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90" windowHeight="8820" activeTab="1"/>
  </bookViews>
  <sheets>
    <sheet name="Sheet1" sheetId="1" r:id="rId1"/>
    <sheet name="Sheet2" sheetId="2" r:id="rId2"/>
  </sheets>
  <definedNames>
    <definedName name="_xlnm.Print_Area" localSheetId="0">'Sheet1'!$A$1:$L$77</definedName>
    <definedName name="_xlnm.Print_Area" localSheetId="1">'Sheet2'!$A$1:$L$58</definedName>
    <definedName name="TABLE" localSheetId="0">'Sheet1'!$K$86:$K$86</definedName>
    <definedName name="TABLE_2" localSheetId="0">'Sheet1'!$K$86:$K$86</definedName>
  </definedNames>
  <calcPr fullCalcOnLoad="1"/>
</workbook>
</file>

<file path=xl/sharedStrings.xml><?xml version="1.0" encoding="utf-8"?>
<sst xmlns="http://schemas.openxmlformats.org/spreadsheetml/2006/main" count="162" uniqueCount="51">
  <si>
    <t>Table A</t>
  </si>
  <si>
    <t>Number of casualties  :  All ages and child casualties</t>
  </si>
  <si>
    <t>Scotland</t>
  </si>
  <si>
    <t xml:space="preserve">           England &amp; Wales</t>
  </si>
  <si>
    <t>All</t>
  </si>
  <si>
    <t>Serious</t>
  </si>
  <si>
    <t>severities</t>
  </si>
  <si>
    <t>1.  All Ages</t>
  </si>
  <si>
    <t>(a)  Numbers</t>
  </si>
  <si>
    <t>(b)  Per cent changes:</t>
  </si>
  <si>
    <t>Casualties in Scotland, England &amp; Wales by severity</t>
  </si>
  <si>
    <t>Table B</t>
  </si>
  <si>
    <t>Scotland % of England &amp; Wales</t>
  </si>
  <si>
    <t>Mid year population estimates</t>
  </si>
  <si>
    <t xml:space="preserve">              Scotland</t>
  </si>
  <si>
    <t xml:space="preserve">         England &amp; Wales</t>
  </si>
  <si>
    <t>Child</t>
  </si>
  <si>
    <t>Total</t>
  </si>
  <si>
    <t>Percent change:</t>
  </si>
  <si>
    <t>Casualties in Scotland, England &amp; Wales by mode of transport</t>
  </si>
  <si>
    <t>Table C</t>
  </si>
  <si>
    <t>1. All ages</t>
  </si>
  <si>
    <t>Pedestrian</t>
  </si>
  <si>
    <t>Pedal cycle</t>
  </si>
  <si>
    <t>Car</t>
  </si>
  <si>
    <t>Bus/coach</t>
  </si>
  <si>
    <t>Other</t>
  </si>
  <si>
    <t>Table D</t>
  </si>
  <si>
    <t>England &amp; Wales</t>
  </si>
  <si>
    <t>GB</t>
  </si>
  <si>
    <t>(a)  Rates per 1,000 population</t>
  </si>
  <si>
    <t>percentages</t>
  </si>
  <si>
    <r>
      <t>2. Child casualties</t>
    </r>
    <r>
      <rPr>
        <b/>
        <vertAlign val="superscript"/>
        <sz val="16"/>
        <rFont val="Times New Roman"/>
        <family val="1"/>
      </rPr>
      <t>(1)</t>
    </r>
  </si>
  <si>
    <r>
      <t>(1)</t>
    </r>
    <r>
      <rPr>
        <sz val="10"/>
        <rFont val="Times New Roman"/>
        <family val="1"/>
      </rPr>
      <t xml:space="preserve"> Child 0-15 years</t>
    </r>
  </si>
  <si>
    <t>1994-98 ave</t>
  </si>
  <si>
    <t>1994-98 average</t>
  </si>
  <si>
    <t xml:space="preserve">               England &amp; Wales</t>
  </si>
  <si>
    <t>Killed</t>
  </si>
  <si>
    <t>Killed &amp;</t>
  </si>
  <si>
    <t>Mid year population estimates 2003</t>
  </si>
  <si>
    <t>and severity, 2003</t>
  </si>
  <si>
    <t>1999-03 average</t>
  </si>
  <si>
    <t>2003 on 2002</t>
  </si>
  <si>
    <t>2003 on 1994-98 ave.</t>
  </si>
  <si>
    <t>1999-03 ave. on 1994-98 ave.</t>
  </si>
  <si>
    <t>1999-2003 ave</t>
  </si>
  <si>
    <t>1999-03 ave. on 94-98 ave</t>
  </si>
  <si>
    <t xml:space="preserve">(a)  Rates per 1,000 population </t>
  </si>
  <si>
    <r>
      <t xml:space="preserve">Rate per 1,000 population </t>
    </r>
    <r>
      <rPr>
        <b/>
        <sz val="16"/>
        <rFont val="Times New Roman"/>
        <family val="1"/>
      </rPr>
      <t xml:space="preserve"> :  All ages and child casualties</t>
    </r>
  </si>
  <si>
    <t>2. Child casualties</t>
  </si>
  <si>
    <r>
      <t xml:space="preserve">Rates per 1,000 population </t>
    </r>
    <r>
      <rPr>
        <b/>
        <sz val="16"/>
        <rFont val="Times New Roman"/>
        <family val="1"/>
      </rPr>
      <t xml:space="preserve"> :  All ages and child casualties</t>
    </r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</si>
</sst>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  <numFmt numFmtId="166" formatCode="0.0000"/>
    <numFmt numFmtId="167" formatCode="0.000"/>
    <numFmt numFmtId="168" formatCode="#,##0_);\(#,##0\)"/>
    <numFmt numFmtId="169" formatCode="0.00000"/>
    <numFmt numFmtId="170" formatCode="_-* #,##0.0_-;\-* #,##0.0_-;_-* &quot;-&quot;??_-;_-@_-"/>
    <numFmt numFmtId="171" formatCode="_-* #,##0_-;\-* #,##0_-;_-* &quot;-&quot;??_-;_-@_-"/>
    <numFmt numFmtId="172" formatCode="0.000000"/>
    <numFmt numFmtId="173" formatCode="0.0000000"/>
    <numFmt numFmtId="174" formatCode="0.0%"/>
    <numFmt numFmtId="175" formatCode="#,##0.0"/>
    <numFmt numFmtId="176" formatCode="#,###.00"/>
    <numFmt numFmtId="177" formatCode="#,##0_ ;\-#,##0\ "/>
    <numFmt numFmtId="178" formatCode="#,###.000"/>
    <numFmt numFmtId="179" formatCode="#,###.0000"/>
    <numFmt numFmtId="180" formatCode="#,###.00000"/>
    <numFmt numFmtId="181" formatCode="#,###.0000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9"/>
      <name val="Times New Roman"/>
      <family val="1"/>
    </font>
    <font>
      <b/>
      <vertAlign val="superscript"/>
      <sz val="16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" fontId="9" fillId="0" borderId="0" xfId="15" applyNumberFormat="1" applyFont="1" applyAlignment="1">
      <alignment horizontal="right"/>
    </xf>
    <xf numFmtId="3" fontId="9" fillId="0" borderId="0" xfId="15" applyNumberFormat="1" applyFont="1" applyAlignment="1">
      <alignment horizontal="right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3" fontId="9" fillId="0" borderId="0" xfId="15" applyNumberFormat="1" applyFont="1" applyAlignment="1">
      <alignment/>
    </xf>
    <xf numFmtId="171" fontId="14" fillId="0" borderId="0" xfId="0" applyNumberFormat="1" applyFont="1" applyBorder="1" applyAlignment="1">
      <alignment/>
    </xf>
    <xf numFmtId="171" fontId="9" fillId="0" borderId="0" xfId="15" applyNumberFormat="1" applyFont="1" applyAlignment="1">
      <alignment/>
    </xf>
    <xf numFmtId="0" fontId="8" fillId="0" borderId="0" xfId="0" applyFont="1" applyAlignment="1">
      <alignment horizontal="left"/>
    </xf>
    <xf numFmtId="1" fontId="13" fillId="0" borderId="0" xfId="15" applyNumberFormat="1" applyFont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Alignment="1">
      <alignment horizontal="right"/>
    </xf>
    <xf numFmtId="1" fontId="13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1" fontId="9" fillId="0" borderId="1" xfId="0" applyNumberFormat="1" applyFont="1" applyBorder="1" applyAlignment="1">
      <alignment horizontal="right"/>
    </xf>
    <xf numFmtId="1" fontId="1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16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1" fontId="4" fillId="0" borderId="0" xfId="0" applyNumberFormat="1" applyFont="1" applyAlignment="1">
      <alignment horizontal="left"/>
    </xf>
    <xf numFmtId="171" fontId="13" fillId="0" borderId="0" xfId="15" applyNumberFormat="1" applyFont="1" applyAlignment="1">
      <alignment/>
    </xf>
    <xf numFmtId="3" fontId="9" fillId="0" borderId="0" xfId="0" applyNumberFormat="1" applyFont="1" applyAlignment="1">
      <alignment/>
    </xf>
    <xf numFmtId="3" fontId="13" fillId="0" borderId="1" xfId="0" applyNumberFormat="1" applyFont="1" applyBorder="1" applyAlignment="1">
      <alignment/>
    </xf>
    <xf numFmtId="0" fontId="9" fillId="0" borderId="0" xfId="0" applyFont="1" applyAlignment="1">
      <alignment horizontal="center"/>
    </xf>
    <xf numFmtId="3" fontId="6" fillId="0" borderId="0" xfId="15" applyNumberFormat="1" applyFont="1" applyAlignment="1">
      <alignment/>
    </xf>
    <xf numFmtId="168" fontId="6" fillId="0" borderId="0" xfId="0" applyNumberFormat="1" applyFont="1" applyAlignment="1" applyProtection="1">
      <alignment/>
      <protection/>
    </xf>
    <xf numFmtId="3" fontId="16" fillId="0" borderId="0" xfId="15" applyNumberFormat="1" applyFont="1" applyAlignment="1">
      <alignment/>
    </xf>
    <xf numFmtId="171" fontId="16" fillId="0" borderId="0" xfId="15" applyNumberFormat="1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0" xfId="0" applyFont="1" applyAlignment="1">
      <alignment/>
    </xf>
    <xf numFmtId="171" fontId="15" fillId="0" borderId="0" xfId="15" applyNumberFormat="1" applyFont="1" applyBorder="1" applyAlignment="1">
      <alignment/>
    </xf>
    <xf numFmtId="171" fontId="6" fillId="0" borderId="0" xfId="15" applyNumberFormat="1" applyFont="1" applyAlignment="1">
      <alignment/>
    </xf>
    <xf numFmtId="171" fontId="14" fillId="0" borderId="0" xfId="15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171" fontId="6" fillId="0" borderId="1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171" fontId="18" fillId="0" borderId="0" xfId="15" applyNumberFormat="1" applyFont="1" applyAlignment="1">
      <alignment/>
    </xf>
    <xf numFmtId="0" fontId="9" fillId="0" borderId="3" xfId="0" applyFont="1" applyBorder="1" applyAlignment="1">
      <alignment/>
    </xf>
    <xf numFmtId="0" fontId="10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171" fontId="6" fillId="0" borderId="0" xfId="15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3" fontId="0" fillId="0" borderId="0" xfId="19" applyNumberFormat="1" applyFont="1">
      <alignment/>
      <protection/>
    </xf>
    <xf numFmtId="3" fontId="6" fillId="0" borderId="0" xfId="0" applyNumberFormat="1" applyFont="1" applyAlignment="1">
      <alignment/>
    </xf>
    <xf numFmtId="177" fontId="6" fillId="0" borderId="0" xfId="15" applyNumberFormat="1" applyFont="1" applyBorder="1" applyAlignment="1" applyProtection="1">
      <alignment/>
      <protection/>
    </xf>
    <xf numFmtId="0" fontId="13" fillId="0" borderId="1" xfId="0" applyFont="1" applyBorder="1" applyAlignment="1">
      <alignment/>
    </xf>
    <xf numFmtId="3" fontId="6" fillId="0" borderId="0" xfId="19" applyNumberFormat="1" applyFont="1">
      <alignment/>
      <protection/>
    </xf>
    <xf numFmtId="3" fontId="9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1" fontId="13" fillId="0" borderId="0" xfId="0" applyNumberFormat="1" applyFont="1" applyFill="1" applyAlignment="1">
      <alignment horizontal="right"/>
    </xf>
    <xf numFmtId="176" fontId="13" fillId="0" borderId="0" xfId="0" applyNumberFormat="1" applyFont="1" applyFill="1" applyAlignment="1">
      <alignment/>
    </xf>
    <xf numFmtId="176" fontId="13" fillId="0" borderId="0" xfId="0" applyNumberFormat="1" applyFont="1" applyFill="1" applyAlignment="1">
      <alignment horizontal="right"/>
    </xf>
    <xf numFmtId="41" fontId="0" fillId="0" borderId="0" xfId="15" applyNumberFormat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3" fontId="23" fillId="0" borderId="0" xfId="15" applyNumberFormat="1" applyFont="1" applyAlignment="1">
      <alignment/>
    </xf>
    <xf numFmtId="3" fontId="24" fillId="0" borderId="0" xfId="0" applyNumberFormat="1" applyFont="1" applyBorder="1" applyAlignment="1">
      <alignment/>
    </xf>
    <xf numFmtId="3" fontId="25" fillId="0" borderId="0" xfId="15" applyNumberFormat="1" applyFont="1" applyAlignment="1">
      <alignment/>
    </xf>
    <xf numFmtId="0" fontId="25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3" fontId="8" fillId="0" borderId="0" xfId="15" applyNumberFormat="1" applyFont="1" applyAlignment="1">
      <alignment/>
    </xf>
    <xf numFmtId="3" fontId="25" fillId="0" borderId="0" xfId="15" applyNumberFormat="1" applyFont="1" applyAlignment="1">
      <alignment horizontal="right"/>
    </xf>
    <xf numFmtId="171" fontId="26" fillId="0" borderId="0" xfId="0" applyNumberFormat="1" applyFont="1" applyBorder="1" applyAlignment="1">
      <alignment/>
    </xf>
    <xf numFmtId="176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/>
    </xf>
    <xf numFmtId="171" fontId="25" fillId="0" borderId="0" xfId="15" applyNumberFormat="1" applyFont="1" applyAlignment="1">
      <alignment/>
    </xf>
    <xf numFmtId="176" fontId="25" fillId="0" borderId="0" xfId="0" applyNumberFormat="1" applyFont="1" applyAlignment="1">
      <alignment/>
    </xf>
    <xf numFmtId="0" fontId="8" fillId="0" borderId="2" xfId="0" applyFont="1" applyBorder="1" applyAlignment="1">
      <alignment horizontal="center"/>
    </xf>
    <xf numFmtId="3" fontId="9" fillId="0" borderId="0" xfId="0" applyNumberFormat="1" applyFont="1" applyAlignment="1" applyProtection="1">
      <alignment/>
      <protection/>
    </xf>
    <xf numFmtId="3" fontId="6" fillId="0" borderId="0" xfId="0" applyNumberFormat="1" applyFont="1" applyFill="1" applyBorder="1" applyAlignment="1">
      <alignment horizontal="right"/>
    </xf>
    <xf numFmtId="41" fontId="9" fillId="0" borderId="0" xfId="0" applyNumberFormat="1" applyFont="1" applyAlignment="1" applyProtection="1">
      <alignment/>
      <protection/>
    </xf>
    <xf numFmtId="3" fontId="13" fillId="0" borderId="0" xfId="15" applyNumberFormat="1" applyFont="1" applyAlignment="1">
      <alignment/>
    </xf>
    <xf numFmtId="3" fontId="15" fillId="0" borderId="0" xfId="15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15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171" fontId="16" fillId="0" borderId="0" xfId="15" applyNumberFormat="1" applyFont="1" applyAlignment="1">
      <alignment horizontal="right"/>
    </xf>
    <xf numFmtId="0" fontId="6" fillId="0" borderId="3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&amp;W 9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workbookViewId="0" topLeftCell="A1">
      <selection activeCell="A9" sqref="A9"/>
    </sheetView>
  </sheetViews>
  <sheetFormatPr defaultColWidth="9.140625" defaultRowHeight="12.75"/>
  <cols>
    <col min="1" max="1" width="25.57421875" style="3" customWidth="1"/>
    <col min="2" max="2" width="7.7109375" style="3" customWidth="1"/>
    <col min="3" max="3" width="9.28125" style="3" customWidth="1"/>
    <col min="4" max="4" width="9.7109375" style="3" customWidth="1"/>
    <col min="5" max="5" width="3.57421875" style="3" customWidth="1"/>
    <col min="6" max="6" width="9.28125" style="3" customWidth="1"/>
    <col min="7" max="7" width="10.421875" style="3" customWidth="1"/>
    <col min="8" max="8" width="11.57421875" style="3" customWidth="1"/>
    <col min="9" max="9" width="2.7109375" style="3" customWidth="1"/>
    <col min="10" max="10" width="10.140625" style="3" customWidth="1"/>
    <col min="11" max="11" width="9.7109375" style="3" customWidth="1"/>
    <col min="12" max="12" width="11.00390625" style="3" customWidth="1"/>
    <col min="13" max="13" width="6.7109375" style="3" customWidth="1"/>
    <col min="14" max="14" width="17.57421875" style="3" customWidth="1"/>
    <col min="15" max="15" width="12.28125" style="3" customWidth="1"/>
    <col min="16" max="16" width="9.7109375" style="3" customWidth="1"/>
    <col min="17" max="17" width="11.421875" style="3" customWidth="1"/>
    <col min="18" max="18" width="12.8515625" style="3" customWidth="1"/>
    <col min="19" max="19" width="12.421875" style="3" customWidth="1"/>
    <col min="20" max="16384" width="9.140625" style="3" customWidth="1"/>
  </cols>
  <sheetData>
    <row r="1" spans="1:17" ht="18" customHeight="1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1" t="s">
        <v>0</v>
      </c>
      <c r="N1" s="4"/>
      <c r="O1" s="5"/>
      <c r="P1" s="5"/>
      <c r="Q1" s="5"/>
    </row>
    <row r="2" spans="1:17" ht="7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N2" s="4"/>
      <c r="O2" s="5"/>
      <c r="P2" s="5"/>
      <c r="Q2" s="5"/>
    </row>
    <row r="3" spans="1:17" ht="18" customHeight="1">
      <c r="A3" s="1" t="s">
        <v>1</v>
      </c>
      <c r="B3" s="2"/>
      <c r="C3" s="2"/>
      <c r="D3" s="2"/>
      <c r="E3" s="2"/>
      <c r="F3" s="2"/>
      <c r="N3" s="6"/>
      <c r="O3" s="6"/>
      <c r="P3" s="5"/>
      <c r="Q3" s="5"/>
    </row>
    <row r="4" spans="1:17" ht="7.5" customHeight="1" thickBot="1">
      <c r="A4" s="7"/>
      <c r="B4" s="8"/>
      <c r="C4" s="8"/>
      <c r="D4" s="8"/>
      <c r="E4" s="5"/>
      <c r="F4" s="5"/>
      <c r="G4" s="8"/>
      <c r="H4" s="8"/>
      <c r="I4" s="5"/>
      <c r="J4" s="5"/>
      <c r="K4" s="5"/>
      <c r="L4" s="5"/>
      <c r="N4" s="4"/>
      <c r="O4" s="9"/>
      <c r="P4" s="5"/>
      <c r="Q4" s="5"/>
    </row>
    <row r="5" spans="1:17" ht="13.5" customHeight="1">
      <c r="A5" s="9"/>
      <c r="B5" s="135" t="s">
        <v>2</v>
      </c>
      <c r="C5" s="135"/>
      <c r="D5" s="135"/>
      <c r="F5" s="136" t="s">
        <v>3</v>
      </c>
      <c r="G5" s="136"/>
      <c r="H5" s="136"/>
      <c r="I5" s="10"/>
      <c r="K5" s="10"/>
      <c r="N5" s="4"/>
      <c r="O5" s="9"/>
      <c r="P5" s="5"/>
      <c r="Q5" s="5"/>
    </row>
    <row r="6" spans="1:17" ht="13.5" customHeight="1">
      <c r="A6" s="9"/>
      <c r="B6" s="11"/>
      <c r="C6" s="11" t="s">
        <v>38</v>
      </c>
      <c r="D6" s="12" t="s">
        <v>4</v>
      </c>
      <c r="F6" s="11"/>
      <c r="G6" s="11" t="s">
        <v>38</v>
      </c>
      <c r="H6" s="12" t="s">
        <v>4</v>
      </c>
      <c r="I6" s="13"/>
      <c r="J6" s="5"/>
      <c r="K6" s="14"/>
      <c r="L6" s="5"/>
      <c r="M6" s="5"/>
      <c r="N6" s="15"/>
      <c r="O6" s="16"/>
      <c r="P6" s="5"/>
      <c r="Q6" s="5"/>
    </row>
    <row r="7" spans="1:17" ht="13.5" customHeight="1" thickBot="1">
      <c r="A7" s="17"/>
      <c r="B7" s="18" t="s">
        <v>37</v>
      </c>
      <c r="C7" s="18" t="s">
        <v>5</v>
      </c>
      <c r="D7" s="18" t="s">
        <v>6</v>
      </c>
      <c r="E7" s="8"/>
      <c r="F7" s="18" t="s">
        <v>37</v>
      </c>
      <c r="G7" s="18" t="s">
        <v>5</v>
      </c>
      <c r="H7" s="18" t="s">
        <v>6</v>
      </c>
      <c r="I7" s="13"/>
      <c r="J7" s="5"/>
      <c r="K7" s="14"/>
      <c r="L7" s="5"/>
      <c r="M7" s="5"/>
      <c r="N7" s="5"/>
      <c r="O7" s="5"/>
      <c r="P7" s="5"/>
      <c r="Q7" s="5"/>
    </row>
    <row r="8" spans="1:17" ht="18" customHeight="1">
      <c r="A8" s="19" t="s">
        <v>7</v>
      </c>
      <c r="B8" s="6"/>
      <c r="C8" s="6"/>
      <c r="D8" s="6"/>
      <c r="F8" s="6"/>
      <c r="G8" s="6"/>
      <c r="H8" s="6"/>
      <c r="I8" s="20"/>
      <c r="J8" s="5"/>
      <c r="K8" s="5"/>
      <c r="L8" s="5"/>
      <c r="M8" s="9"/>
      <c r="N8" s="5"/>
      <c r="O8" s="21"/>
      <c r="P8" s="21"/>
      <c r="Q8" s="22"/>
    </row>
    <row r="9" spans="1:17" ht="7.5" customHeight="1">
      <c r="A9" s="23"/>
      <c r="B9" s="24"/>
      <c r="C9" s="24"/>
      <c r="D9" s="24"/>
      <c r="F9" s="24"/>
      <c r="G9" s="24"/>
      <c r="H9" s="24"/>
      <c r="I9" s="9"/>
      <c r="J9" s="5"/>
      <c r="K9" s="5"/>
      <c r="L9" s="5"/>
      <c r="M9" s="5"/>
      <c r="N9" s="5"/>
      <c r="O9" s="21"/>
      <c r="P9" s="21"/>
      <c r="Q9" s="21"/>
    </row>
    <row r="10" spans="1:17" ht="13.5" customHeight="1">
      <c r="A10" s="23" t="s">
        <v>8</v>
      </c>
      <c r="B10" s="24"/>
      <c r="C10" s="24"/>
      <c r="D10" s="24"/>
      <c r="F10" s="24"/>
      <c r="G10" s="24"/>
      <c r="H10" s="24"/>
      <c r="I10" s="9"/>
      <c r="J10" s="5"/>
      <c r="K10" s="5"/>
      <c r="L10" s="5"/>
      <c r="M10" s="5"/>
      <c r="N10" s="5"/>
      <c r="O10" s="5"/>
      <c r="P10" s="5"/>
      <c r="Q10" s="5"/>
    </row>
    <row r="11" spans="1:17" s="73" customFormat="1" ht="13.5" customHeight="1">
      <c r="A11" s="105" t="s">
        <v>34</v>
      </c>
      <c r="B11" s="106">
        <v>378.2</v>
      </c>
      <c r="C11" s="106">
        <v>4837.8</v>
      </c>
      <c r="D11" s="106">
        <v>22315.8</v>
      </c>
      <c r="F11" s="107">
        <v>3199</v>
      </c>
      <c r="G11" s="107">
        <v>42823</v>
      </c>
      <c r="H11" s="107">
        <v>297624</v>
      </c>
      <c r="I11" s="47"/>
      <c r="J11" s="21"/>
      <c r="K11" s="21"/>
      <c r="L11" s="21"/>
      <c r="M11" s="21"/>
      <c r="N11" s="6"/>
      <c r="O11" s="108"/>
      <c r="P11" s="108"/>
      <c r="Q11" s="108"/>
    </row>
    <row r="12" spans="1:17" ht="13.5" customHeight="1">
      <c r="A12" s="25">
        <v>1999</v>
      </c>
      <c r="B12" s="26">
        <v>310</v>
      </c>
      <c r="C12" s="27">
        <v>4075</v>
      </c>
      <c r="D12" s="27">
        <v>21003</v>
      </c>
      <c r="F12" s="30">
        <f>2922+191</f>
        <v>3113</v>
      </c>
      <c r="G12" s="30">
        <f>36632+1869</f>
        <v>38501</v>
      </c>
      <c r="H12" s="30">
        <f>285126+14347</f>
        <v>299473</v>
      </c>
      <c r="I12" s="9"/>
      <c r="J12" s="5"/>
      <c r="K12" s="16"/>
      <c r="L12" s="5"/>
      <c r="M12" s="9"/>
      <c r="N12" s="20"/>
      <c r="O12" s="31"/>
      <c r="P12" s="31"/>
      <c r="Q12" s="31"/>
    </row>
    <row r="13" spans="1:17" ht="13.5" customHeight="1">
      <c r="A13" s="25">
        <v>2000</v>
      </c>
      <c r="B13" s="26">
        <v>326</v>
      </c>
      <c r="C13" s="27">
        <v>3893</v>
      </c>
      <c r="D13" s="27">
        <v>20511</v>
      </c>
      <c r="F13" s="30">
        <v>3084</v>
      </c>
      <c r="G13" s="30">
        <v>37687</v>
      </c>
      <c r="H13" s="30">
        <v>299808</v>
      </c>
      <c r="I13" s="9"/>
      <c r="J13" s="5"/>
      <c r="K13" s="16"/>
      <c r="L13" s="5"/>
      <c r="M13" s="9"/>
      <c r="N13" s="20"/>
      <c r="O13" s="31"/>
      <c r="P13" s="31"/>
      <c r="Q13" s="31"/>
    </row>
    <row r="14" spans="1:17" ht="13.5" customHeight="1">
      <c r="A14" s="25">
        <v>2001</v>
      </c>
      <c r="B14" s="26">
        <v>348</v>
      </c>
      <c r="C14" s="27">
        <v>3758</v>
      </c>
      <c r="D14" s="27">
        <v>19912</v>
      </c>
      <c r="F14" s="30">
        <f>2916+187</f>
        <v>3103</v>
      </c>
      <c r="G14" s="30">
        <f>35092+1722</f>
        <v>36814</v>
      </c>
      <c r="H14" s="30">
        <f>279678+13775</f>
        <v>293453</v>
      </c>
      <c r="I14" s="9"/>
      <c r="J14" s="5"/>
      <c r="K14" s="16"/>
      <c r="L14" s="5"/>
      <c r="M14" s="9"/>
      <c r="N14" s="20"/>
      <c r="O14" s="5"/>
      <c r="P14" s="5"/>
      <c r="Q14" s="5"/>
    </row>
    <row r="15" spans="1:17" ht="13.5" customHeight="1">
      <c r="A15" s="25">
        <v>2002</v>
      </c>
      <c r="B15" s="26">
        <v>304</v>
      </c>
      <c r="C15" s="27">
        <v>3523</v>
      </c>
      <c r="D15" s="27">
        <v>19257</v>
      </c>
      <c r="F15" s="30">
        <v>3127</v>
      </c>
      <c r="G15" s="30">
        <v>35897</v>
      </c>
      <c r="H15" s="30">
        <v>283356</v>
      </c>
      <c r="I15" s="9"/>
      <c r="J15" s="5"/>
      <c r="K15" s="16"/>
      <c r="L15" s="5"/>
      <c r="M15" s="9"/>
      <c r="N15" s="20"/>
      <c r="O15" s="5"/>
      <c r="P15" s="5"/>
      <c r="Q15" s="5"/>
    </row>
    <row r="16" spans="1:17" ht="13.5" customHeight="1">
      <c r="A16" s="25">
        <v>2003</v>
      </c>
      <c r="B16" s="26">
        <v>331</v>
      </c>
      <c r="C16" s="27">
        <v>3271</v>
      </c>
      <c r="D16" s="27">
        <v>18706</v>
      </c>
      <c r="F16" s="30">
        <v>3177</v>
      </c>
      <c r="G16" s="30">
        <v>33951</v>
      </c>
      <c r="H16" s="30">
        <v>271935</v>
      </c>
      <c r="I16" s="9"/>
      <c r="J16" s="5"/>
      <c r="K16" s="16"/>
      <c r="L16" s="5"/>
      <c r="M16" s="9"/>
      <c r="N16" s="20"/>
      <c r="O16" s="5"/>
      <c r="P16" s="5"/>
      <c r="Q16" s="5"/>
    </row>
    <row r="17" spans="1:17" s="73" customFormat="1" ht="13.5" customHeight="1">
      <c r="A17" s="105" t="s">
        <v>45</v>
      </c>
      <c r="B17" s="113">
        <v>323.8</v>
      </c>
      <c r="C17" s="113">
        <v>3704</v>
      </c>
      <c r="D17" s="113">
        <v>19877.8</v>
      </c>
      <c r="F17" s="109">
        <f>AVERAGE(F12:F16)</f>
        <v>3120.8</v>
      </c>
      <c r="G17" s="109">
        <f>AVERAGE(G12:G16)</f>
        <v>36570</v>
      </c>
      <c r="H17" s="109">
        <f>AVERAGE(H12:H16)</f>
        <v>289605</v>
      </c>
      <c r="I17" s="110"/>
      <c r="J17" s="21"/>
      <c r="K17" s="111"/>
      <c r="L17" s="21"/>
      <c r="M17" s="21"/>
      <c r="N17" s="6"/>
      <c r="O17" s="112"/>
      <c r="P17" s="112"/>
      <c r="Q17" s="112"/>
    </row>
    <row r="18" spans="1:17" ht="7.5" customHeight="1">
      <c r="A18" s="24"/>
      <c r="B18" s="32"/>
      <c r="C18" s="32"/>
      <c r="D18" s="32"/>
      <c r="F18" s="32"/>
      <c r="G18" s="32"/>
      <c r="H18" s="32"/>
      <c r="I18" s="9"/>
      <c r="J18" s="5"/>
      <c r="K18" s="16"/>
      <c r="L18" s="5"/>
      <c r="M18" s="9"/>
      <c r="N18" s="5"/>
      <c r="O18" s="5"/>
      <c r="P18" s="5"/>
      <c r="Q18" s="5"/>
    </row>
    <row r="19" spans="1:17" ht="13.5" customHeight="1">
      <c r="A19" s="33" t="s">
        <v>9</v>
      </c>
      <c r="B19" s="24"/>
      <c r="C19" s="24"/>
      <c r="D19" s="24"/>
      <c r="F19" s="24"/>
      <c r="G19" s="24"/>
      <c r="H19" s="24"/>
      <c r="I19" s="9"/>
      <c r="J19" s="5"/>
      <c r="K19" s="9"/>
      <c r="L19" s="5"/>
      <c r="M19" s="9"/>
      <c r="N19" s="5"/>
      <c r="O19" s="5"/>
      <c r="P19" s="5"/>
      <c r="Q19" s="5"/>
    </row>
    <row r="20" spans="1:17" ht="13.5" customHeight="1">
      <c r="A20" s="25" t="s">
        <v>42</v>
      </c>
      <c r="B20" s="34">
        <f>(B16-B15)/B15*100</f>
        <v>8.881578947368421</v>
      </c>
      <c r="C20" s="34">
        <f>(C16-C15)/C15*100</f>
        <v>-7.152994606869145</v>
      </c>
      <c r="D20" s="34">
        <f>(D16-D15)/D15*100</f>
        <v>-2.861297190631978</v>
      </c>
      <c r="E20" s="34"/>
      <c r="F20" s="34">
        <f>(F16-F15)/F15*100</f>
        <v>1.598976654940838</v>
      </c>
      <c r="G20" s="34">
        <f>(G16-G15)/G15*100</f>
        <v>-5.421065827227902</v>
      </c>
      <c r="H20" s="34">
        <f>(H16-H15)/H15*100</f>
        <v>-4.03061872697243</v>
      </c>
      <c r="I20" s="35"/>
      <c r="J20" s="5"/>
      <c r="K20" s="35"/>
      <c r="L20" s="5"/>
      <c r="M20" s="9"/>
      <c r="N20" s="5"/>
      <c r="O20" s="5"/>
      <c r="P20" s="5"/>
      <c r="Q20" s="5"/>
    </row>
    <row r="21" spans="1:17" ht="13.5" customHeight="1">
      <c r="A21" s="36" t="s">
        <v>43</v>
      </c>
      <c r="B21" s="34">
        <f>(B16-B11)/B11*100</f>
        <v>-12.480169222633524</v>
      </c>
      <c r="C21" s="34">
        <f>(C16-C11)/C11*100</f>
        <v>-32.38662201827277</v>
      </c>
      <c r="D21" s="34">
        <f>(D16-D11)/D11*100</f>
        <v>-16.175982935857103</v>
      </c>
      <c r="E21" s="34"/>
      <c r="F21" s="34">
        <f>(F16-F11)/F11*100</f>
        <v>-0.6877149109096593</v>
      </c>
      <c r="G21" s="34">
        <f>(G16-G11)/G11*100</f>
        <v>-20.717838544707284</v>
      </c>
      <c r="H21" s="34">
        <f>(H16-H11)/H11*100</f>
        <v>-8.631360374163375</v>
      </c>
      <c r="I21" s="35"/>
      <c r="J21" s="5"/>
      <c r="K21" s="35"/>
      <c r="L21" s="5"/>
      <c r="M21" s="9"/>
      <c r="N21" s="5"/>
      <c r="O21" s="5"/>
      <c r="P21" s="5"/>
      <c r="Q21" s="5"/>
    </row>
    <row r="22" spans="1:17" ht="13.5" customHeight="1" thickBot="1">
      <c r="A22" s="41" t="s">
        <v>46</v>
      </c>
      <c r="B22" s="42">
        <f>+(B17-B11)/B11*100</f>
        <v>-14.383923849814906</v>
      </c>
      <c r="C22" s="42">
        <f>+(C17-C11)/C11*100</f>
        <v>-23.436272685931627</v>
      </c>
      <c r="D22" s="42">
        <f>+(D17-D11)/D11*100</f>
        <v>-10.924994846700544</v>
      </c>
      <c r="E22" s="8"/>
      <c r="F22" s="42">
        <f>+(F17-F11)/F11*100</f>
        <v>-2.444513910597056</v>
      </c>
      <c r="G22" s="42">
        <f>+(G17-G11)/G11*100</f>
        <v>-14.601966233099036</v>
      </c>
      <c r="H22" s="42">
        <f>+(H17-H11)/H11*100</f>
        <v>-2.694339166196275</v>
      </c>
      <c r="I22" s="17"/>
      <c r="J22" s="8"/>
      <c r="K22" s="17"/>
      <c r="L22" s="8"/>
      <c r="M22" s="9"/>
      <c r="N22" s="5"/>
      <c r="O22" s="5"/>
      <c r="P22" s="5"/>
      <c r="Q22" s="5"/>
    </row>
    <row r="23" spans="1:17" ht="7.5" customHeight="1">
      <c r="A23" s="36"/>
      <c r="B23" s="38"/>
      <c r="C23" s="38"/>
      <c r="D23" s="38"/>
      <c r="F23" s="38"/>
      <c r="G23" s="38"/>
      <c r="H23" s="38"/>
      <c r="I23" s="9"/>
      <c r="J23" s="5"/>
      <c r="K23" s="9"/>
      <c r="L23" s="5"/>
      <c r="M23" s="9"/>
      <c r="N23" s="5"/>
      <c r="O23" s="21"/>
      <c r="P23" s="22"/>
      <c r="Q23" s="21"/>
    </row>
    <row r="24" spans="1:17" ht="21.75" customHeight="1">
      <c r="A24" s="1" t="s">
        <v>32</v>
      </c>
      <c r="B24" s="38"/>
      <c r="C24" s="38"/>
      <c r="D24" s="38"/>
      <c r="F24" s="38"/>
      <c r="G24" s="38"/>
      <c r="H24" s="38"/>
      <c r="I24" s="9"/>
      <c r="J24" s="5"/>
      <c r="K24" s="9"/>
      <c r="L24" s="5"/>
      <c r="M24" s="9"/>
      <c r="N24" s="5"/>
      <c r="O24" s="21"/>
      <c r="P24" s="21"/>
      <c r="Q24" s="22"/>
    </row>
    <row r="25" spans="1:17" ht="7.5" customHeight="1">
      <c r="A25" s="36"/>
      <c r="B25" s="38"/>
      <c r="C25" s="38"/>
      <c r="D25" s="38"/>
      <c r="F25" s="38"/>
      <c r="G25" s="38"/>
      <c r="H25" s="38"/>
      <c r="I25" s="9"/>
      <c r="J25" s="5"/>
      <c r="K25" s="9"/>
      <c r="L25" s="5"/>
      <c r="M25" s="9"/>
      <c r="N25" s="5"/>
      <c r="O25" s="21"/>
      <c r="P25" s="21"/>
      <c r="Q25" s="21"/>
    </row>
    <row r="26" spans="1:17" ht="13.5" customHeight="1">
      <c r="A26" s="23" t="s">
        <v>8</v>
      </c>
      <c r="B26" s="24"/>
      <c r="C26" s="24"/>
      <c r="D26" s="24"/>
      <c r="F26" s="24"/>
      <c r="G26" s="24"/>
      <c r="H26" s="24"/>
      <c r="I26" s="9"/>
      <c r="J26" s="5"/>
      <c r="K26" s="9"/>
      <c r="L26" s="5"/>
      <c r="M26" s="9"/>
      <c r="N26" s="5"/>
      <c r="O26" s="5"/>
      <c r="P26" s="5"/>
      <c r="Q26" s="5"/>
    </row>
    <row r="27" spans="1:17" s="73" customFormat="1" ht="13.5" customHeight="1">
      <c r="A27" s="105" t="s">
        <v>34</v>
      </c>
      <c r="B27" s="106">
        <v>30.4</v>
      </c>
      <c r="C27" s="106">
        <v>842.4</v>
      </c>
      <c r="D27" s="106">
        <v>3851.6</v>
      </c>
      <c r="E27" s="113"/>
      <c r="F27" s="113">
        <v>230</v>
      </c>
      <c r="G27" s="113">
        <v>6018</v>
      </c>
      <c r="H27" s="113">
        <v>40504</v>
      </c>
      <c r="I27" s="47"/>
      <c r="J27" s="21"/>
      <c r="K27" s="47"/>
      <c r="L27" s="21"/>
      <c r="M27" s="47"/>
      <c r="N27" s="6"/>
      <c r="O27" s="21"/>
      <c r="P27" s="21"/>
      <c r="Q27" s="21"/>
    </row>
    <row r="28" spans="1:17" ht="13.5" customHeight="1">
      <c r="A28" s="25">
        <v>1999</v>
      </c>
      <c r="B28" s="30">
        <v>25</v>
      </c>
      <c r="C28" s="30">
        <v>625</v>
      </c>
      <c r="D28" s="30">
        <v>3196</v>
      </c>
      <c r="E28" s="30"/>
      <c r="F28" s="30">
        <v>196</v>
      </c>
      <c r="G28" s="30">
        <v>5073</v>
      </c>
      <c r="H28" s="98">
        <v>38872</v>
      </c>
      <c r="I28" s="9"/>
      <c r="J28" s="5"/>
      <c r="K28" s="9"/>
      <c r="L28" s="5"/>
      <c r="M28" s="9"/>
      <c r="N28" s="20"/>
      <c r="O28" s="5"/>
      <c r="P28" s="5"/>
      <c r="Q28" s="5"/>
    </row>
    <row r="29" spans="1:17" ht="13.5" customHeight="1">
      <c r="A29" s="25">
        <v>2000</v>
      </c>
      <c r="B29" s="30">
        <v>21</v>
      </c>
      <c r="C29" s="30">
        <v>561</v>
      </c>
      <c r="D29" s="30">
        <v>3000</v>
      </c>
      <c r="E29" s="30"/>
      <c r="F29" s="30">
        <v>170</v>
      </c>
      <c r="G29" s="30">
        <v>4641</v>
      </c>
      <c r="H29" s="30">
        <v>36715</v>
      </c>
      <c r="I29" s="9"/>
      <c r="J29" s="5"/>
      <c r="K29" s="9"/>
      <c r="L29" s="5"/>
      <c r="M29" s="9"/>
      <c r="N29" s="20"/>
      <c r="O29" s="31"/>
      <c r="P29" s="31"/>
      <c r="Q29" s="31"/>
    </row>
    <row r="30" spans="1:17" ht="13.5" customHeight="1">
      <c r="A30" s="25">
        <v>2001</v>
      </c>
      <c r="B30" s="30">
        <v>20</v>
      </c>
      <c r="C30" s="30">
        <v>544</v>
      </c>
      <c r="D30" s="30">
        <v>2923</v>
      </c>
      <c r="E30" s="30"/>
      <c r="F30" s="30">
        <f>186+13</f>
        <v>199</v>
      </c>
      <c r="G30" s="30">
        <f>4242+205</f>
        <v>4447</v>
      </c>
      <c r="H30" s="30">
        <f>33448+1913</f>
        <v>35361</v>
      </c>
      <c r="I30" s="9"/>
      <c r="J30" s="5"/>
      <c r="K30" s="9"/>
      <c r="L30" s="5"/>
      <c r="M30" s="9"/>
      <c r="N30" s="20"/>
      <c r="O30" s="31"/>
      <c r="P30" s="31"/>
      <c r="Q30" s="31"/>
    </row>
    <row r="31" spans="1:16" ht="13.5" customHeight="1">
      <c r="A31" s="25">
        <v>2002</v>
      </c>
      <c r="B31" s="122">
        <v>14</v>
      </c>
      <c r="C31" s="122">
        <v>527</v>
      </c>
      <c r="D31" s="122">
        <v>2746</v>
      </c>
      <c r="E31" s="122"/>
      <c r="F31" s="122">
        <v>165</v>
      </c>
      <c r="G31" s="122">
        <v>4075</v>
      </c>
      <c r="H31" s="122">
        <v>31952</v>
      </c>
      <c r="I31" s="9"/>
      <c r="K31" s="40"/>
      <c r="L31" s="5"/>
      <c r="M31" s="9"/>
      <c r="N31" s="20"/>
      <c r="O31" s="5"/>
      <c r="P31" s="5"/>
    </row>
    <row r="32" spans="1:16" ht="13.5" customHeight="1">
      <c r="A32" s="25">
        <v>2003</v>
      </c>
      <c r="B32" s="122">
        <v>17</v>
      </c>
      <c r="C32" s="122">
        <v>431</v>
      </c>
      <c r="D32" s="122">
        <v>2474</v>
      </c>
      <c r="E32" s="122"/>
      <c r="F32" s="122">
        <v>154</v>
      </c>
      <c r="G32" s="122">
        <v>3669</v>
      </c>
      <c r="H32" s="122">
        <v>29518</v>
      </c>
      <c r="I32" s="9"/>
      <c r="K32" s="40"/>
      <c r="L32" s="5"/>
      <c r="M32" s="9"/>
      <c r="N32" s="20"/>
      <c r="O32" s="5"/>
      <c r="P32" s="5"/>
    </row>
    <row r="33" spans="1:17" s="73" customFormat="1" ht="13.5" customHeight="1">
      <c r="A33" s="105" t="s">
        <v>45</v>
      </c>
      <c r="B33" s="128">
        <v>19.4</v>
      </c>
      <c r="C33" s="128">
        <v>537.6</v>
      </c>
      <c r="D33" s="128">
        <v>2867.8</v>
      </c>
      <c r="E33" s="114"/>
      <c r="F33" s="114">
        <f>SUM(F28:F32)/5</f>
        <v>176.8</v>
      </c>
      <c r="G33" s="114">
        <f>SUM(G28:G32)/5</f>
        <v>4381</v>
      </c>
      <c r="H33" s="114">
        <f>SUM(H28:H32)/5</f>
        <v>34483.6</v>
      </c>
      <c r="I33" s="47"/>
      <c r="J33" s="21"/>
      <c r="K33" s="47"/>
      <c r="L33" s="21"/>
      <c r="M33" s="47"/>
      <c r="N33" s="6"/>
      <c r="O33" s="115"/>
      <c r="P33" s="115"/>
      <c r="Q33" s="115"/>
    </row>
    <row r="34" spans="9:16" ht="7.5" customHeight="1">
      <c r="I34" s="9"/>
      <c r="J34" s="5"/>
      <c r="K34" s="9"/>
      <c r="L34" s="5"/>
      <c r="M34" s="9"/>
      <c r="N34" s="5"/>
      <c r="O34" s="5"/>
      <c r="P34" s="5"/>
    </row>
    <row r="35" spans="1:16" ht="13.5" customHeight="1">
      <c r="A35" s="33" t="s">
        <v>9</v>
      </c>
      <c r="B35" s="24"/>
      <c r="C35" s="24"/>
      <c r="D35" s="24"/>
      <c r="F35" s="24"/>
      <c r="G35" s="24"/>
      <c r="H35" s="24"/>
      <c r="I35" s="9"/>
      <c r="J35" s="5"/>
      <c r="K35" s="9"/>
      <c r="L35" s="5"/>
      <c r="M35" s="9"/>
      <c r="N35" s="5"/>
      <c r="O35" s="5"/>
      <c r="P35" s="5"/>
    </row>
    <row r="36" spans="1:16" ht="13.5" customHeight="1">
      <c r="A36" s="25" t="s">
        <v>42</v>
      </c>
      <c r="B36" s="34">
        <f>(B32-B31)/B31*100</f>
        <v>21.428571428571427</v>
      </c>
      <c r="C36" s="34">
        <f aca="true" t="shared" si="0" ref="C36:H36">(C32-C31)/C31*100</f>
        <v>-18.216318785578746</v>
      </c>
      <c r="D36" s="34">
        <f t="shared" si="0"/>
        <v>-9.905316824471958</v>
      </c>
      <c r="E36" s="34"/>
      <c r="F36" s="34">
        <f t="shared" si="0"/>
        <v>-6.666666666666667</v>
      </c>
      <c r="G36" s="34">
        <f t="shared" si="0"/>
        <v>-9.963190184049079</v>
      </c>
      <c r="H36" s="34">
        <f t="shared" si="0"/>
        <v>-7.617676514772158</v>
      </c>
      <c r="I36" s="9"/>
      <c r="J36" s="5"/>
      <c r="K36" s="9"/>
      <c r="L36" s="5"/>
      <c r="M36" s="9"/>
      <c r="N36" s="5"/>
      <c r="O36" s="5"/>
      <c r="P36" s="5"/>
    </row>
    <row r="37" spans="1:16" ht="13.5" customHeight="1">
      <c r="A37" s="36" t="s">
        <v>43</v>
      </c>
      <c r="B37" s="34">
        <f>(B32-B27)/B27*100</f>
        <v>-44.07894736842105</v>
      </c>
      <c r="C37" s="34">
        <f>(C32-C27)/C27*100</f>
        <v>-48.8366571699905</v>
      </c>
      <c r="D37" s="34">
        <f>(D32-D27)/D27*100</f>
        <v>-35.766953993145705</v>
      </c>
      <c r="E37" s="34"/>
      <c r="F37" s="34">
        <f>(F32-F27)/F27*100</f>
        <v>-33.04347826086956</v>
      </c>
      <c r="G37" s="34">
        <f>(G32-G27)/G27*100</f>
        <v>-39.03290129611167</v>
      </c>
      <c r="H37" s="34">
        <f>(H32-H27)/H27*100</f>
        <v>-27.123247086707487</v>
      </c>
      <c r="I37" s="9"/>
      <c r="J37" s="5"/>
      <c r="K37" s="9"/>
      <c r="L37" s="5"/>
      <c r="M37" s="9"/>
      <c r="N37" s="5"/>
      <c r="O37" s="5"/>
      <c r="P37" s="5"/>
    </row>
    <row r="38" spans="1:16" ht="13.5" customHeight="1" thickBot="1">
      <c r="A38" s="41" t="s">
        <v>46</v>
      </c>
      <c r="B38" s="42">
        <f>(B33-B27)/B27*100</f>
        <v>-36.18421052631579</v>
      </c>
      <c r="C38" s="42">
        <f>(C33-C27)/C27*100</f>
        <v>-36.18233618233618</v>
      </c>
      <c r="D38" s="42">
        <f>(D33-D27)/D27*100</f>
        <v>-25.542631633606806</v>
      </c>
      <c r="E38" s="42"/>
      <c r="F38" s="42">
        <f>(F33-F27)/F27*100</f>
        <v>-23.130434782608692</v>
      </c>
      <c r="G38" s="42">
        <f>(G33-G27)/G27*100</f>
        <v>-27.201728148886673</v>
      </c>
      <c r="H38" s="42">
        <f>(H33-H27)/H27*100</f>
        <v>-14.86371716373692</v>
      </c>
      <c r="I38" s="17"/>
      <c r="J38" s="8"/>
      <c r="K38" s="17"/>
      <c r="L38" s="8"/>
      <c r="M38" s="9"/>
      <c r="N38" s="5"/>
      <c r="O38" s="5"/>
      <c r="P38" s="5"/>
    </row>
    <row r="39" spans="1:13" ht="7.5" customHeight="1">
      <c r="A39" s="9"/>
      <c r="B39" s="9"/>
      <c r="D39" s="9"/>
      <c r="E39" s="9"/>
      <c r="F39" s="9"/>
      <c r="H39" s="9"/>
      <c r="I39" s="9"/>
      <c r="K39" s="5"/>
      <c r="L39" s="5"/>
      <c r="M39" s="5"/>
    </row>
    <row r="40" spans="1:13" ht="6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8" customHeight="1">
      <c r="A41" s="1" t="s">
        <v>10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1" t="s">
        <v>11</v>
      </c>
      <c r="M41" s="5"/>
    </row>
    <row r="42" spans="1:13" ht="21.75" customHeight="1" thickBot="1">
      <c r="A42" s="43" t="s">
        <v>50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8"/>
      <c r="M42" s="45"/>
    </row>
    <row r="43" spans="1:13" ht="13.5" customHeight="1">
      <c r="A43" s="9"/>
      <c r="B43" s="46"/>
      <c r="C43" s="46" t="s">
        <v>2</v>
      </c>
      <c r="D43" s="46"/>
      <c r="E43" s="47"/>
      <c r="F43" s="131"/>
      <c r="G43" s="121" t="s">
        <v>36</v>
      </c>
      <c r="H43" s="46"/>
      <c r="I43" s="9"/>
      <c r="J43" s="48"/>
      <c r="K43" s="46"/>
      <c r="L43" s="49" t="s">
        <v>12</v>
      </c>
      <c r="M43" s="9"/>
    </row>
    <row r="44" spans="1:13" ht="13.5" customHeight="1">
      <c r="A44" s="9"/>
      <c r="B44" s="11"/>
      <c r="C44" s="11" t="s">
        <v>38</v>
      </c>
      <c r="D44" s="12" t="s">
        <v>4</v>
      </c>
      <c r="E44" s="6"/>
      <c r="F44" s="11"/>
      <c r="G44" s="11" t="s">
        <v>38</v>
      </c>
      <c r="H44" s="12" t="s">
        <v>4</v>
      </c>
      <c r="I44" s="20"/>
      <c r="J44" s="11"/>
      <c r="K44" s="11" t="s">
        <v>38</v>
      </c>
      <c r="L44" s="12" t="s">
        <v>4</v>
      </c>
      <c r="M44" s="9"/>
    </row>
    <row r="45" spans="1:13" ht="13.5" customHeight="1" thickBot="1">
      <c r="A45" s="17"/>
      <c r="B45" s="18" t="s">
        <v>37</v>
      </c>
      <c r="C45" s="18" t="s">
        <v>5</v>
      </c>
      <c r="D45" s="18" t="s">
        <v>6</v>
      </c>
      <c r="E45" s="50"/>
      <c r="F45" s="18" t="s">
        <v>37</v>
      </c>
      <c r="G45" s="18" t="s">
        <v>5</v>
      </c>
      <c r="H45" s="18" t="s">
        <v>6</v>
      </c>
      <c r="I45" s="51"/>
      <c r="J45" s="18" t="s">
        <v>37</v>
      </c>
      <c r="K45" s="18" t="s">
        <v>5</v>
      </c>
      <c r="L45" s="18" t="s">
        <v>6</v>
      </c>
      <c r="M45" s="9"/>
    </row>
    <row r="46" spans="1:13" ht="18" customHeight="1">
      <c r="A46" s="19" t="s">
        <v>7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3" ht="12" customHeight="1">
      <c r="A47" s="19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92" t="s">
        <v>31</v>
      </c>
      <c r="M47" s="24"/>
    </row>
    <row r="48" spans="1:13" ht="13.5" customHeight="1">
      <c r="A48" s="47" t="s">
        <v>30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 s="73" customFormat="1" ht="13.5" customHeight="1">
      <c r="A49" s="105" t="s">
        <v>34</v>
      </c>
      <c r="B49" s="116">
        <f>IF(ISERR((B11/$D82)*1000),"n/a",IF(((B11/$D82)*1000)=0,"-",((B11/$D82)*1000)))</f>
        <v>0.07427774613586817</v>
      </c>
      <c r="C49" s="116">
        <f>IF(ISERR((C11/$D82)*1000),"n/a",IF(((C11/$D82)*1000)=0,"-",((C11/$D82)*1000)))</f>
        <v>0.9501345326708173</v>
      </c>
      <c r="D49" s="116">
        <f>IF(ISERR((D11/$D82)*1000),"n/a",IF(((D11/$D82)*1000)=0,"-",((D11/$D82)*1000)))</f>
        <v>4.382779818135397</v>
      </c>
      <c r="E49" s="116"/>
      <c r="F49" s="116">
        <f>IF(ISERR((F11/$H82)*1000),"n/a",IF(((F11/$H82)*1000)=0,"-",((F11/$H82)*1000)))</f>
        <v>0.062248253585258116</v>
      </c>
      <c r="G49" s="116">
        <f>IF(ISERR((G11/$H82)*1000),"n/a",IF(((G11/$H82)*1000)=0,"-",((G11/$H82)*1000)))</f>
        <v>0.8332782004631161</v>
      </c>
      <c r="H49" s="116">
        <f>IF(ISERR((H11/$H82)*1000),"n/a",IF(((H11/$H82)*1000)=0,"-",((H11/$H82)*1000)))</f>
        <v>5.791364246657976</v>
      </c>
      <c r="I49" s="117"/>
      <c r="J49" s="118">
        <f aca="true" t="shared" si="1" ref="J49:L55">+B49/F49*100</f>
        <v>119.32502818594565</v>
      </c>
      <c r="K49" s="118">
        <f t="shared" si="1"/>
        <v>114.02368766430651</v>
      </c>
      <c r="L49" s="118">
        <f t="shared" si="1"/>
        <v>75.6778477655687</v>
      </c>
      <c r="M49" s="23"/>
    </row>
    <row r="50" spans="1:13" ht="13.5" customHeight="1">
      <c r="A50" s="25">
        <v>1999</v>
      </c>
      <c r="B50" s="101">
        <f aca="true" t="shared" si="2" ref="B50:D52">IF(ISERR((B12/$D85)*1000),"n/a",IF(((B12/$D85)*1000)=0,"-",((B12/$D85)*1000)))</f>
        <v>0.061120476345389835</v>
      </c>
      <c r="C50" s="101">
        <f t="shared" si="2"/>
        <v>0.8034385197014955</v>
      </c>
      <c r="D50" s="101">
        <f t="shared" si="2"/>
        <v>4.141010853813622</v>
      </c>
      <c r="E50" s="101"/>
      <c r="F50" s="101">
        <f aca="true" t="shared" si="3" ref="F50:H52">IF(ISERR((F12/$H85)*1000),"n/a",IF(((F12/$H85)*1000)=0,"-",((F12/$H85)*1000)))</f>
        <v>0.059999229049417936</v>
      </c>
      <c r="G50" s="101">
        <f t="shared" si="3"/>
        <v>0.7420592090047028</v>
      </c>
      <c r="H50" s="101">
        <f t="shared" si="3"/>
        <v>5.771972091588929</v>
      </c>
      <c r="I50" s="53"/>
      <c r="J50" s="37">
        <f t="shared" si="1"/>
        <v>101.86876950543547</v>
      </c>
      <c r="K50" s="37">
        <f t="shared" si="1"/>
        <v>108.27148426324614</v>
      </c>
      <c r="L50" s="37">
        <f t="shared" si="1"/>
        <v>71.7434316747306</v>
      </c>
      <c r="M50" s="24"/>
    </row>
    <row r="51" spans="1:13" ht="13.5" customHeight="1">
      <c r="A51" s="25">
        <v>2000</v>
      </c>
      <c r="B51" s="101">
        <f t="shared" si="2"/>
        <v>0.06438946540942615</v>
      </c>
      <c r="C51" s="101">
        <f t="shared" si="2"/>
        <v>0.7689208246591901</v>
      </c>
      <c r="D51" s="101">
        <f t="shared" si="2"/>
        <v>4.051203450959324</v>
      </c>
      <c r="E51" s="101"/>
      <c r="F51" s="101">
        <f t="shared" si="3"/>
        <v>0.059226824912139195</v>
      </c>
      <c r="G51" s="101">
        <f t="shared" si="3"/>
        <v>0.7237617867911121</v>
      </c>
      <c r="H51" s="101">
        <f t="shared" si="3"/>
        <v>5.7576770179178425</v>
      </c>
      <c r="I51" s="53"/>
      <c r="J51" s="37">
        <f t="shared" si="1"/>
        <v>108.71672676181028</v>
      </c>
      <c r="K51" s="37">
        <f t="shared" si="1"/>
        <v>106.23948910984873</v>
      </c>
      <c r="L51" s="37">
        <f t="shared" si="1"/>
        <v>70.36176983099283</v>
      </c>
      <c r="M51" s="24"/>
    </row>
    <row r="52" spans="1:13" ht="13.5" customHeight="1">
      <c r="A52" s="25">
        <v>2001</v>
      </c>
      <c r="B52" s="101">
        <f t="shared" si="2"/>
        <v>0.06871766517910034</v>
      </c>
      <c r="C52" s="101">
        <f t="shared" si="2"/>
        <v>0.7420717981122388</v>
      </c>
      <c r="D52" s="101">
        <f t="shared" si="2"/>
        <v>3.931914221397259</v>
      </c>
      <c r="E52" s="101"/>
      <c r="F52" s="101">
        <f t="shared" si="3"/>
        <v>0.05933418742948927</v>
      </c>
      <c r="G52" s="101">
        <f t="shared" si="3"/>
        <v>0.7039409526359065</v>
      </c>
      <c r="H52" s="101">
        <f t="shared" si="3"/>
        <v>5.611277893569421</v>
      </c>
      <c r="I52" s="53"/>
      <c r="J52" s="37">
        <f t="shared" si="1"/>
        <v>115.81462249021625</v>
      </c>
      <c r="K52" s="37">
        <f t="shared" si="1"/>
        <v>105.41676760437808</v>
      </c>
      <c r="L52" s="37">
        <f t="shared" si="1"/>
        <v>70.07163601544794</v>
      </c>
      <c r="M52" s="24"/>
    </row>
    <row r="53" spans="1:13" ht="13.5" customHeight="1">
      <c r="A53" s="25">
        <v>2002</v>
      </c>
      <c r="B53" s="101">
        <f aca="true" t="shared" si="4" ref="B53:D54">IF(ISERR((B15/$D88)*1000),"n/a",IF(((B15/$D88)*1000)=0,"-",((B15/$D88)*1000)))</f>
        <v>0.06014085621587402</v>
      </c>
      <c r="C53" s="101">
        <f t="shared" si="4"/>
        <v>0.6969613041069874</v>
      </c>
      <c r="D53" s="101">
        <f t="shared" si="4"/>
        <v>3.809646276806204</v>
      </c>
      <c r="E53" s="101"/>
      <c r="F53" s="101">
        <f aca="true" t="shared" si="5" ref="F53:H54">IF(ISERR((F15/$H88)*1000),"n/a",IF(((F15/$H88)*1000)=0,"-",((F15/$H88)*1000)))</f>
        <v>0.05958687449979039</v>
      </c>
      <c r="G53" s="101">
        <f t="shared" si="5"/>
        <v>0.6840390258775105</v>
      </c>
      <c r="H53" s="101">
        <f t="shared" si="5"/>
        <v>5.399519798772819</v>
      </c>
      <c r="I53" s="53"/>
      <c r="J53" s="37">
        <f t="shared" si="1"/>
        <v>100.92970426916013</v>
      </c>
      <c r="K53" s="37">
        <f t="shared" si="1"/>
        <v>101.8891141792531</v>
      </c>
      <c r="L53" s="37">
        <f t="shared" si="1"/>
        <v>70.55527933561879</v>
      </c>
      <c r="M53" s="24"/>
    </row>
    <row r="54" spans="1:13" ht="13.5" customHeight="1">
      <c r="A54" s="25">
        <v>2003</v>
      </c>
      <c r="B54" s="101">
        <f t="shared" si="4"/>
        <v>0.06544864950369755</v>
      </c>
      <c r="C54" s="101">
        <f t="shared" si="4"/>
        <v>0.6467750227389568</v>
      </c>
      <c r="D54" s="101">
        <f t="shared" si="4"/>
        <v>3.6987384822240674</v>
      </c>
      <c r="E54" s="101"/>
      <c r="F54" s="101">
        <f t="shared" si="5"/>
        <v>0.060177634831428746</v>
      </c>
      <c r="G54" s="101">
        <f t="shared" si="5"/>
        <v>0.6430880957386961</v>
      </c>
      <c r="H54" s="101">
        <f t="shared" si="5"/>
        <v>5.150898686775126</v>
      </c>
      <c r="I54" s="53"/>
      <c r="J54" s="37">
        <f t="shared" si="1"/>
        <v>108.75909245525206</v>
      </c>
      <c r="K54" s="37">
        <f t="shared" si="1"/>
        <v>100.57331600828743</v>
      </c>
      <c r="L54" s="37">
        <f t="shared" si="1"/>
        <v>71.80763410704498</v>
      </c>
      <c r="M54" s="24"/>
    </row>
    <row r="55" spans="1:13" s="73" customFormat="1" ht="13.5" customHeight="1">
      <c r="A55" s="105" t="s">
        <v>45</v>
      </c>
      <c r="B55" s="116">
        <f>IF(ISERR((B17/$D90)*1000),"n/a",IF(((B17/$D90)*1000)=0,"-",((B17/$D90)*1000)))</f>
        <v>0.06396355144285416</v>
      </c>
      <c r="C55" s="116">
        <f>IF(ISERR((C17/$D90)*1000),"n/a",IF(((C17/$D90)*1000)=0,"-",((C17/$D90)*1000)))</f>
        <v>0.7316892975427172</v>
      </c>
      <c r="D55" s="116">
        <f>IF(ISERR((D17/$D90)*1000),"n/a",IF(((D17/$D90)*1000)=0,"-",((D17/$D90)*1000)))</f>
        <v>3.9266667167102107</v>
      </c>
      <c r="E55" s="116"/>
      <c r="F55" s="116">
        <f>IF(ISERR((F17/$H90)*1000),"n/a",IF(((F17/$H90)*1000)=0,"-",((F17/$H90)*1000)))</f>
        <v>0.05966572054463898</v>
      </c>
      <c r="G55" s="116">
        <f>IF(ISERR((G17/$H90)*1000),"n/a",IF(((G17/$H90)*1000)=0,"-",((G17/$H90)*1000)))</f>
        <v>0.6991718150209714</v>
      </c>
      <c r="H55" s="116">
        <f>IF(ISERR((H17/$H90)*1000),"n/a",IF(((H17/$H90)*1000)=0,"-",((H17/$H90)*1000)))</f>
        <v>5.536878684417512</v>
      </c>
      <c r="I55" s="117"/>
      <c r="J55" s="118">
        <f t="shared" si="1"/>
        <v>107.20318276387823</v>
      </c>
      <c r="K55" s="118">
        <f t="shared" si="1"/>
        <v>104.65085717460884</v>
      </c>
      <c r="L55" s="118">
        <f t="shared" si="1"/>
        <v>70.91841704534839</v>
      </c>
      <c r="M55" s="23"/>
    </row>
    <row r="56" spans="2:13" ht="7.5" customHeight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24"/>
    </row>
    <row r="57" spans="1:13" ht="13.5" customHeight="1">
      <c r="A57" s="33" t="s">
        <v>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24"/>
    </row>
    <row r="58" spans="1:13" ht="13.5" customHeight="1">
      <c r="A58" s="25" t="s">
        <v>42</v>
      </c>
      <c r="B58" s="34">
        <f>(B54-B53)/B53*100</f>
        <v>8.825603128713947</v>
      </c>
      <c r="C58" s="34">
        <f aca="true" t="shared" si="6" ref="C58:H58">(C54-C53)/C53*100</f>
        <v>-7.200727080872015</v>
      </c>
      <c r="D58" s="34">
        <f t="shared" si="6"/>
        <v>-2.9112360183506474</v>
      </c>
      <c r="E58" s="34"/>
      <c r="F58" s="34">
        <f t="shared" si="6"/>
        <v>0.9914269486318442</v>
      </c>
      <c r="G58" s="34">
        <f t="shared" si="6"/>
        <v>-5.98663652066943</v>
      </c>
      <c r="H58" s="34">
        <f t="shared" si="6"/>
        <v>-4.604504127463306</v>
      </c>
      <c r="I58" s="37"/>
      <c r="J58" s="37"/>
      <c r="K58" s="37"/>
      <c r="L58" s="37"/>
      <c r="M58" s="24"/>
    </row>
    <row r="59" spans="1:13" ht="13.5" customHeight="1">
      <c r="A59" s="36" t="s">
        <v>43</v>
      </c>
      <c r="B59" s="34">
        <f>(B54-B49)/B49*100</f>
        <v>-11.886597388160531</v>
      </c>
      <c r="C59" s="34">
        <f aca="true" t="shared" si="7" ref="C59:H59">(C54-C49)/C49*100</f>
        <v>-31.928058553889244</v>
      </c>
      <c r="D59" s="34">
        <f t="shared" si="7"/>
        <v>-15.607476631174846</v>
      </c>
      <c r="E59" s="34"/>
      <c r="F59" s="34">
        <f t="shared" si="7"/>
        <v>-3.3263885082227307</v>
      </c>
      <c r="G59" s="34">
        <f t="shared" si="7"/>
        <v>-22.82432261143</v>
      </c>
      <c r="H59" s="34">
        <f t="shared" si="7"/>
        <v>-11.05897561619342</v>
      </c>
      <c r="I59" s="37"/>
      <c r="J59" s="37"/>
      <c r="K59" s="37"/>
      <c r="L59" s="37"/>
      <c r="M59" s="24"/>
    </row>
    <row r="60" spans="1:13" ht="13.5" customHeight="1" thickBot="1">
      <c r="A60" s="41" t="s">
        <v>46</v>
      </c>
      <c r="B60" s="42">
        <f>+(B55-B49)/B49*100</f>
        <v>-13.885982315816875</v>
      </c>
      <c r="C60" s="42">
        <f>+(C55-C49)/C49*100</f>
        <v>-22.990979447305538</v>
      </c>
      <c r="D60" s="42">
        <f>+(D55-D49)/D49*100</f>
        <v>-10.40693624484276</v>
      </c>
      <c r="E60" s="42"/>
      <c r="F60" s="42">
        <f>+(F55-F49)/F49*100</f>
        <v>-4.1487638477792474</v>
      </c>
      <c r="G60" s="42">
        <f>+(G55-G49)/G49*100</f>
        <v>-16.09383101197314</v>
      </c>
      <c r="H60" s="42">
        <f>+(H55-H49)/H49*100</f>
        <v>-4.3942247698773205</v>
      </c>
      <c r="I60" s="96"/>
      <c r="J60" s="96"/>
      <c r="K60" s="96"/>
      <c r="L60" s="96"/>
      <c r="M60" s="24"/>
    </row>
    <row r="61" spans="1:13" ht="7.5" customHeight="1">
      <c r="A61" s="25"/>
      <c r="B61" s="54"/>
      <c r="C61" s="54"/>
      <c r="D61" s="54"/>
      <c r="E61" s="54"/>
      <c r="F61" s="54"/>
      <c r="G61" s="54"/>
      <c r="H61" s="54"/>
      <c r="I61" s="54"/>
      <c r="J61" s="53"/>
      <c r="K61" s="53"/>
      <c r="L61" s="53"/>
      <c r="M61" s="24"/>
    </row>
    <row r="62" spans="1:13" ht="22.5" customHeight="1">
      <c r="A62" s="1" t="s">
        <v>49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24"/>
    </row>
    <row r="63" spans="1:13" ht="12.75" customHeight="1">
      <c r="A63" s="55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92" t="s">
        <v>31</v>
      </c>
      <c r="M63" s="24"/>
    </row>
    <row r="64" spans="1:13" ht="17.25" customHeight="1">
      <c r="A64" s="47" t="s">
        <v>47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24"/>
    </row>
    <row r="65" spans="1:13" s="73" customFormat="1" ht="13.5" customHeight="1">
      <c r="A65" s="105" t="s">
        <v>34</v>
      </c>
      <c r="B65" s="116">
        <f>IF(ISERR((B27/$C82)*1000),"n/a",IF(((B27/$C82)*1000)=0,"-",((B27/$C82)*1000)))</f>
        <v>0.029846965574863358</v>
      </c>
      <c r="C65" s="116">
        <f>IF(ISERR((C27/$C82)*1000),"n/a",IF(((C27/$C82)*1000)=0,"-",((C27/$C82)*1000)))</f>
        <v>0.8270751250087135</v>
      </c>
      <c r="D65" s="116">
        <f>IF(ISERR((D27/$C82)*1000),"n/a",IF(((D27/$C82)*1000)=0,"-",((D27/$C82)*1000)))</f>
        <v>3.7815319936889376</v>
      </c>
      <c r="E65" s="116"/>
      <c r="F65" s="116">
        <f>IF(ISERR((F27/$G82)*1000),"n/a",IF(((F27/$G82)*1000)=0,"-",((F27/$G82)*1000)))</f>
        <v>0.021732898146221584</v>
      </c>
      <c r="G65" s="116">
        <f>IF(ISERR((G27/$G82)*1000),"n/a",IF(((G27/$G82)*1000)=0,"-",((G27/$G82)*1000)))</f>
        <v>0.568646004538963</v>
      </c>
      <c r="H65" s="116">
        <f>IF(ISERR((H27/$G82)*1000),"n/a",IF(((H27/$G82)*1000)=0,"-",((H27/$G82)*1000)))</f>
        <v>3.827257854411126</v>
      </c>
      <c r="I65" s="117"/>
      <c r="J65" s="119">
        <f aca="true" t="shared" si="8" ref="J65:L71">+B65/F65*100</f>
        <v>137.33541368504717</v>
      </c>
      <c r="K65" s="119">
        <f t="shared" si="8"/>
        <v>145.44639695117093</v>
      </c>
      <c r="L65" s="119">
        <f t="shared" si="8"/>
        <v>98.80525790365844</v>
      </c>
      <c r="M65" s="23"/>
    </row>
    <row r="66" spans="1:13" ht="13.5" customHeight="1">
      <c r="A66" s="25">
        <v>1999</v>
      </c>
      <c r="B66" s="101">
        <f aca="true" t="shared" si="9" ref="B66:D71">IF(ISERR((B28/$C85)*1000),"n/a",IF(((B28/$C85)*1000)=0,"-",((B28/$C85)*1000)))</f>
        <v>0.0251156323714381</v>
      </c>
      <c r="C66" s="101">
        <f t="shared" si="9"/>
        <v>0.6278908092859525</v>
      </c>
      <c r="D66" s="101">
        <f t="shared" si="9"/>
        <v>3.2107824423646467</v>
      </c>
      <c r="E66" s="91"/>
      <c r="F66" s="101">
        <f aca="true" t="shared" si="10" ref="F66:H71">IF(ISERR((F28/$G85)*1000),"n/a",IF(((F28/$G85)*1000)=0,"-",((F28/$G85)*1000)))</f>
        <v>0.018475985696193523</v>
      </c>
      <c r="G66" s="101">
        <f t="shared" si="10"/>
        <v>0.4782075277387232</v>
      </c>
      <c r="H66" s="101">
        <f t="shared" si="10"/>
        <v>3.6642781427675235</v>
      </c>
      <c r="I66" s="53"/>
      <c r="J66" s="56">
        <f t="shared" si="8"/>
        <v>135.93663030715865</v>
      </c>
      <c r="K66" s="56">
        <f t="shared" si="8"/>
        <v>131.30090449538287</v>
      </c>
      <c r="L66" s="56">
        <f t="shared" si="8"/>
        <v>87.62387344154054</v>
      </c>
      <c r="M66" s="24"/>
    </row>
    <row r="67" spans="1:13" ht="13.5" customHeight="1">
      <c r="A67" s="25">
        <v>2000</v>
      </c>
      <c r="B67" s="101">
        <f t="shared" si="9"/>
        <v>0.02132492792682097</v>
      </c>
      <c r="C67" s="101">
        <f t="shared" si="9"/>
        <v>0.569680217473646</v>
      </c>
      <c r="D67" s="101">
        <f t="shared" si="9"/>
        <v>3.0464182752601388</v>
      </c>
      <c r="E67" s="91"/>
      <c r="F67" s="101">
        <f t="shared" si="10"/>
        <v>0.016080972425861987</v>
      </c>
      <c r="G67" s="101">
        <f t="shared" si="10"/>
        <v>0.4390105472260323</v>
      </c>
      <c r="H67" s="101">
        <f t="shared" si="10"/>
        <v>3.473017074208958</v>
      </c>
      <c r="I67" s="53"/>
      <c r="J67" s="56">
        <f t="shared" si="8"/>
        <v>132.60969151669877</v>
      </c>
      <c r="K67" s="56">
        <f t="shared" si="8"/>
        <v>129.7645856285854</v>
      </c>
      <c r="L67" s="56">
        <f t="shared" si="8"/>
        <v>87.71676643582339</v>
      </c>
      <c r="M67" s="24"/>
    </row>
    <row r="68" spans="1:13" ht="13.5" customHeight="1">
      <c r="A68" s="25">
        <v>2001</v>
      </c>
      <c r="B68" s="101">
        <f t="shared" si="9"/>
        <v>0.020610609929779655</v>
      </c>
      <c r="C68" s="101">
        <f t="shared" si="9"/>
        <v>0.5606085900900065</v>
      </c>
      <c r="D68" s="101">
        <f t="shared" si="9"/>
        <v>3.012240641237296</v>
      </c>
      <c r="E68" s="91"/>
      <c r="F68" s="101">
        <f t="shared" si="10"/>
        <v>0.018993118478214083</v>
      </c>
      <c r="G68" s="101">
        <f t="shared" si="10"/>
        <v>0.42443416016390967</v>
      </c>
      <c r="H68" s="101">
        <f t="shared" si="10"/>
        <v>3.3749530779302925</v>
      </c>
      <c r="I68" s="53"/>
      <c r="J68" s="56">
        <f t="shared" si="8"/>
        <v>108.51619734495365</v>
      </c>
      <c r="K68" s="56">
        <f t="shared" si="8"/>
        <v>132.08375826147181</v>
      </c>
      <c r="L68" s="56">
        <f t="shared" si="8"/>
        <v>89.25281542238709</v>
      </c>
      <c r="M68" s="24"/>
    </row>
    <row r="69" spans="1:13" ht="13.5" customHeight="1">
      <c r="A69" s="25">
        <v>2002</v>
      </c>
      <c r="B69" s="101">
        <f t="shared" si="9"/>
        <v>0.014656478320451334</v>
      </c>
      <c r="C69" s="101">
        <f t="shared" si="9"/>
        <v>0.5517117196341325</v>
      </c>
      <c r="D69" s="101">
        <f t="shared" si="9"/>
        <v>2.874763533425669</v>
      </c>
      <c r="E69" s="91"/>
      <c r="F69" s="101">
        <f t="shared" si="10"/>
        <v>0.01583342849383792</v>
      </c>
      <c r="G69" s="101">
        <f t="shared" si="10"/>
        <v>0.3910377037114516</v>
      </c>
      <c r="H69" s="101">
        <f t="shared" si="10"/>
        <v>3.06611943778854</v>
      </c>
      <c r="I69" s="53"/>
      <c r="J69" s="56">
        <f t="shared" si="8"/>
        <v>92.56667515917584</v>
      </c>
      <c r="K69" s="56">
        <f t="shared" si="8"/>
        <v>141.0891365200024</v>
      </c>
      <c r="L69" s="56">
        <f t="shared" si="8"/>
        <v>93.75901988668491</v>
      </c>
      <c r="M69" s="24"/>
    </row>
    <row r="70" spans="1:13" ht="13.5" customHeight="1">
      <c r="A70" s="25">
        <v>2003</v>
      </c>
      <c r="B70" s="101">
        <f t="shared" si="9"/>
        <v>0.018022984606250795</v>
      </c>
      <c r="C70" s="101">
        <f t="shared" si="9"/>
        <v>0.4569356685467113</v>
      </c>
      <c r="D70" s="101">
        <f t="shared" si="9"/>
        <v>2.6228743479920276</v>
      </c>
      <c r="E70" s="91"/>
      <c r="F70" s="101">
        <f t="shared" si="10"/>
        <v>0.014835022984652493</v>
      </c>
      <c r="G70" s="101">
        <f t="shared" si="10"/>
        <v>0.35343960604344155</v>
      </c>
      <c r="H70" s="101">
        <f t="shared" si="10"/>
        <v>2.843507847149171</v>
      </c>
      <c r="I70" s="53"/>
      <c r="J70" s="56">
        <f t="shared" si="8"/>
        <v>121.48942825970943</v>
      </c>
      <c r="K70" s="56">
        <f t="shared" si="8"/>
        <v>129.28253108412218</v>
      </c>
      <c r="L70" s="56">
        <f t="shared" si="8"/>
        <v>92.24079865373521</v>
      </c>
      <c r="M70" s="24"/>
    </row>
    <row r="71" spans="1:13" s="73" customFormat="1" ht="13.5" customHeight="1">
      <c r="A71" s="105" t="s">
        <v>45</v>
      </c>
      <c r="B71" s="116">
        <f t="shared" si="9"/>
        <v>0.020004198819463546</v>
      </c>
      <c r="C71" s="116">
        <f t="shared" si="9"/>
        <v>0.5543431590383301</v>
      </c>
      <c r="D71" s="116">
        <f t="shared" si="9"/>
        <v>2.957115534765854</v>
      </c>
      <c r="E71" s="120"/>
      <c r="F71" s="116">
        <f t="shared" si="10"/>
        <v>0.016851199372677886</v>
      </c>
      <c r="G71" s="116">
        <f t="shared" si="10"/>
        <v>0.41756280798473877</v>
      </c>
      <c r="H71" s="116">
        <f t="shared" si="10"/>
        <v>3.2867082504958995</v>
      </c>
      <c r="I71" s="117"/>
      <c r="J71" s="119">
        <f t="shared" si="8"/>
        <v>118.71083106344263</v>
      </c>
      <c r="K71" s="119">
        <f t="shared" si="8"/>
        <v>132.75683284958427</v>
      </c>
      <c r="L71" s="119">
        <f t="shared" si="8"/>
        <v>89.9719509427003</v>
      </c>
      <c r="M71" s="23"/>
    </row>
    <row r="72" spans="1:13" ht="7.5" customHeight="1">
      <c r="A72" s="24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24"/>
    </row>
    <row r="73" spans="1:13" ht="13.5" customHeight="1">
      <c r="A73" s="33" t="s">
        <v>9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24"/>
    </row>
    <row r="74" spans="1:13" ht="13.5" customHeight="1">
      <c r="A74" s="25" t="s">
        <v>42</v>
      </c>
      <c r="B74" s="37">
        <f>(B70-B69)/B69*100</f>
        <v>22.96940787680155</v>
      </c>
      <c r="C74" s="37">
        <f>(C70-C69)/C69*100</f>
        <v>-17.178545917109005</v>
      </c>
      <c r="D74" s="37">
        <f>(D70-D69)/D69*100</f>
        <v>-8.76208364635409</v>
      </c>
      <c r="E74" s="37"/>
      <c r="F74" s="37">
        <f>(F70-F69)/F69*100</f>
        <v>-6.30568110737347</v>
      </c>
      <c r="G74" s="37">
        <f>(G70-G69)/G69*100</f>
        <v>-9.61495459674493</v>
      </c>
      <c r="H74" s="37">
        <f>(H70-H69)/H69*100</f>
        <v>-7.260369178570852</v>
      </c>
      <c r="I74" s="37"/>
      <c r="J74" s="37"/>
      <c r="K74" s="37"/>
      <c r="L74" s="37"/>
      <c r="M74" s="24"/>
    </row>
    <row r="75" spans="1:13" ht="13.5" customHeight="1">
      <c r="A75" s="36" t="s">
        <v>43</v>
      </c>
      <c r="B75" s="39">
        <f>(B70-B65)/B65*100</f>
        <v>-39.6153536578289</v>
      </c>
      <c r="C75" s="39">
        <f aca="true" t="shared" si="11" ref="C75:H75">(C70-C65)/C65*100</f>
        <v>-44.75282175341722</v>
      </c>
      <c r="D75" s="39">
        <f t="shared" si="11"/>
        <v>-30.639900644252467</v>
      </c>
      <c r="E75" s="39"/>
      <c r="F75" s="39">
        <f t="shared" si="11"/>
        <v>-31.739324940278774</v>
      </c>
      <c r="G75" s="39">
        <f t="shared" si="11"/>
        <v>-37.84540764864826</v>
      </c>
      <c r="H75" s="39">
        <f t="shared" si="11"/>
        <v>-25.703781785387907</v>
      </c>
      <c r="I75" s="39"/>
      <c r="J75" s="39"/>
      <c r="K75" s="39"/>
      <c r="L75" s="39"/>
      <c r="M75" s="57"/>
    </row>
    <row r="76" spans="1:13" ht="13.5" customHeight="1" thickBot="1">
      <c r="A76" s="41" t="s">
        <v>46</v>
      </c>
      <c r="B76" s="58">
        <f>(B71-B65)/B65*100</f>
        <v>-32.977445330955966</v>
      </c>
      <c r="C76" s="58">
        <f>(C71-C65)/C65*100</f>
        <v>-32.97547680055183</v>
      </c>
      <c r="D76" s="58">
        <f>(D71-D65)/D65*100</f>
        <v>-21.80112346792162</v>
      </c>
      <c r="E76" s="58"/>
      <c r="F76" s="58">
        <f>(F71-F65)/F65*100</f>
        <v>-22.462253955726634</v>
      </c>
      <c r="G76" s="58">
        <f>(G71-G65)/G65*100</f>
        <v>-26.56893662283213</v>
      </c>
      <c r="H76" s="58">
        <f>(H71-H65)/H65*100</f>
        <v>-14.123678740177208</v>
      </c>
      <c r="I76" s="58"/>
      <c r="J76" s="58"/>
      <c r="K76" s="58"/>
      <c r="L76" s="58"/>
      <c r="M76" s="57"/>
    </row>
    <row r="77" spans="1:13" ht="17.25" customHeight="1">
      <c r="A77" s="99" t="s">
        <v>33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1:13" ht="17.25" customHeight="1">
      <c r="A78" s="99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1:13" ht="13.5" customHeight="1">
      <c r="A79" s="23" t="s">
        <v>13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1:13" ht="13.5" customHeight="1">
      <c r="A80" s="9"/>
      <c r="B80" s="24"/>
      <c r="C80" s="47" t="s">
        <v>14</v>
      </c>
      <c r="D80" s="9"/>
      <c r="E80" s="24"/>
      <c r="F80" s="24"/>
      <c r="G80" s="47" t="s">
        <v>15</v>
      </c>
      <c r="H80" s="24"/>
      <c r="I80" s="24"/>
      <c r="J80" s="24"/>
      <c r="K80" s="24"/>
      <c r="L80" s="24"/>
      <c r="M80" s="24"/>
    </row>
    <row r="81" spans="1:13" ht="13.5" customHeight="1">
      <c r="A81" s="24"/>
      <c r="B81" s="24"/>
      <c r="C81" s="59" t="s">
        <v>16</v>
      </c>
      <c r="D81" s="59" t="s">
        <v>17</v>
      </c>
      <c r="E81" s="24"/>
      <c r="F81" s="24"/>
      <c r="G81" s="59" t="s">
        <v>16</v>
      </c>
      <c r="H81" s="59" t="s">
        <v>17</v>
      </c>
      <c r="I81" s="24"/>
      <c r="J81" s="24"/>
      <c r="K81" s="24"/>
      <c r="L81" s="24"/>
      <c r="M81" s="24"/>
    </row>
    <row r="82" spans="1:13" ht="13.5" customHeight="1">
      <c r="A82" s="25" t="s">
        <v>35</v>
      </c>
      <c r="B82" s="24"/>
      <c r="C82" s="60">
        <v>1018529</v>
      </c>
      <c r="D82" s="60">
        <v>5091700</v>
      </c>
      <c r="G82" s="61">
        <v>10583034</v>
      </c>
      <c r="H82" s="61">
        <v>51391000</v>
      </c>
      <c r="I82" s="24"/>
      <c r="K82" s="24"/>
      <c r="L82" s="24"/>
      <c r="M82" s="24"/>
    </row>
    <row r="83" spans="1:13" ht="13.5" customHeight="1">
      <c r="A83" s="25">
        <v>1997</v>
      </c>
      <c r="B83" s="24"/>
      <c r="C83" s="60">
        <v>1010015</v>
      </c>
      <c r="D83" s="60">
        <v>5083340</v>
      </c>
      <c r="G83" s="61">
        <v>10593770</v>
      </c>
      <c r="H83" s="61">
        <v>51528000</v>
      </c>
      <c r="I83" s="24"/>
      <c r="J83" s="24"/>
      <c r="K83" s="24"/>
      <c r="L83" s="24"/>
      <c r="M83" s="24"/>
    </row>
    <row r="84" spans="1:13" ht="13.5" customHeight="1">
      <c r="A84" s="25">
        <v>1998</v>
      </c>
      <c r="B84" s="24"/>
      <c r="C84" s="60">
        <v>1002589</v>
      </c>
      <c r="D84" s="60">
        <v>5077070</v>
      </c>
      <c r="G84" s="61">
        <v>10598694</v>
      </c>
      <c r="H84" s="61">
        <v>51685000</v>
      </c>
      <c r="I84" s="24"/>
      <c r="J84" s="57"/>
      <c r="K84" s="24"/>
      <c r="L84" s="24"/>
      <c r="M84" s="24"/>
    </row>
    <row r="85" spans="1:13" ht="13.5" customHeight="1">
      <c r="A85" s="25">
        <v>1999</v>
      </c>
      <c r="B85" s="24"/>
      <c r="C85" s="95">
        <v>995396</v>
      </c>
      <c r="D85" s="61">
        <v>5071950</v>
      </c>
      <c r="G85" s="61">
        <v>10608365</v>
      </c>
      <c r="H85" s="61">
        <v>51884000</v>
      </c>
      <c r="I85" s="24"/>
      <c r="J85" s="57"/>
      <c r="K85" s="24"/>
      <c r="L85" s="24"/>
      <c r="M85" s="24"/>
    </row>
    <row r="86" spans="1:13" ht="13.5" customHeight="1">
      <c r="A86" s="25">
        <v>2000</v>
      </c>
      <c r="B86" s="24"/>
      <c r="C86" s="95">
        <v>984763</v>
      </c>
      <c r="D86" s="61">
        <v>5062940</v>
      </c>
      <c r="G86" s="61">
        <v>10571500</v>
      </c>
      <c r="H86" s="97">
        <v>52071000</v>
      </c>
      <c r="I86" s="24"/>
      <c r="J86" s="104"/>
      <c r="K86" s="103"/>
      <c r="L86" s="24"/>
      <c r="M86" s="24"/>
    </row>
    <row r="87" spans="1:13" ht="13.5" customHeight="1">
      <c r="A87" s="25">
        <v>2001</v>
      </c>
      <c r="B87" s="24"/>
      <c r="C87" s="95">
        <v>970374</v>
      </c>
      <c r="D87" s="61">
        <v>5064200</v>
      </c>
      <c r="G87" s="61">
        <v>10477479</v>
      </c>
      <c r="H87" s="97">
        <v>52297000</v>
      </c>
      <c r="I87" s="24"/>
      <c r="J87" s="57"/>
      <c r="K87" s="24"/>
      <c r="L87" s="24"/>
      <c r="M87" s="24"/>
    </row>
    <row r="88" spans="1:13" ht="13.5" customHeight="1">
      <c r="A88" s="25">
        <v>2002</v>
      </c>
      <c r="B88" s="24"/>
      <c r="C88" s="95">
        <v>955209</v>
      </c>
      <c r="D88" s="123">
        <v>5054800</v>
      </c>
      <c r="G88" s="61">
        <v>10420990</v>
      </c>
      <c r="H88" s="97">
        <v>52478000</v>
      </c>
      <c r="I88" s="24"/>
      <c r="J88" s="57"/>
      <c r="K88" s="24"/>
      <c r="L88" s="24"/>
      <c r="M88" s="24"/>
    </row>
    <row r="89" spans="1:13" ht="13.5" customHeight="1">
      <c r="A89" s="25">
        <v>2003</v>
      </c>
      <c r="B89" s="24"/>
      <c r="C89" s="95">
        <v>943240</v>
      </c>
      <c r="D89" s="123">
        <v>5057400</v>
      </c>
      <c r="G89" s="61">
        <v>10380840</v>
      </c>
      <c r="H89" s="97">
        <v>52793700</v>
      </c>
      <c r="I89" s="24"/>
      <c r="J89" s="57"/>
      <c r="K89" s="24"/>
      <c r="L89" s="24"/>
      <c r="M89" s="24"/>
    </row>
    <row r="90" spans="1:13" ht="13.5" customHeight="1">
      <c r="A90" s="25" t="s">
        <v>41</v>
      </c>
      <c r="B90" s="24"/>
      <c r="C90" s="62">
        <f>SUM(C85:C89)/5</f>
        <v>969796.4</v>
      </c>
      <c r="D90" s="62">
        <f>SUM(D85:D89)/5</f>
        <v>5062258</v>
      </c>
      <c r="E90" s="62"/>
      <c r="F90" s="54"/>
      <c r="G90" s="63">
        <f>SUM(G85:G89)/5</f>
        <v>10491834.8</v>
      </c>
      <c r="H90" s="63">
        <f>SUM(H85:H89)/5</f>
        <v>52304740</v>
      </c>
      <c r="I90" s="24"/>
      <c r="J90" s="24"/>
      <c r="K90" s="24"/>
      <c r="L90" s="24"/>
      <c r="M90" s="24"/>
    </row>
    <row r="91" spans="1:13" ht="13.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3.5" customHeight="1">
      <c r="A92" s="25" t="s">
        <v>18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3.5" customHeight="1">
      <c r="A93" s="25" t="s">
        <v>42</v>
      </c>
      <c r="C93" s="52">
        <f>(C89-C88)/C88*100</f>
        <v>-1.253024207267729</v>
      </c>
      <c r="D93" s="52">
        <f>(D89-D88)/D88*100</f>
        <v>0.05143625860568173</v>
      </c>
      <c r="E93" s="52"/>
      <c r="F93" s="62"/>
      <c r="G93" s="52">
        <f>(G89-G88)/G88*100</f>
        <v>-0.385280093350056</v>
      </c>
      <c r="H93" s="52">
        <f>(H89-H88)/H88*100</f>
        <v>0.6015854262738671</v>
      </c>
      <c r="I93" s="24"/>
      <c r="J93" s="24"/>
      <c r="K93" s="24"/>
      <c r="L93" s="24"/>
      <c r="M93" s="24"/>
    </row>
    <row r="94" spans="1:13" ht="13.5" customHeight="1">
      <c r="A94" s="36" t="s">
        <v>43</v>
      </c>
      <c r="C94" s="52">
        <f>(C89-C82)/C82*100</f>
        <v>-7.391934839361471</v>
      </c>
      <c r="D94" s="52">
        <f>(D89-D82)/D82*100</f>
        <v>-0.6736453443839975</v>
      </c>
      <c r="E94" s="52"/>
      <c r="F94" s="52"/>
      <c r="G94" s="52">
        <f>(G89-G82)/G82*100</f>
        <v>-1.91054852512049</v>
      </c>
      <c r="H94" s="52">
        <f>(H89-H82)/H82*100</f>
        <v>2.7294662489540973</v>
      </c>
      <c r="I94" s="24"/>
      <c r="J94" s="24"/>
      <c r="K94" s="24"/>
      <c r="L94" s="24"/>
      <c r="M94" s="24"/>
    </row>
    <row r="95" spans="1:13" ht="13.5" customHeight="1">
      <c r="A95" s="36" t="s">
        <v>44</v>
      </c>
      <c r="C95" s="52">
        <f>+(C90-C82)/C82*100</f>
        <v>-4.784606034781531</v>
      </c>
      <c r="D95" s="52">
        <f>+(D90-D82)/D82*100</f>
        <v>-0.5782351670365496</v>
      </c>
      <c r="E95" s="52"/>
      <c r="F95" s="54"/>
      <c r="G95" s="52">
        <f>+(G90-G82)/G82*100</f>
        <v>-0.861749097659511</v>
      </c>
      <c r="H95" s="52">
        <f>+(H90-H82)/H82*100</f>
        <v>1.7780156058453818</v>
      </c>
      <c r="I95" s="24"/>
      <c r="J95" s="24"/>
      <c r="K95" s="24"/>
      <c r="L95" s="24"/>
      <c r="M95" s="24"/>
    </row>
    <row r="96" spans="1:13" ht="13.5" customHeight="1">
      <c r="A96" s="25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ht="13.5" customHeight="1"/>
    <row r="100" ht="12.75" customHeight="1"/>
  </sheetData>
  <mergeCells count="2">
    <mergeCell ref="B5:D5"/>
    <mergeCell ref="F5:H5"/>
  </mergeCells>
  <printOptions horizontalCentered="1" verticalCentered="1"/>
  <pageMargins left="0.7480314960629921" right="0.7480314960629921" top="0.5905511811023623" bottom="0.5905511811023623" header="0.31496062992125984" footer="0.31496062992125984"/>
  <pageSetup fitToHeight="1" fitToWidth="1" horizontalDpi="300" verticalDpi="300" orientation="portrait" paperSize="9" scale="72" r:id="rId1"/>
  <headerFooter alignWithMargins="0">
    <oddFooter>&amp;C&amp;"Times New Roman,Regular"&amp;13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6.00390625" style="3" customWidth="1"/>
    <col min="2" max="2" width="9.7109375" style="3" customWidth="1"/>
    <col min="3" max="3" width="8.7109375" style="3" customWidth="1"/>
    <col min="4" max="4" width="11.7109375" style="3" customWidth="1"/>
    <col min="5" max="5" width="2.7109375" style="3" customWidth="1"/>
    <col min="6" max="6" width="10.57421875" style="3" customWidth="1"/>
    <col min="7" max="7" width="9.00390625" style="3" customWidth="1"/>
    <col min="8" max="8" width="11.57421875" style="3" customWidth="1"/>
    <col min="9" max="9" width="2.7109375" style="3" customWidth="1"/>
    <col min="10" max="10" width="10.8515625" style="3" customWidth="1"/>
    <col min="11" max="11" width="8.8515625" style="3" customWidth="1"/>
    <col min="12" max="12" width="12.00390625" style="3" customWidth="1"/>
    <col min="13" max="13" width="4.421875" style="3" customWidth="1"/>
    <col min="14" max="15" width="9.140625" style="3" customWidth="1"/>
    <col min="16" max="16" width="12.00390625" style="3" customWidth="1"/>
    <col min="17" max="17" width="3.00390625" style="3" customWidth="1"/>
    <col min="18" max="22" width="9.140625" style="3" customWidth="1"/>
    <col min="23" max="23" width="13.140625" style="3" customWidth="1"/>
    <col min="24" max="24" width="9.28125" style="3" customWidth="1"/>
    <col min="25" max="25" width="13.140625" style="3" customWidth="1"/>
    <col min="26" max="26" width="9.140625" style="3" customWidth="1"/>
    <col min="27" max="27" width="10.7109375" style="3" customWidth="1"/>
    <col min="28" max="28" width="9.140625" style="3" customWidth="1"/>
    <col min="29" max="29" width="10.140625" style="3" customWidth="1"/>
    <col min="30" max="16384" width="9.140625" style="3" customWidth="1"/>
  </cols>
  <sheetData>
    <row r="1" spans="1:17" s="64" customFormat="1" ht="20.25">
      <c r="A1" s="1" t="s">
        <v>19</v>
      </c>
      <c r="L1" s="1" t="s">
        <v>20</v>
      </c>
      <c r="N1" s="65"/>
      <c r="O1" s="66"/>
      <c r="P1" s="66"/>
      <c r="Q1" s="66"/>
    </row>
    <row r="2" spans="1:17" s="64" customFormat="1" ht="20.25">
      <c r="A2" s="1" t="s">
        <v>40</v>
      </c>
      <c r="N2" s="65"/>
      <c r="O2" s="65"/>
      <c r="P2" s="66"/>
      <c r="Q2" s="66"/>
    </row>
    <row r="3" spans="1:17" s="64" customFormat="1" ht="8.25" customHeight="1">
      <c r="A3" s="1"/>
      <c r="N3" s="65"/>
      <c r="O3" s="65"/>
      <c r="P3" s="66"/>
      <c r="Q3" s="66"/>
    </row>
    <row r="4" spans="1:17" s="64" customFormat="1" ht="21">
      <c r="A4" s="1" t="s">
        <v>1</v>
      </c>
      <c r="N4" s="67"/>
      <c r="O4" s="65"/>
      <c r="P4" s="66"/>
      <c r="Q4" s="66"/>
    </row>
    <row r="5" spans="1:16" ht="13.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N5" s="5"/>
      <c r="O5" s="5"/>
      <c r="P5" s="5"/>
    </row>
    <row r="6" spans="2:16" s="24" customFormat="1" ht="15.75">
      <c r="B6" s="135" t="s">
        <v>2</v>
      </c>
      <c r="C6" s="135"/>
      <c r="D6" s="135"/>
      <c r="E6" s="135"/>
      <c r="F6" s="135"/>
      <c r="H6" s="135" t="s">
        <v>3</v>
      </c>
      <c r="I6" s="135"/>
      <c r="J6" s="135"/>
      <c r="K6" s="135"/>
      <c r="L6" s="135"/>
      <c r="N6" s="47"/>
      <c r="O6" s="10"/>
      <c r="P6" s="47"/>
    </row>
    <row r="7" spans="2:16" s="24" customFormat="1" ht="15.75">
      <c r="B7" s="68"/>
      <c r="C7" s="69"/>
      <c r="D7" s="70" t="s">
        <v>38</v>
      </c>
      <c r="E7" s="69"/>
      <c r="F7" s="70" t="s">
        <v>4</v>
      </c>
      <c r="G7" s="69"/>
      <c r="H7" s="68"/>
      <c r="I7" s="69"/>
      <c r="J7" s="70" t="s">
        <v>38</v>
      </c>
      <c r="K7" s="69"/>
      <c r="L7" s="70" t="s">
        <v>4</v>
      </c>
      <c r="N7" s="47"/>
      <c r="O7" s="47"/>
      <c r="P7" s="10"/>
    </row>
    <row r="8" spans="1:16" s="24" customFormat="1" ht="16.5" thickBot="1">
      <c r="A8" s="17"/>
      <c r="B8" s="71" t="s">
        <v>37</v>
      </c>
      <c r="C8" s="72"/>
      <c r="D8" s="132" t="s">
        <v>5</v>
      </c>
      <c r="E8" s="72"/>
      <c r="F8" s="71" t="s">
        <v>6</v>
      </c>
      <c r="G8" s="72"/>
      <c r="H8" s="71" t="s">
        <v>37</v>
      </c>
      <c r="I8" s="72"/>
      <c r="J8" s="132" t="s">
        <v>5</v>
      </c>
      <c r="K8" s="72"/>
      <c r="L8" s="71" t="s">
        <v>6</v>
      </c>
      <c r="N8" s="47"/>
      <c r="O8" s="47"/>
      <c r="P8" s="47"/>
    </row>
    <row r="9" spans="1:16" ht="12.75">
      <c r="A9" s="5"/>
      <c r="B9" s="21"/>
      <c r="D9" s="21"/>
      <c r="F9" s="21"/>
      <c r="H9" s="21"/>
      <c r="I9" s="21"/>
      <c r="J9" s="21"/>
      <c r="L9" s="21"/>
      <c r="N9" s="21"/>
      <c r="O9" s="21"/>
      <c r="P9" s="21"/>
    </row>
    <row r="10" spans="1:16" ht="20.25">
      <c r="A10" s="1" t="s">
        <v>21</v>
      </c>
      <c r="B10" s="21"/>
      <c r="D10" s="21"/>
      <c r="F10" s="21"/>
      <c r="H10" s="21"/>
      <c r="I10" s="21"/>
      <c r="J10" s="21"/>
      <c r="L10" s="21"/>
      <c r="N10" s="21"/>
      <c r="O10" s="21"/>
      <c r="P10" s="21"/>
    </row>
    <row r="11" spans="1:16" ht="12.75">
      <c r="A11" s="73"/>
      <c r="B11" s="21"/>
      <c r="D11" s="21"/>
      <c r="F11" s="21"/>
      <c r="H11" s="21"/>
      <c r="I11" s="21"/>
      <c r="J11" s="21"/>
      <c r="L11" s="21"/>
      <c r="N11" s="21"/>
      <c r="O11" s="21"/>
      <c r="P11" s="21"/>
    </row>
    <row r="12" spans="1:16" s="24" customFormat="1" ht="15.75">
      <c r="A12" s="24" t="s">
        <v>22</v>
      </c>
      <c r="B12" s="122">
        <v>63</v>
      </c>
      <c r="C12" s="122"/>
      <c r="D12" s="122">
        <v>771</v>
      </c>
      <c r="E12" s="122"/>
      <c r="F12" s="122">
        <v>2979</v>
      </c>
      <c r="G12" s="122"/>
      <c r="H12" s="122">
        <v>711</v>
      </c>
      <c r="I12" s="122"/>
      <c r="J12" s="122">
        <v>7166</v>
      </c>
      <c r="K12" s="122"/>
      <c r="L12" s="122">
        <v>33435</v>
      </c>
      <c r="N12" s="74"/>
      <c r="O12" s="74"/>
      <c r="P12" s="74"/>
    </row>
    <row r="13" spans="1:16" s="24" customFormat="1" ht="15.75">
      <c r="A13" s="24" t="s">
        <v>23</v>
      </c>
      <c r="B13" s="122">
        <v>14</v>
      </c>
      <c r="C13" s="122"/>
      <c r="D13" s="122">
        <v>138</v>
      </c>
      <c r="E13" s="122"/>
      <c r="F13" s="122">
        <v>801</v>
      </c>
      <c r="G13" s="122"/>
      <c r="H13" s="122">
        <v>100</v>
      </c>
      <c r="I13" s="122"/>
      <c r="J13" s="122">
        <v>2274</v>
      </c>
      <c r="K13" s="122"/>
      <c r="L13" s="122">
        <v>16233</v>
      </c>
      <c r="N13" s="74"/>
      <c r="O13" s="74"/>
      <c r="P13" s="74"/>
    </row>
    <row r="14" spans="1:16" s="24" customFormat="1" ht="15.75">
      <c r="A14" s="24" t="s">
        <v>24</v>
      </c>
      <c r="B14" s="122">
        <v>184</v>
      </c>
      <c r="C14" s="122"/>
      <c r="D14" s="122">
        <v>1685</v>
      </c>
      <c r="E14" s="122"/>
      <c r="F14" s="122">
        <v>11722</v>
      </c>
      <c r="G14" s="122"/>
      <c r="H14" s="122">
        <v>1557</v>
      </c>
      <c r="I14" s="122"/>
      <c r="J14" s="122">
        <v>15334</v>
      </c>
      <c r="K14" s="122"/>
      <c r="L14" s="122">
        <v>173214</v>
      </c>
      <c r="N14" s="74"/>
      <c r="O14" s="74"/>
      <c r="P14" s="74"/>
    </row>
    <row r="15" spans="1:16" s="24" customFormat="1" ht="15.75">
      <c r="A15" s="24" t="s">
        <v>25</v>
      </c>
      <c r="B15" s="122">
        <v>1</v>
      </c>
      <c r="C15" s="122"/>
      <c r="D15" s="122">
        <v>71</v>
      </c>
      <c r="E15" s="122"/>
      <c r="F15" s="122">
        <v>887</v>
      </c>
      <c r="G15" s="122"/>
      <c r="H15" s="122">
        <v>10</v>
      </c>
      <c r="I15" s="122"/>
      <c r="J15" s="122">
        <v>430</v>
      </c>
      <c r="K15" s="122"/>
      <c r="L15" s="122">
        <v>8190</v>
      </c>
      <c r="N15" s="74"/>
      <c r="O15" s="74"/>
      <c r="P15" s="74"/>
    </row>
    <row r="16" spans="1:19" s="24" customFormat="1" ht="15.75">
      <c r="A16" s="24" t="s">
        <v>26</v>
      </c>
      <c r="B16" s="122">
        <v>69</v>
      </c>
      <c r="C16" s="122"/>
      <c r="D16" s="122">
        <v>606</v>
      </c>
      <c r="E16" s="122"/>
      <c r="F16" s="122">
        <v>2317</v>
      </c>
      <c r="G16" s="122"/>
      <c r="H16" s="122">
        <v>799</v>
      </c>
      <c r="I16" s="122"/>
      <c r="J16" s="122">
        <v>8747</v>
      </c>
      <c r="K16" s="122"/>
      <c r="L16" s="122">
        <v>40863</v>
      </c>
      <c r="N16" s="74"/>
      <c r="O16" s="74"/>
      <c r="P16" s="74"/>
      <c r="S16" s="23"/>
    </row>
    <row r="17" spans="1:21" s="57" customFormat="1" ht="15.75">
      <c r="A17" s="57" t="s">
        <v>17</v>
      </c>
      <c r="B17" s="30">
        <v>331</v>
      </c>
      <c r="C17" s="30"/>
      <c r="D17" s="30">
        <v>3271</v>
      </c>
      <c r="E17" s="30"/>
      <c r="F17" s="30">
        <v>18706</v>
      </c>
      <c r="H17" s="125">
        <v>3177</v>
      </c>
      <c r="I17" s="125"/>
      <c r="J17" s="125">
        <v>33951</v>
      </c>
      <c r="K17" s="125"/>
      <c r="L17" s="125">
        <v>271935</v>
      </c>
      <c r="N17" s="126"/>
      <c r="O17" s="126"/>
      <c r="P17" s="126"/>
      <c r="S17" s="98"/>
      <c r="T17" s="127"/>
      <c r="U17" s="98"/>
    </row>
    <row r="18" spans="6:21" ht="12.75">
      <c r="F18" s="75"/>
      <c r="G18" s="75"/>
      <c r="H18" s="75"/>
      <c r="I18" s="75"/>
      <c r="J18" s="75"/>
      <c r="K18" s="75"/>
      <c r="L18" s="75"/>
      <c r="N18" s="76"/>
      <c r="O18" s="76"/>
      <c r="P18" s="76"/>
      <c r="S18" s="5"/>
      <c r="T18" s="21"/>
      <c r="U18" s="5"/>
    </row>
    <row r="19" spans="1:21" ht="24">
      <c r="A19" s="1" t="s">
        <v>32</v>
      </c>
      <c r="N19" s="76"/>
      <c r="O19" s="76"/>
      <c r="P19" s="76"/>
      <c r="S19" s="5"/>
      <c r="T19" s="21"/>
      <c r="U19" s="5"/>
    </row>
    <row r="20" spans="1:21" ht="12.75">
      <c r="A20" s="73"/>
      <c r="N20" s="76"/>
      <c r="O20" s="76"/>
      <c r="P20" s="76"/>
      <c r="S20" s="5"/>
      <c r="T20" s="21"/>
      <c r="U20" s="5"/>
    </row>
    <row r="21" spans="1:21" s="24" customFormat="1" ht="15.75">
      <c r="A21" s="24" t="s">
        <v>22</v>
      </c>
      <c r="B21" s="122">
        <v>5</v>
      </c>
      <c r="C21" s="122"/>
      <c r="D21" s="122">
        <v>272</v>
      </c>
      <c r="E21" s="122"/>
      <c r="F21" s="122">
        <v>1198</v>
      </c>
      <c r="G21" s="122"/>
      <c r="H21" s="122">
        <v>69</v>
      </c>
      <c r="I21" s="122"/>
      <c r="J21" s="122">
        <v>2109</v>
      </c>
      <c r="K21" s="122"/>
      <c r="L21" s="122">
        <v>11348</v>
      </c>
      <c r="N21" s="74"/>
      <c r="O21" s="74"/>
      <c r="P21" s="74"/>
      <c r="S21" s="9"/>
      <c r="T21" s="47"/>
      <c r="U21" s="9"/>
    </row>
    <row r="22" spans="1:21" s="24" customFormat="1" ht="15.75">
      <c r="A22" s="24" t="s">
        <v>23</v>
      </c>
      <c r="B22" s="122">
        <v>2</v>
      </c>
      <c r="C22" s="122"/>
      <c r="D22" s="122">
        <v>48</v>
      </c>
      <c r="E22" s="122"/>
      <c r="F22" s="122">
        <v>276</v>
      </c>
      <c r="G22" s="122"/>
      <c r="H22" s="122">
        <v>16</v>
      </c>
      <c r="I22" s="122"/>
      <c r="J22" s="122">
        <v>547</v>
      </c>
      <c r="K22" s="122"/>
      <c r="L22" s="122">
        <v>4494</v>
      </c>
      <c r="N22" s="74"/>
      <c r="O22" s="74"/>
      <c r="P22" s="74"/>
      <c r="S22" s="9"/>
      <c r="T22" s="47"/>
      <c r="U22" s="9"/>
    </row>
    <row r="23" spans="1:21" s="24" customFormat="1" ht="15.75">
      <c r="A23" s="24" t="s">
        <v>24</v>
      </c>
      <c r="B23" s="122">
        <v>10</v>
      </c>
      <c r="C23" s="122"/>
      <c r="D23" s="122">
        <v>93</v>
      </c>
      <c r="E23" s="122"/>
      <c r="F23" s="122">
        <v>823</v>
      </c>
      <c r="G23" s="122"/>
      <c r="H23" s="122">
        <v>58</v>
      </c>
      <c r="I23" s="122"/>
      <c r="J23" s="122">
        <v>772</v>
      </c>
      <c r="K23" s="122"/>
      <c r="L23" s="122">
        <v>11549</v>
      </c>
      <c r="N23" s="74"/>
      <c r="O23" s="74"/>
      <c r="P23" s="74"/>
      <c r="S23" s="9"/>
      <c r="T23" s="47"/>
      <c r="U23" s="9"/>
    </row>
    <row r="24" spans="1:21" s="24" customFormat="1" ht="15.75">
      <c r="A24" s="24" t="s">
        <v>25</v>
      </c>
      <c r="B24" s="122">
        <v>0</v>
      </c>
      <c r="C24" s="122"/>
      <c r="D24" s="122">
        <v>5</v>
      </c>
      <c r="E24" s="122"/>
      <c r="F24" s="122">
        <v>99</v>
      </c>
      <c r="G24" s="122"/>
      <c r="H24" s="122">
        <v>1</v>
      </c>
      <c r="I24" s="122"/>
      <c r="J24" s="122">
        <v>39</v>
      </c>
      <c r="K24" s="122"/>
      <c r="L24" s="122">
        <v>1108</v>
      </c>
      <c r="N24" s="74"/>
      <c r="O24" s="74"/>
      <c r="P24" s="74"/>
      <c r="S24" s="9"/>
      <c r="T24" s="47"/>
      <c r="U24" s="9"/>
    </row>
    <row r="25" spans="1:21" s="24" customFormat="1" ht="15.75">
      <c r="A25" s="24" t="s">
        <v>26</v>
      </c>
      <c r="B25" s="124">
        <v>0</v>
      </c>
      <c r="C25" s="122"/>
      <c r="D25" s="122">
        <v>13</v>
      </c>
      <c r="E25" s="122"/>
      <c r="F25" s="122">
        <v>78</v>
      </c>
      <c r="G25" s="122"/>
      <c r="H25" s="122">
        <v>10</v>
      </c>
      <c r="I25" s="122"/>
      <c r="J25" s="122">
        <v>202</v>
      </c>
      <c r="K25" s="122"/>
      <c r="L25" s="122">
        <v>1019</v>
      </c>
      <c r="N25" s="74"/>
      <c r="O25" s="74"/>
      <c r="P25" s="74"/>
      <c r="S25" s="9"/>
      <c r="T25" s="47"/>
      <c r="U25" s="9"/>
    </row>
    <row r="26" spans="1:21" s="57" customFormat="1" ht="15.75">
      <c r="A26" s="57" t="s">
        <v>17</v>
      </c>
      <c r="B26" s="30">
        <v>17</v>
      </c>
      <c r="C26" s="30"/>
      <c r="D26" s="30">
        <v>431</v>
      </c>
      <c r="E26" s="30"/>
      <c r="F26" s="30">
        <v>2474</v>
      </c>
      <c r="G26" s="30"/>
      <c r="H26" s="125">
        <v>154</v>
      </c>
      <c r="I26" s="125"/>
      <c r="J26" s="125">
        <v>3669</v>
      </c>
      <c r="K26" s="125"/>
      <c r="L26" s="125">
        <v>29518</v>
      </c>
      <c r="N26" s="126"/>
      <c r="O26" s="126"/>
      <c r="P26" s="126"/>
      <c r="S26" s="98"/>
      <c r="T26" s="127"/>
      <c r="U26" s="98"/>
    </row>
    <row r="27" spans="1:21" ht="13.5" thickBot="1">
      <c r="A27" s="77"/>
      <c r="B27" s="8"/>
      <c r="C27" s="8"/>
      <c r="D27" s="8"/>
      <c r="E27" s="8"/>
      <c r="F27" s="78"/>
      <c r="G27" s="78"/>
      <c r="H27" s="78"/>
      <c r="I27" s="8"/>
      <c r="J27" s="8"/>
      <c r="K27" s="8"/>
      <c r="L27" s="8"/>
      <c r="N27" s="5"/>
      <c r="O27" s="5"/>
      <c r="P27" s="5"/>
      <c r="S27" s="5"/>
      <c r="T27" s="21"/>
      <c r="U27" s="5"/>
    </row>
    <row r="28" spans="1:21" ht="12.75">
      <c r="A28" s="79"/>
      <c r="B28" s="5"/>
      <c r="C28" s="5"/>
      <c r="D28" s="5"/>
      <c r="E28" s="5"/>
      <c r="F28" s="5"/>
      <c r="G28" s="5"/>
      <c r="H28" s="5"/>
      <c r="I28" s="5"/>
      <c r="N28" s="5"/>
      <c r="O28" s="5"/>
      <c r="P28" s="5"/>
      <c r="S28" s="5"/>
      <c r="T28" s="21"/>
      <c r="U28" s="5"/>
    </row>
    <row r="29" spans="1:21" ht="12.75">
      <c r="A29" s="79"/>
      <c r="B29" s="5"/>
      <c r="C29" s="5"/>
      <c r="D29" s="5"/>
      <c r="E29" s="5"/>
      <c r="F29" s="5"/>
      <c r="G29" s="5"/>
      <c r="H29" s="5"/>
      <c r="I29" s="5"/>
      <c r="N29" s="5"/>
      <c r="O29" s="5"/>
      <c r="P29" s="5"/>
      <c r="S29" s="5"/>
      <c r="T29" s="21"/>
      <c r="U29" s="5"/>
    </row>
    <row r="30" spans="1:21" ht="12.75">
      <c r="A30" s="79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S30" s="5"/>
      <c r="T30" s="21"/>
      <c r="U30" s="5"/>
    </row>
    <row r="31" spans="1:21" s="64" customFormat="1" ht="20.25">
      <c r="A31" s="1" t="s">
        <v>19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1" t="s">
        <v>27</v>
      </c>
      <c r="M31" s="66"/>
      <c r="S31" s="66"/>
      <c r="T31" s="65"/>
      <c r="U31" s="66"/>
    </row>
    <row r="32" spans="1:21" s="64" customFormat="1" ht="19.5" customHeight="1">
      <c r="A32" s="1" t="s">
        <v>40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S32" s="66"/>
      <c r="T32" s="65"/>
      <c r="U32" s="66"/>
    </row>
    <row r="33" spans="1:21" s="64" customFormat="1" ht="6.75" customHeight="1">
      <c r="A33" s="1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S33" s="66"/>
      <c r="T33" s="65"/>
      <c r="U33" s="66"/>
    </row>
    <row r="34" spans="1:21" s="64" customFormat="1" ht="20.25">
      <c r="A34" s="1" t="s">
        <v>48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S34" s="66"/>
      <c r="T34" s="65"/>
      <c r="U34" s="66"/>
    </row>
    <row r="35" spans="1:21" ht="13.5" thickBo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5"/>
      <c r="N35" s="5"/>
      <c r="O35" s="5"/>
      <c r="P35" s="5"/>
      <c r="S35" s="5"/>
      <c r="T35" s="21"/>
      <c r="U35" s="5"/>
    </row>
    <row r="36" spans="2:21" s="24" customFormat="1" ht="15.75">
      <c r="B36" s="46"/>
      <c r="C36" s="46" t="s">
        <v>2</v>
      </c>
      <c r="D36" s="46"/>
      <c r="E36" s="23"/>
      <c r="F36" s="46" t="s">
        <v>3</v>
      </c>
      <c r="G36" s="46"/>
      <c r="H36" s="46"/>
      <c r="I36" s="23"/>
      <c r="J36" s="81"/>
      <c r="K36" s="46"/>
      <c r="L36" s="49" t="s">
        <v>12</v>
      </c>
      <c r="M36" s="9"/>
      <c r="N36" s="47"/>
      <c r="O36" s="10"/>
      <c r="P36" s="47"/>
      <c r="U36" s="9"/>
    </row>
    <row r="37" spans="2:21" s="24" customFormat="1" ht="15.75">
      <c r="B37" s="70" t="s">
        <v>37</v>
      </c>
      <c r="C37" s="82" t="s">
        <v>38</v>
      </c>
      <c r="D37" s="82" t="s">
        <v>4</v>
      </c>
      <c r="E37" s="82"/>
      <c r="F37" s="70" t="s">
        <v>37</v>
      </c>
      <c r="G37" s="82" t="s">
        <v>38</v>
      </c>
      <c r="H37" s="82" t="s">
        <v>4</v>
      </c>
      <c r="I37" s="82"/>
      <c r="J37" s="70" t="s">
        <v>37</v>
      </c>
      <c r="K37" s="83" t="s">
        <v>38</v>
      </c>
      <c r="L37" s="83" t="s">
        <v>4</v>
      </c>
      <c r="M37" s="20"/>
      <c r="N37" s="6"/>
      <c r="O37" s="6"/>
      <c r="P37" s="6"/>
      <c r="U37" s="9"/>
    </row>
    <row r="38" spans="1:21" s="24" customFormat="1" ht="16.5" thickBot="1">
      <c r="A38" s="17"/>
      <c r="B38" s="133"/>
      <c r="C38" s="134" t="s">
        <v>5</v>
      </c>
      <c r="D38" s="134" t="s">
        <v>6</v>
      </c>
      <c r="E38" s="134"/>
      <c r="F38" s="133"/>
      <c r="G38" s="134" t="s">
        <v>5</v>
      </c>
      <c r="H38" s="134" t="s">
        <v>6</v>
      </c>
      <c r="I38" s="134"/>
      <c r="J38" s="133"/>
      <c r="K38" s="134" t="s">
        <v>5</v>
      </c>
      <c r="L38" s="134" t="s">
        <v>6</v>
      </c>
      <c r="M38" s="20"/>
      <c r="N38" s="20"/>
      <c r="O38" s="6"/>
      <c r="P38" s="6"/>
      <c r="U38" s="9"/>
    </row>
    <row r="39" spans="1:21" ht="12.75">
      <c r="A39" s="5"/>
      <c r="B39" s="5"/>
      <c r="C39" s="84"/>
      <c r="D39" s="84"/>
      <c r="E39" s="84"/>
      <c r="F39" s="5"/>
      <c r="G39" s="84"/>
      <c r="H39" s="84"/>
      <c r="I39" s="84"/>
      <c r="M39" s="79"/>
      <c r="N39" s="79"/>
      <c r="O39" s="85"/>
      <c r="P39" s="85"/>
      <c r="U39" s="5"/>
    </row>
    <row r="40" spans="1:21" ht="20.25">
      <c r="A40" s="1" t="s">
        <v>21</v>
      </c>
      <c r="B40" s="21"/>
      <c r="C40" s="21"/>
      <c r="D40" s="21"/>
      <c r="E40" s="21"/>
      <c r="F40" s="21"/>
      <c r="G40" s="21"/>
      <c r="H40" s="21"/>
      <c r="I40" s="21"/>
      <c r="L40" s="92" t="s">
        <v>31</v>
      </c>
      <c r="M40" s="5"/>
      <c r="N40" s="21"/>
      <c r="O40" s="21"/>
      <c r="P40" s="21"/>
      <c r="U40" s="5"/>
    </row>
    <row r="41" spans="2:21" ht="12.75">
      <c r="B41" s="75"/>
      <c r="C41" s="75"/>
      <c r="D41" s="75"/>
      <c r="E41" s="75"/>
      <c r="F41" s="75"/>
      <c r="G41" s="75"/>
      <c r="H41" s="75"/>
      <c r="I41" s="75"/>
      <c r="M41" s="5"/>
      <c r="N41" s="86"/>
      <c r="O41" s="86"/>
      <c r="P41" s="86"/>
      <c r="U41" s="5"/>
    </row>
    <row r="42" spans="1:16" s="24" customFormat="1" ht="15.75">
      <c r="A42" s="24" t="s">
        <v>22</v>
      </c>
      <c r="B42" s="101">
        <f aca="true" t="shared" si="0" ref="B42:B47">IF(ISERR((B12/$C$64)*1000),"n/a",IF(((B12/$C$64)*1000)=0,"-",((B12/$C$64)*1000)))</f>
        <v>0.012456993712184127</v>
      </c>
      <c r="C42" s="101">
        <f aca="true" t="shared" si="1" ref="C42:C47">IF(ISERR((D12/$C$64)*1000),"n/a",IF(((D12/$C$64)*1000)=0,"-",((D12/$C$64)*1000)))</f>
        <v>0.1524498754300629</v>
      </c>
      <c r="D42" s="101">
        <f aca="true" t="shared" si="2" ref="D42:D47">IF(ISERR((F12/$C$64)*1000),"n/a",IF(((F12/$C$64)*1000)=0,"-",((F12/$C$64)*1000)))</f>
        <v>0.589037845533278</v>
      </c>
      <c r="E42" s="101"/>
      <c r="F42" s="102">
        <f aca="true" t="shared" si="3" ref="F42:F47">IF(ISERR((H12/$G$64)*1000),"n/a",IF(((H12/$G$64)*1000)=0,"-",((H12/$G$64)*1000)))</f>
        <v>0.013467516010433065</v>
      </c>
      <c r="G42" s="102">
        <f aca="true" t="shared" si="4" ref="G42:G47">IF(ISERR((J12/$G$64)*1000),"n/a",IF(((J12/$G$64)*1000)=0,"-",((J12/$G$64)*1000)))</f>
        <v>0.1357358927296249</v>
      </c>
      <c r="H42" s="102">
        <f aca="true" t="shared" si="5" ref="H42:H47">IF(ISERR((L12/$G$64)*1000),"n/a",IF(((L12/$G$64)*1000)=0,"-",((L12/$G$64)*1000)))</f>
        <v>0.6333142022627699</v>
      </c>
      <c r="I42" s="53"/>
      <c r="J42" s="100">
        <f aca="true" t="shared" si="6" ref="J42:L47">IF(ISERR((B42/F42)*100),"n/a",IF(((B42/F42)*100)=0,"-",((B42/F42)*100)))</f>
        <v>92.49659478803588</v>
      </c>
      <c r="K42" s="100">
        <f t="shared" si="6"/>
        <v>112.31360575623937</v>
      </c>
      <c r="L42" s="100">
        <f t="shared" si="6"/>
        <v>93.00878512256683</v>
      </c>
      <c r="M42" s="40"/>
      <c r="N42" s="87"/>
      <c r="O42" s="87"/>
      <c r="P42" s="87"/>
    </row>
    <row r="43" spans="1:16" s="24" customFormat="1" ht="15.75">
      <c r="A43" s="24" t="s">
        <v>23</v>
      </c>
      <c r="B43" s="101">
        <f t="shared" si="0"/>
        <v>0.002768220824929806</v>
      </c>
      <c r="C43" s="101">
        <f t="shared" si="1"/>
        <v>0.027286748131450943</v>
      </c>
      <c r="D43" s="101">
        <f t="shared" si="2"/>
        <v>0.1583817771977696</v>
      </c>
      <c r="E43" s="91"/>
      <c r="F43" s="102">
        <f t="shared" si="3"/>
        <v>0.0018941654023112606</v>
      </c>
      <c r="G43" s="102">
        <f t="shared" si="4"/>
        <v>0.04307332124855807</v>
      </c>
      <c r="H43" s="102">
        <f t="shared" si="5"/>
        <v>0.30747986975718694</v>
      </c>
      <c r="I43" s="53"/>
      <c r="J43" s="100">
        <f t="shared" si="6"/>
        <v>146.1446197650967</v>
      </c>
      <c r="K43" s="100">
        <f t="shared" si="6"/>
        <v>63.34953363356999</v>
      </c>
      <c r="L43" s="100">
        <f t="shared" si="6"/>
        <v>51.509641045068</v>
      </c>
      <c r="M43" s="40"/>
      <c r="N43" s="87"/>
      <c r="O43" s="87"/>
      <c r="P43" s="87"/>
    </row>
    <row r="44" spans="1:16" s="24" customFormat="1" ht="15.75">
      <c r="A44" s="24" t="s">
        <v>24</v>
      </c>
      <c r="B44" s="101">
        <f t="shared" si="0"/>
        <v>0.03638233084193459</v>
      </c>
      <c r="C44" s="101">
        <f t="shared" si="1"/>
        <v>0.33317514928619446</v>
      </c>
      <c r="D44" s="101">
        <f t="shared" si="2"/>
        <v>2.3177917507019417</v>
      </c>
      <c r="E44" s="91"/>
      <c r="F44" s="102">
        <f t="shared" si="3"/>
        <v>0.029492155313986326</v>
      </c>
      <c r="G44" s="102">
        <f t="shared" si="4"/>
        <v>0.2904513227904087</v>
      </c>
      <c r="H44" s="102">
        <f t="shared" si="5"/>
        <v>3.280959659959427</v>
      </c>
      <c r="I44" s="53"/>
      <c r="J44" s="100">
        <f t="shared" si="6"/>
        <v>123.36273986961092</v>
      </c>
      <c r="K44" s="100">
        <f t="shared" si="6"/>
        <v>114.70946184211925</v>
      </c>
      <c r="L44" s="100">
        <f t="shared" si="6"/>
        <v>70.6437137581449</v>
      </c>
      <c r="M44" s="40"/>
      <c r="N44" s="87"/>
      <c r="O44" s="87"/>
      <c r="P44" s="87"/>
    </row>
    <row r="45" spans="1:16" s="24" customFormat="1" ht="15.75">
      <c r="A45" s="24" t="s">
        <v>25</v>
      </c>
      <c r="B45" s="102">
        <f t="shared" si="0"/>
        <v>0.00019773005892355757</v>
      </c>
      <c r="C45" s="101">
        <f t="shared" si="1"/>
        <v>0.014038834183572586</v>
      </c>
      <c r="D45" s="101">
        <f t="shared" si="2"/>
        <v>0.17538656226519556</v>
      </c>
      <c r="E45" s="91"/>
      <c r="F45" s="102">
        <f t="shared" si="3"/>
        <v>0.0001894165402311261</v>
      </c>
      <c r="G45" s="102">
        <f t="shared" si="4"/>
        <v>0.00814491122993842</v>
      </c>
      <c r="H45" s="102">
        <f t="shared" si="5"/>
        <v>0.15513214644929224</v>
      </c>
      <c r="I45" s="53"/>
      <c r="J45" s="100">
        <f t="shared" si="6"/>
        <v>104.38901411792621</v>
      </c>
      <c r="K45" s="100">
        <f t="shared" si="6"/>
        <v>172.36325586913398</v>
      </c>
      <c r="L45" s="100">
        <f t="shared" si="6"/>
        <v>113.05623384932912</v>
      </c>
      <c r="M45" s="40"/>
      <c r="N45" s="87"/>
      <c r="O45" s="87"/>
      <c r="P45" s="87"/>
    </row>
    <row r="46" spans="1:16" s="24" customFormat="1" ht="15.75">
      <c r="A46" s="24" t="s">
        <v>26</v>
      </c>
      <c r="B46" s="101">
        <f t="shared" si="0"/>
        <v>0.013643374065725472</v>
      </c>
      <c r="C46" s="101">
        <f t="shared" si="1"/>
        <v>0.11982441570767588</v>
      </c>
      <c r="D46" s="101">
        <f t="shared" si="2"/>
        <v>0.4581405465258829</v>
      </c>
      <c r="E46" s="91"/>
      <c r="F46" s="102">
        <f t="shared" si="3"/>
        <v>0.015134381564466972</v>
      </c>
      <c r="G46" s="102">
        <f t="shared" si="4"/>
        <v>0.16568264774016597</v>
      </c>
      <c r="H46" s="102">
        <f t="shared" si="5"/>
        <v>0.7740128083464505</v>
      </c>
      <c r="I46" s="53"/>
      <c r="J46" s="100">
        <f t="shared" si="6"/>
        <v>90.14820993913527</v>
      </c>
      <c r="K46" s="100">
        <f t="shared" si="6"/>
        <v>72.3216446272588</v>
      </c>
      <c r="L46" s="100">
        <f t="shared" si="6"/>
        <v>59.190305584816336</v>
      </c>
      <c r="M46" s="40"/>
      <c r="N46" s="87"/>
      <c r="O46" s="87"/>
      <c r="P46" s="87"/>
    </row>
    <row r="47" spans="1:16" s="24" customFormat="1" ht="15.75">
      <c r="A47" s="24" t="s">
        <v>17</v>
      </c>
      <c r="B47" s="101">
        <f t="shared" si="0"/>
        <v>0.06544864950369755</v>
      </c>
      <c r="C47" s="101">
        <f t="shared" si="1"/>
        <v>0.6467750227389568</v>
      </c>
      <c r="D47" s="101">
        <f t="shared" si="2"/>
        <v>3.6987384822240674</v>
      </c>
      <c r="E47" s="91"/>
      <c r="F47" s="102">
        <f t="shared" si="3"/>
        <v>0.060177634831428746</v>
      </c>
      <c r="G47" s="102">
        <f t="shared" si="4"/>
        <v>0.6430880957386961</v>
      </c>
      <c r="H47" s="102">
        <f t="shared" si="5"/>
        <v>5.150898686775126</v>
      </c>
      <c r="I47" s="53"/>
      <c r="J47" s="100">
        <f t="shared" si="6"/>
        <v>108.75909245525206</v>
      </c>
      <c r="K47" s="100">
        <f t="shared" si="6"/>
        <v>100.57331600828743</v>
      </c>
      <c r="L47" s="100">
        <f t="shared" si="6"/>
        <v>71.80763410704498</v>
      </c>
      <c r="M47" s="40"/>
      <c r="N47" s="87"/>
      <c r="O47" s="87"/>
      <c r="P47" s="87"/>
    </row>
    <row r="48" spans="1:16" ht="15.75">
      <c r="A48" s="88"/>
      <c r="B48" s="91"/>
      <c r="C48" s="91"/>
      <c r="D48" s="91"/>
      <c r="E48" s="91"/>
      <c r="F48" s="91"/>
      <c r="G48" s="91"/>
      <c r="H48" s="91"/>
      <c r="I48" s="54"/>
      <c r="J48" s="130"/>
      <c r="K48" s="130"/>
      <c r="L48" s="130"/>
      <c r="M48" s="29"/>
      <c r="N48" s="29"/>
      <c r="O48" s="29"/>
      <c r="P48" s="29"/>
    </row>
    <row r="49" spans="1:16" ht="24">
      <c r="A49" s="1" t="s">
        <v>32</v>
      </c>
      <c r="B49" s="91"/>
      <c r="C49" s="91"/>
      <c r="D49" s="91"/>
      <c r="E49" s="91"/>
      <c r="F49" s="91"/>
      <c r="G49" s="91"/>
      <c r="H49" s="91"/>
      <c r="I49" s="54"/>
      <c r="J49" s="130"/>
      <c r="K49" s="130"/>
      <c r="L49" s="130"/>
      <c r="M49" s="29"/>
      <c r="N49" s="29"/>
      <c r="O49" s="29"/>
      <c r="P49" s="29"/>
    </row>
    <row r="50" spans="2:16" ht="15.75">
      <c r="B50" s="91"/>
      <c r="C50" s="91"/>
      <c r="D50" s="91"/>
      <c r="E50" s="91"/>
      <c r="F50" s="91"/>
      <c r="G50" s="91"/>
      <c r="H50" s="91"/>
      <c r="I50" s="54"/>
      <c r="J50" s="130"/>
      <c r="K50" s="130"/>
      <c r="L50" s="130"/>
      <c r="M50" s="29"/>
      <c r="N50" s="29"/>
      <c r="O50" s="29"/>
      <c r="P50" s="29"/>
    </row>
    <row r="51" spans="1:16" s="24" customFormat="1" ht="15.75">
      <c r="A51" s="24" t="s">
        <v>22</v>
      </c>
      <c r="B51" s="101">
        <f aca="true" t="shared" si="7" ref="B51:B56">IF(ISERR((B21/$B$64)*1000),"n/a",IF(((B21/$B$64)*1000)=0,"-",((B21/$B$64)*1000)))</f>
        <v>0.005300877825367881</v>
      </c>
      <c r="C51" s="101">
        <f aca="true" t="shared" si="8" ref="C51:C56">IF(ISERR((D21/$B$64)*1000),"n/a",IF(((D21/$B$64)*1000)=0,"-",((D21/$B$64)*1000)))</f>
        <v>0.2883677537000127</v>
      </c>
      <c r="D51" s="101">
        <f aca="true" t="shared" si="9" ref="D51:D56">IF(ISERR((F21/$B$64)*1000),"n/a",IF(((F21/$B$64)*1000)=0,"-",((F21/$B$64)*1000)))</f>
        <v>1.2700903269581443</v>
      </c>
      <c r="E51" s="91"/>
      <c r="F51" s="102">
        <f aca="true" t="shared" si="10" ref="F51:F56">IF(ISERR((H21/$F$64)*1000),"n/a",IF(((H21/$F$64)*1000)=0,"-",((H21/$F$64)*1000)))</f>
        <v>0.006646860947668975</v>
      </c>
      <c r="G51" s="102">
        <f aca="true" t="shared" si="11" ref="G51:G56">IF(ISERR((J21/$F$64)*1000),"n/a",IF(((J21/$F$64)*1000)=0,"-",((J21/$F$64)*1000)))</f>
        <v>0.20316274983527344</v>
      </c>
      <c r="H51" s="102">
        <f aca="true" t="shared" si="12" ref="H51:H56">IF(ISERR((L21/$F$64)*1000),"n/a",IF(((L21/$F$64)*1000)=0,"-",((L21/$F$64)*1000)))</f>
        <v>1.093167797596341</v>
      </c>
      <c r="I51" s="53"/>
      <c r="J51" s="100">
        <f>IF(ISERR((B51/F51)*100),"n/a",IF(((B51/F51)*100)=0,"-",((B51/F51)*100)))</f>
        <v>79.75009357201726</v>
      </c>
      <c r="K51" s="100">
        <f aca="true" t="shared" si="13" ref="J51:L56">IF(ISERR((C51/G51)*100),"n/a",IF(((C51/G51)*100)=0,"-",((C51/G51)*100)))</f>
        <v>141.93928460499006</v>
      </c>
      <c r="L51" s="100">
        <f t="shared" si="13"/>
        <v>116.18438905269812</v>
      </c>
      <c r="M51" s="40"/>
      <c r="N51" s="87"/>
      <c r="O51" s="87"/>
      <c r="P51" s="87"/>
    </row>
    <row r="52" spans="1:16" s="24" customFormat="1" ht="15.75">
      <c r="A52" s="24" t="s">
        <v>23</v>
      </c>
      <c r="B52" s="101">
        <f t="shared" si="7"/>
        <v>0.0021203511301471525</v>
      </c>
      <c r="C52" s="101">
        <f t="shared" si="8"/>
        <v>0.05088842712353166</v>
      </c>
      <c r="D52" s="101">
        <f t="shared" si="9"/>
        <v>0.29260845596030705</v>
      </c>
      <c r="E52" s="91"/>
      <c r="F52" s="102">
        <f t="shared" si="10"/>
        <v>0.0015413010893145448</v>
      </c>
      <c r="G52" s="102">
        <f t="shared" si="11"/>
        <v>0.052693230990941</v>
      </c>
      <c r="H52" s="102">
        <f t="shared" si="12"/>
        <v>0.43291294346122283</v>
      </c>
      <c r="I52" s="53"/>
      <c r="J52" s="100">
        <f t="shared" si="13"/>
        <v>137.5689114117298</v>
      </c>
      <c r="K52" s="100">
        <f t="shared" si="13"/>
        <v>96.57488479360921</v>
      </c>
      <c r="L52" s="100">
        <f t="shared" si="13"/>
        <v>67.59059999935455</v>
      </c>
      <c r="M52" s="40"/>
      <c r="N52" s="87"/>
      <c r="O52" s="87"/>
      <c r="P52" s="87"/>
    </row>
    <row r="53" spans="1:16" s="24" customFormat="1" ht="15.75">
      <c r="A53" s="24" t="s">
        <v>24</v>
      </c>
      <c r="B53" s="102">
        <f t="shared" si="7"/>
        <v>0.010601755650735761</v>
      </c>
      <c r="C53" s="101">
        <f t="shared" si="8"/>
        <v>0.09859632755184258</v>
      </c>
      <c r="D53" s="101">
        <f t="shared" si="9"/>
        <v>0.8725244900555532</v>
      </c>
      <c r="E53" s="91"/>
      <c r="F53" s="102">
        <f t="shared" si="10"/>
        <v>0.0055872164487652245</v>
      </c>
      <c r="G53" s="102">
        <f t="shared" si="11"/>
        <v>0.07436777755942679</v>
      </c>
      <c r="H53" s="102">
        <f t="shared" si="12"/>
        <v>1.112530392530855</v>
      </c>
      <c r="I53" s="53"/>
      <c r="J53" s="100">
        <f t="shared" si="13"/>
        <v>189.75022263686867</v>
      </c>
      <c r="K53" s="100">
        <f t="shared" si="13"/>
        <v>132.57936540197792</v>
      </c>
      <c r="L53" s="100">
        <f t="shared" si="13"/>
        <v>78.42702508743864</v>
      </c>
      <c r="M53" s="40"/>
      <c r="N53" s="87"/>
      <c r="O53" s="87"/>
      <c r="P53" s="87"/>
    </row>
    <row r="54" spans="1:16" s="24" customFormat="1" ht="15.75">
      <c r="A54" s="24" t="s">
        <v>25</v>
      </c>
      <c r="B54" s="102" t="str">
        <f t="shared" si="7"/>
        <v>-</v>
      </c>
      <c r="C54" s="101">
        <f t="shared" si="8"/>
        <v>0.005300877825367881</v>
      </c>
      <c r="D54" s="101">
        <f t="shared" si="9"/>
        <v>0.10495738094228405</v>
      </c>
      <c r="E54" s="91"/>
      <c r="F54" s="102">
        <f t="shared" si="10"/>
        <v>9.633131808215905E-05</v>
      </c>
      <c r="G54" s="102">
        <f t="shared" si="11"/>
        <v>0.003756921405204203</v>
      </c>
      <c r="H54" s="102">
        <f t="shared" si="12"/>
        <v>0.10673510043503223</v>
      </c>
      <c r="I54" s="53"/>
      <c r="J54" s="100" t="str">
        <f t="shared" si="13"/>
        <v>n/a</v>
      </c>
      <c r="K54" s="100">
        <f t="shared" si="13"/>
        <v>141.09631939664592</v>
      </c>
      <c r="L54" s="100">
        <f t="shared" si="13"/>
        <v>98.33445653257219</v>
      </c>
      <c r="M54" s="40"/>
      <c r="N54" s="87"/>
      <c r="O54" s="87"/>
      <c r="P54" s="87"/>
    </row>
    <row r="55" spans="1:16" s="24" customFormat="1" ht="15.75">
      <c r="A55" s="24" t="s">
        <v>26</v>
      </c>
      <c r="B55" s="102" t="str">
        <f t="shared" si="7"/>
        <v>-</v>
      </c>
      <c r="C55" s="101">
        <f t="shared" si="8"/>
        <v>0.01378228234595649</v>
      </c>
      <c r="D55" s="101">
        <f t="shared" si="9"/>
        <v>0.08269369407573894</v>
      </c>
      <c r="E55" s="91"/>
      <c r="F55" s="102">
        <f t="shared" si="10"/>
        <v>0.0009633131808215905</v>
      </c>
      <c r="G55" s="102">
        <f t="shared" si="11"/>
        <v>0.01945892625259613</v>
      </c>
      <c r="H55" s="102">
        <f t="shared" si="12"/>
        <v>0.09816161312572007</v>
      </c>
      <c r="I55" s="53"/>
      <c r="J55" s="100" t="str">
        <f t="shared" si="13"/>
        <v>n/a</v>
      </c>
      <c r="K55" s="100">
        <f t="shared" si="13"/>
        <v>70.82755835059356</v>
      </c>
      <c r="L55" s="100">
        <f t="shared" si="13"/>
        <v>84.24239521189342</v>
      </c>
      <c r="M55" s="40"/>
      <c r="N55" s="87"/>
      <c r="O55" s="87"/>
      <c r="P55" s="87"/>
    </row>
    <row r="56" spans="1:16" s="24" customFormat="1" ht="15.75">
      <c r="A56" s="9" t="s">
        <v>17</v>
      </c>
      <c r="B56" s="101">
        <f t="shared" si="7"/>
        <v>0.018022984606250795</v>
      </c>
      <c r="C56" s="101">
        <f t="shared" si="8"/>
        <v>0.4569356685467113</v>
      </c>
      <c r="D56" s="101">
        <f t="shared" si="9"/>
        <v>2.6228743479920276</v>
      </c>
      <c r="E56" s="91"/>
      <c r="F56" s="102">
        <f t="shared" si="10"/>
        <v>0.014835022984652493</v>
      </c>
      <c r="G56" s="102">
        <f t="shared" si="11"/>
        <v>0.35343960604344155</v>
      </c>
      <c r="H56" s="102">
        <f t="shared" si="12"/>
        <v>2.843507847149171</v>
      </c>
      <c r="I56" s="28"/>
      <c r="J56" s="100">
        <f t="shared" si="13"/>
        <v>121.48942825970943</v>
      </c>
      <c r="K56" s="100">
        <f t="shared" si="13"/>
        <v>129.28253108412218</v>
      </c>
      <c r="L56" s="100">
        <f t="shared" si="13"/>
        <v>92.24079865373521</v>
      </c>
      <c r="M56" s="40"/>
      <c r="N56" s="87"/>
      <c r="O56" s="87"/>
      <c r="P56" s="87"/>
    </row>
    <row r="57" spans="1:16" ht="13.5" thickBo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5"/>
      <c r="N57" s="5"/>
      <c r="O57" s="5"/>
      <c r="P57" s="5"/>
    </row>
    <row r="58" ht="15.75">
      <c r="A58" s="99" t="s">
        <v>33</v>
      </c>
    </row>
    <row r="59" ht="15.75">
      <c r="A59" s="99"/>
    </row>
    <row r="61" ht="12.75">
      <c r="A61" s="3" t="s">
        <v>39</v>
      </c>
    </row>
    <row r="62" spans="2:10" ht="12.75">
      <c r="B62" s="89" t="s">
        <v>2</v>
      </c>
      <c r="C62" s="89"/>
      <c r="D62" s="89"/>
      <c r="E62" s="89"/>
      <c r="F62" s="89" t="s">
        <v>28</v>
      </c>
      <c r="G62" s="89"/>
      <c r="H62" s="89"/>
      <c r="I62" s="89"/>
      <c r="J62" s="89" t="s">
        <v>29</v>
      </c>
    </row>
    <row r="63" spans="2:11" ht="12.75">
      <c r="B63" s="89" t="s">
        <v>16</v>
      </c>
      <c r="C63" s="89" t="s">
        <v>17</v>
      </c>
      <c r="D63" s="89"/>
      <c r="F63" s="89" t="s">
        <v>16</v>
      </c>
      <c r="G63" s="89" t="s">
        <v>17</v>
      </c>
      <c r="H63" s="89"/>
      <c r="J63" s="89" t="s">
        <v>16</v>
      </c>
      <c r="K63" s="89" t="s">
        <v>17</v>
      </c>
    </row>
    <row r="64" spans="2:11" ht="12.75">
      <c r="B64" s="95">
        <v>943240</v>
      </c>
      <c r="C64" s="61">
        <v>5057400</v>
      </c>
      <c r="F64" s="94">
        <v>10380840</v>
      </c>
      <c r="G64" s="129">
        <v>52793700</v>
      </c>
      <c r="J64" s="90">
        <f>B64+F64</f>
        <v>11324080</v>
      </c>
      <c r="K64" s="90">
        <f>C64+G64</f>
        <v>57851100</v>
      </c>
    </row>
    <row r="66" spans="2:7" ht="12.75">
      <c r="B66" s="95"/>
      <c r="C66" s="123"/>
      <c r="F66" s="61"/>
      <c r="G66" s="97"/>
    </row>
    <row r="67" ht="12.75">
      <c r="B67" s="93"/>
    </row>
    <row r="68" spans="2:7" ht="12.75">
      <c r="B68" s="93"/>
      <c r="C68" s="93"/>
      <c r="D68" s="93"/>
      <c r="E68" s="93"/>
      <c r="F68" s="93"/>
      <c r="G68" s="93"/>
    </row>
    <row r="69" ht="12.75">
      <c r="B69" s="93"/>
    </row>
    <row r="70" ht="12.75">
      <c r="B70" s="93"/>
    </row>
    <row r="71" ht="12.75">
      <c r="B71" s="93"/>
    </row>
    <row r="72" ht="12.75">
      <c r="B72" s="93"/>
    </row>
    <row r="73" ht="12.75">
      <c r="B73" s="93"/>
    </row>
    <row r="74" ht="12.75">
      <c r="B74" s="93"/>
    </row>
    <row r="75" ht="12.75">
      <c r="B75" s="93"/>
    </row>
    <row r="76" ht="12.75">
      <c r="B76" s="93"/>
    </row>
    <row r="77" ht="12.75">
      <c r="B77" s="93"/>
    </row>
    <row r="78" ht="12.75">
      <c r="B78" s="93"/>
    </row>
    <row r="79" ht="12.75">
      <c r="B79" s="93"/>
    </row>
    <row r="80" ht="12.75">
      <c r="B80" s="93"/>
    </row>
    <row r="81" ht="12.75">
      <c r="B81" s="93"/>
    </row>
    <row r="82" ht="12.75">
      <c r="B82" s="93"/>
    </row>
    <row r="83" ht="12.75">
      <c r="B83" s="94"/>
    </row>
  </sheetData>
  <mergeCells count="2">
    <mergeCell ref="H6:L6"/>
    <mergeCell ref="B6:F6"/>
  </mergeCells>
  <printOptions/>
  <pageMargins left="0.6299212598425197" right="0.7480314960629921" top="0.5905511811023623" bottom="0.9448818897637796" header="0.31496062992125984" footer="0.6692913385826772"/>
  <pageSetup fitToHeight="1" fitToWidth="1" horizontalDpi="300" verticalDpi="300" orientation="portrait" paperSize="9" scale="78" r:id="rId1"/>
  <rowBreaks count="1" manualBreakCount="1">
    <brk id="5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StatBase - Cross-sectional dataset viewer</dc:title>
  <dc:subject/>
  <dc:creator>user</dc:creator>
  <cp:keywords/>
  <dc:description/>
  <cp:lastModifiedBy>u001954</cp:lastModifiedBy>
  <cp:lastPrinted>2004-10-26T15:00:40Z</cp:lastPrinted>
  <dcterms:created xsi:type="dcterms:W3CDTF">1999-08-02T14:22:23Z</dcterms:created>
  <dcterms:modified xsi:type="dcterms:W3CDTF">2004-11-03T11:41:44Z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-1812759042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