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drawings/drawing5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15" yWindow="1755" windowWidth="17400" windowHeight="7785" firstSheet="1" activeTab="1"/>
  </bookViews>
  <sheets>
    <sheet name="pop" sheetId="1" state="hidden" r:id="rId1"/>
    <sheet name="S1 Numbers" sheetId="2" r:id="rId2"/>
    <sheet name="Table S2 Index" sheetId="3" r:id="rId3"/>
    <sheet name="S3 SHS" sheetId="4" r:id="rId4"/>
    <sheet name="S4 Cross Border" sheetId="5" r:id="rId5"/>
    <sheet name="Table SGB1 comp num" sheetId="6" r:id="rId6"/>
    <sheet name="Table SGB2 comp index" sheetId="7" r:id="rId7"/>
    <sheet name="Table SGB3 comp rel. to pop." sheetId="8" r:id="rId8"/>
    <sheet name="H1 passenger" sheetId="9" r:id="rId9"/>
    <sheet name="H2 a freight tonnes" sheetId="10" r:id="rId10"/>
    <sheet name="H2 b freight tonne km" sheetId="11" r:id="rId11"/>
    <sheet name="H3 traffic" sheetId="12" r:id="rId12"/>
    <sheet name="H4 other" sheetId="13" r:id="rId13"/>
    <sheet name="Figs1,2" sheetId="14" r:id="rId14"/>
    <sheet name="Figs 3,4" sheetId="15" r:id="rId15"/>
    <sheet name="Figs 5,6" sheetId="16" r:id="rId16"/>
    <sheet name="Figs 7, 8, 9" sheetId="17" r:id="rId17"/>
    <sheet name="Figs 10,11" sheetId="18" r:id="rId18"/>
    <sheet name="cross border - additional table" sheetId="19" r:id="rId19"/>
  </sheets>
  <externalReferences>
    <externalReference r:id="rId22"/>
  </externalReferences>
  <definedNames>
    <definedName name="compnum" localSheetId="4">'[1]Table SGB1 comp num'!#REF!</definedName>
    <definedName name="compnum">#REF!</definedName>
    <definedName name="KEYA">#REF!</definedName>
    <definedName name="_xlnm.Print_Area" localSheetId="18">'cross border - additional table'!$A$1:$R$94</definedName>
    <definedName name="_xlnm.Print_Area" localSheetId="17">'Figs 10,11'!$A$1:$R$65</definedName>
    <definedName name="_xlnm.Print_Area" localSheetId="14">'Figs 3,4'!$A$1:$Q$85</definedName>
    <definedName name="_xlnm.Print_Area" localSheetId="15">'Figs 5,6'!$A$1:$S$105</definedName>
    <definedName name="_xlnm.Print_Area" localSheetId="16">'Figs 7, 8, 9'!$A$1:$G$57</definedName>
    <definedName name="_xlnm.Print_Area" localSheetId="13">'Figs1,2'!$A$1:$Q$91</definedName>
    <definedName name="_xlnm.Print_Area" localSheetId="8">'H1 passenger'!$A$1:$N$78</definedName>
    <definedName name="_xlnm.Print_Area" localSheetId="9">'H2 a freight tonnes'!$A$1:$R$81</definedName>
    <definedName name="_xlnm.Print_Area" localSheetId="10">'H2 b freight tonne km'!$A$1:$G$80</definedName>
    <definedName name="_xlnm.Print_Area" localSheetId="11">'H3 traffic'!$A$1:$M$63</definedName>
    <definedName name="_xlnm.Print_Area" localSheetId="12">'H4 other'!$A$1:$I$71</definedName>
    <definedName name="_xlnm.Print_Area" localSheetId="1">'S1 Numbers'!$A$1:$M$80</definedName>
    <definedName name="_xlnm.Print_Area" localSheetId="3">'S3 SHS'!$A$1:$O$102</definedName>
    <definedName name="_xlnm.Print_Area" localSheetId="4">'S4 Cross Border'!$A$1:$M$80</definedName>
    <definedName name="_xlnm.Print_Area" localSheetId="2">'Table S2 Index'!$A$1:$M$75</definedName>
    <definedName name="_xlnm.Print_Area" localSheetId="5">'Table SGB1 comp num'!$A$1:$Z$76</definedName>
    <definedName name="_xlnm.Print_Area" localSheetId="6">'Table SGB2 comp index'!$A$1:$AA$68</definedName>
    <definedName name="_xlnm.Print_Area" localSheetId="7">'Table SGB3 comp rel. to pop.'!$A$1:$O$59</definedName>
  </definedNames>
  <calcPr fullCalcOnLoad="1"/>
</workbook>
</file>

<file path=xl/sharedStrings.xml><?xml version="1.0" encoding="utf-8"?>
<sst xmlns="http://schemas.openxmlformats.org/spreadsheetml/2006/main" count="1850" uniqueCount="509">
  <si>
    <t>Numbers</t>
  </si>
  <si>
    <t xml:space="preserve">  </t>
  </si>
  <si>
    <t>Vehicles Licensed</t>
  </si>
  <si>
    <t>thousands</t>
  </si>
  <si>
    <r>
      <t xml:space="preserve">Private and Light Goods </t>
    </r>
    <r>
      <rPr>
        <vertAlign val="superscript"/>
        <sz val="10"/>
        <rFont val="Arial"/>
        <family val="2"/>
      </rPr>
      <t>1</t>
    </r>
  </si>
  <si>
    <t>New Registrations</t>
  </si>
  <si>
    <t>millions</t>
  </si>
  <si>
    <r>
      <t>Passenger Journeys (boardings)</t>
    </r>
    <r>
      <rPr>
        <vertAlign val="superscript"/>
        <sz val="10"/>
        <rFont val="Arial"/>
        <family val="2"/>
      </rPr>
      <t>3</t>
    </r>
  </si>
  <si>
    <t>..</t>
  </si>
  <si>
    <r>
      <t>Vehicle Kilometres</t>
    </r>
    <r>
      <rPr>
        <vertAlign val="superscript"/>
        <sz val="10"/>
        <rFont val="Arial"/>
        <family val="2"/>
      </rPr>
      <t>3</t>
    </r>
  </si>
  <si>
    <r>
      <t>Passenger Revenue</t>
    </r>
    <r>
      <rPr>
        <vertAlign val="superscript"/>
        <sz val="10"/>
        <rFont val="Arial"/>
        <family val="2"/>
      </rPr>
      <t xml:space="preserve"> </t>
    </r>
  </si>
  <si>
    <t>£ million</t>
  </si>
  <si>
    <t>Freight Lifted</t>
  </si>
  <si>
    <t>million tonnes</t>
  </si>
  <si>
    <r>
      <t xml:space="preserve">Rail </t>
    </r>
    <r>
      <rPr>
        <vertAlign val="superscript"/>
        <sz val="10"/>
        <rFont val="Arial"/>
        <family val="2"/>
      </rPr>
      <t>2</t>
    </r>
  </si>
  <si>
    <t>Coastwise traffic</t>
  </si>
  <si>
    <t>One Port traffic</t>
  </si>
  <si>
    <t>Inland waterway traffic</t>
  </si>
  <si>
    <r>
      <t xml:space="preserve">Pipelines </t>
    </r>
    <r>
      <rPr>
        <vertAlign val="superscript"/>
        <sz val="10"/>
        <rFont val="Arial"/>
        <family val="2"/>
      </rPr>
      <t>5</t>
    </r>
  </si>
  <si>
    <t>kilometres</t>
  </si>
  <si>
    <t>Trunk (A and M)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</si>
  <si>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</si>
  <si>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</si>
  <si>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</si>
  <si>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</si>
  <si>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</si>
  <si>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</si>
  <si>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</si>
  <si>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</si>
  <si>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</si>
  <si>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</si>
  <si>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</si>
  <si>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</si>
  <si>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</si>
  <si>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</si>
  <si>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</si>
  <si>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</si>
  <si>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</si>
  <si>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</si>
  <si>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</si>
  <si>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</si>
  <si>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</si>
  <si>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</si>
  <si>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</si>
  <si>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</si>
  <si>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</si>
  <si>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 xml:space="preserve">The Office of Rail Regulation (ORR) produce total passenger figures. These are not adjusted to reflect ScotRail's revised methdology and are therefore 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</si>
  <si>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</si>
  <si>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</si>
  <si>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</si>
  <si>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</si>
  <si>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</si>
  <si>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</si>
  <si>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</si>
  <si>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</si>
  <si>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</si>
  <si>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</si>
  <si>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</si>
  <si>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</si>
  <si>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</si>
  <si>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</si>
  <si>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Travel to school</t>
  </si>
  <si>
    <t>Bus (school or service)</t>
  </si>
  <si>
    <t>School bus</t>
  </si>
  <si>
    <t>Service bus</t>
  </si>
  <si>
    <t>Household access to car/bike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</si>
  <si>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</si>
  <si>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</si>
  <si>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</si>
  <si>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</si>
  <si>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</si>
  <si>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</si>
  <si>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</si>
  <si>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</si>
  <si>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</si>
  <si>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</si>
  <si>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</si>
  <si>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</si>
  <si>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</si>
  <si>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</si>
  <si>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</si>
  <si>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</si>
  <si>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</si>
  <si>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</si>
  <si>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</si>
  <si>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</si>
  <si>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</si>
  <si>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</si>
  <si>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</si>
  <si>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</si>
  <si>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</si>
  <si>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</si>
  <si>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</si>
  <si>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</si>
  <si>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</si>
  <si>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</si>
  <si>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</si>
  <si>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2.  Employed adults (aged 16+) not working from home</t>
  </si>
  <si>
    <t>3.  Those who had made a trip of more than quarter of a mile for the specified purpose on at least one of the previous seven days</t>
  </si>
  <si>
    <t>Passenger journeys</t>
  </si>
  <si>
    <t>to / from other parts of UK</t>
  </si>
  <si>
    <t xml:space="preserve">Rail </t>
  </si>
  <si>
    <t>Total these modes</t>
  </si>
  <si>
    <t>to / from other countries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</si>
  <si>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</si>
  <si>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</si>
  <si>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</si>
  <si>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</si>
  <si>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</si>
  <si>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</si>
  <si>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</si>
  <si>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</si>
  <si>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Total to / from other parts of UK</t>
  </si>
  <si>
    <t>Road</t>
  </si>
  <si>
    <t>to other countries</t>
  </si>
  <si>
    <t>from other countries</t>
  </si>
  <si>
    <t>Total to / 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</si>
  <si>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</si>
  <si>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</si>
  <si>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</si>
  <si>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</si>
  <si>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</si>
  <si>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The Rail figures for "outwith UK" include freight  taken to Scottish, English or Welsh ports for export.</t>
  </si>
  <si>
    <t>Figures relate only to exports/imports from major ports only.  Note these have increased over the years.</t>
  </si>
  <si>
    <t>The Rail figures for "outwith UK" include freight  imported at an English or Welsh port, then brought into Scotland by rail.</t>
  </si>
  <si>
    <t>thousand</t>
  </si>
  <si>
    <t>Scotland</t>
  </si>
  <si>
    <t>GB</t>
  </si>
  <si>
    <t>percent</t>
  </si>
  <si>
    <t>thousand kilometres</t>
  </si>
  <si>
    <r>
      <t>Scotland</t>
    </r>
    <r>
      <rPr>
        <vertAlign val="superscript"/>
        <sz val="10"/>
        <rFont val="Arial"/>
        <family val="2"/>
      </rPr>
      <t>3</t>
    </r>
  </si>
  <si>
    <t>billion vehicle kilometres</t>
  </si>
  <si>
    <t xml:space="preserve">Motorway </t>
  </si>
  <si>
    <t xml:space="preserve">GB </t>
  </si>
  <si>
    <t>All roads (incl. B, C, unclassified)</t>
  </si>
  <si>
    <t>Reported Road Accident Casualties: Killed or Seriously Injured</t>
  </si>
  <si>
    <t>million</t>
  </si>
  <si>
    <t xml:space="preserve">Air terminal passengers </t>
  </si>
  <si>
    <t>UK</t>
  </si>
  <si>
    <t xml:space="preserve">Freight Lifted </t>
  </si>
  <si>
    <t>Car (or van, minibus, works van)</t>
  </si>
  <si>
    <t>Public transport (bus, rail, underground)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</si>
  <si>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</si>
  <si>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</si>
  <si>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DfT  revised its methodlogy from 2004, causing a break in the series.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</si>
  <si>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</si>
  <si>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</si>
  <si>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</si>
  <si>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>Average household expenditure</t>
  </si>
  <si>
    <t xml:space="preserve"> </t>
  </si>
  <si>
    <t>per 100 population</t>
  </si>
  <si>
    <t>kilometres per 1,000 population</t>
  </si>
  <si>
    <t xml:space="preserve">Road Traffic 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</si>
  <si>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</si>
  <si>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</si>
  <si>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</si>
  <si>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</si>
  <si>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</si>
  <si>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</si>
  <si>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Air terminal passengers</t>
  </si>
  <si>
    <t>tonnes per head</t>
  </si>
  <si>
    <t xml:space="preserve">UK </t>
  </si>
  <si>
    <t xml:space="preserve">The GB figures relate to motor vehicle traffic only, and therefore exclude a small amount of pedal cycle traffic. </t>
  </si>
  <si>
    <t>Bus patronage figures are provisional and should be treated with caution. See note 1 of Table S1.</t>
  </si>
  <si>
    <t>Financial Year</t>
  </si>
  <si>
    <t xml:space="preserve">Rail patronage trend presented here does not incorporate Scotrail's revised methodology. See notes to Table S1.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</si>
  <si>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</si>
  <si>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</si>
  <si>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</si>
  <si>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</si>
  <si>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</si>
  <si>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</si>
  <si>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</si>
  <si>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</si>
  <si>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</si>
  <si>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</si>
  <si>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</si>
  <si>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</si>
  <si>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</si>
  <si>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</si>
  <si>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</si>
  <si>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</si>
  <si>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</si>
  <si>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</si>
  <si>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</si>
  <si>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</si>
  <si>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</si>
  <si>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</si>
  <si>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</si>
  <si>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</si>
  <si>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</si>
  <si>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</si>
  <si>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</si>
  <si>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(a)  freight lifted  - millions of tonnes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</si>
  <si>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</si>
  <si>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</si>
  <si>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</si>
  <si>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</si>
  <si>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</si>
  <si>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</si>
  <si>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</si>
  <si>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</si>
  <si>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</si>
  <si>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</si>
  <si>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</si>
  <si>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</si>
  <si>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</si>
  <si>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</si>
  <si>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</si>
  <si>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</si>
  <si>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</si>
  <si>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</si>
  <si>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>2.  The figures are all for calendar years except for the figures for "rail" from 1985,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</si>
  <si>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</si>
  <si>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</si>
  <si>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</si>
  <si>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</si>
  <si>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</si>
  <si>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(b)  freight moved  - millions of tonne-kilometres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</si>
  <si>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</si>
  <si>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</si>
  <si>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</si>
  <si>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</si>
  <si>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</si>
  <si>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</si>
  <si>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</si>
  <si>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</si>
  <si>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</si>
  <si>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</si>
  <si>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2.  The figures are all for calendar years except for the figures for rail,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</si>
  <si>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</si>
  <si>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</si>
  <si>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</si>
  <si>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</si>
  <si>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</si>
  <si>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</si>
  <si>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</si>
  <si>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</si>
  <si>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</si>
  <si>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</si>
  <si>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</si>
  <si>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</si>
  <si>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</si>
  <si>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</si>
  <si>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</si>
  <si>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</si>
  <si>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</si>
  <si>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</si>
  <si>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</si>
  <si>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</si>
  <si>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</si>
  <si>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</si>
  <si>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</si>
  <si>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</si>
  <si>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</si>
  <si>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</si>
  <si>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</si>
  <si>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1. The figures for vehicles licensed for 1974 to 1978 are on different bases, due to the effect on the annual "census" 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</si>
  <si>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</si>
  <si>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</si>
  <si>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</si>
  <si>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</si>
  <si>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</si>
  <si>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</si>
  <si>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</si>
  <si>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</si>
  <si>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 xml:space="preserve">Table S1 </t>
    </r>
    <r>
      <rPr>
        <sz val="12"/>
        <rFont val="Arial"/>
        <family val="2"/>
      </rPr>
      <t xml:space="preserve"> Summary of Transport in Scotland</t>
    </r>
  </si>
  <si>
    <r>
      <t xml:space="preserve">All Vehicles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</t>
    </r>
  </si>
  <si>
    <r>
      <t>Local Bus Services</t>
    </r>
    <r>
      <rPr>
        <b/>
        <vertAlign val="superscript"/>
        <sz val="10"/>
        <rFont val="Arial"/>
        <family val="2"/>
      </rPr>
      <t>2</t>
    </r>
  </si>
  <si>
    <r>
      <t>at latest year's prices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</si>
  <si>
    <r>
      <t>Table S2</t>
    </r>
    <r>
      <rPr>
        <sz val="12"/>
        <rFont val="Arial"/>
        <family val="2"/>
      </rPr>
      <t xml:space="preserve">   Summary of Transport in Scotland - index numbers</t>
    </r>
  </si>
  <si>
    <r>
      <t xml:space="preserve">Table S3   Summary of Scottish Household Survey results </t>
    </r>
    <r>
      <rPr>
        <b/>
        <vertAlign val="superscript"/>
        <sz val="16"/>
        <rFont val="Arial"/>
        <family val="2"/>
      </rPr>
      <t>1</t>
    </r>
  </si>
  <si>
    <r>
      <t xml:space="preserve">Travel to work </t>
    </r>
    <r>
      <rPr>
        <b/>
        <vertAlign val="superscript"/>
        <sz val="14"/>
        <rFont val="Arial"/>
        <family val="2"/>
      </rPr>
      <t>2</t>
    </r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</si>
  <si>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</si>
  <si>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</si>
  <si>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</si>
  <si>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</si>
  <si>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</si>
  <si>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</si>
  <si>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</si>
  <si>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</si>
  <si>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</si>
  <si>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  <family val="0"/>
      </rPr>
      <t>is not</t>
    </r>
    <r>
      <rPr>
        <sz val="10"/>
        <rFont val="Arial MT"/>
        <family val="0"/>
      </rPr>
      <t xml:space="preserve"> counted as another part of the UK. </t>
    </r>
  </si>
  <si>
    <r>
      <t xml:space="preserve">Table SGB1   </t>
    </r>
    <r>
      <rPr>
        <sz val="12"/>
        <rFont val="Arial"/>
        <family val="2"/>
      </rPr>
      <t>Comparisons of Scotland and Great Britain (or the UK) - numbers</t>
    </r>
  </si>
  <si>
    <r>
      <t xml:space="preserve">Public Road Lengths  </t>
    </r>
    <r>
      <rPr>
        <sz val="10"/>
        <rFont val="Arial"/>
        <family val="2"/>
      </rPr>
      <t>(all roads)</t>
    </r>
  </si>
  <si>
    <r>
      <t>on transport and vehicles</t>
    </r>
    <r>
      <rPr>
        <b/>
        <vertAlign val="superscript"/>
        <sz val="10"/>
        <rFont val="Arial"/>
        <family val="2"/>
      </rPr>
      <t>3</t>
    </r>
  </si>
  <si>
    <r>
      <t xml:space="preserve">Travel to Work   </t>
    </r>
    <r>
      <rPr>
        <sz val="10"/>
        <rFont val="Arial"/>
        <family val="2"/>
      </rPr>
      <t>(Autumn: Labour Force Survey)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</si>
  <si>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</si>
  <si>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Public Road Lengths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(all roads)</t>
    </r>
  </si>
  <si>
    <r>
      <t xml:space="preserve">Vehicles Licensed </t>
    </r>
    <r>
      <rPr>
        <b/>
        <sz val="10"/>
        <rFont val="Arial"/>
        <family val="2"/>
      </rPr>
      <t>(all vehicles)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</si>
  <si>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</si>
  <si>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</si>
  <si>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</si>
  <si>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</si>
  <si>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</si>
  <si>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</si>
  <si>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</si>
  <si>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  <family val="0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</si>
  <si>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  <family val="0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</si>
  <si>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</si>
  <si>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</si>
  <si>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</si>
  <si>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</si>
  <si>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</si>
  <si>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</si>
  <si>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</si>
  <si>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</si>
  <si>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</si>
  <si>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</si>
  <si>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</si>
  <si>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</si>
  <si>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</si>
  <si>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</si>
  <si>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</si>
  <si>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</si>
  <si>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</si>
  <si>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</si>
  <si>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</si>
  <si>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</si>
  <si>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</si>
  <si>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</si>
  <si>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</si>
  <si>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</si>
  <si>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</si>
  <si>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</si>
  <si>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</si>
  <si>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</si>
  <si>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</si>
  <si>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</si>
  <si>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</si>
  <si>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</si>
  <si>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</si>
  <si>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</si>
  <si>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</si>
  <si>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</si>
  <si>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</si>
  <si>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</si>
  <si>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</si>
  <si>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</si>
  <si>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</si>
  <si>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</si>
  <si>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</si>
  <si>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</si>
  <si>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</si>
  <si>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</si>
  <si>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</si>
  <si>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</si>
  <si>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</si>
  <si>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</si>
  <si>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</si>
  <si>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</si>
  <si>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</si>
  <si>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</si>
  <si>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</si>
  <si>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</si>
  <si>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</si>
  <si>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</si>
  <si>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</si>
  <si>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</si>
  <si>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</si>
  <si>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</si>
  <si>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</si>
  <si>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</si>
  <si>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</si>
  <si>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</si>
  <si>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</si>
  <si>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</si>
  <si>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</si>
  <si>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</si>
  <si>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</si>
  <si>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</si>
  <si>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</si>
  <si>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</si>
  <si>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</si>
  <si>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</si>
  <si>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</si>
  <si>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</si>
  <si>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</si>
  <si>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</si>
  <si>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</si>
  <si>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</si>
  <si>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</si>
  <si>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</si>
  <si>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</si>
  <si>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</si>
  <si>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</si>
  <si>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</si>
  <si>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</si>
  <si>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</si>
  <si>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</si>
  <si>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 val="single"/>
        <sz val="10"/>
        <rFont val="Arial"/>
        <family val="2"/>
      </rPr>
      <t xml:space="preserve"> (freight lifted by UK HGVs)</t>
    </r>
  </si>
  <si>
    <t>Population Estimates</t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</si>
  <si>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</si>
  <si>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</si>
  <si>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</si>
  <si>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</si>
  <si>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</si>
  <si>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</si>
  <si>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</si>
  <si>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Passenger Rail </t>
    </r>
    <r>
      <rPr>
        <b/>
        <vertAlign val="superscript"/>
        <sz val="10"/>
        <rFont val="Arial"/>
        <family val="2"/>
      </rPr>
      <t>2,6</t>
    </r>
  </si>
  <si>
    <r>
      <t xml:space="preserve">  ScotRail</t>
    </r>
    <r>
      <rPr>
        <sz val="10"/>
        <rFont val="Arial"/>
        <family val="2"/>
      </rPr>
      <t xml:space="preserve"> passenger journeys </t>
    </r>
    <r>
      <rPr>
        <vertAlign val="superscript"/>
        <sz val="10"/>
        <rFont val="Arial"/>
        <family val="2"/>
      </rPr>
      <t>6</t>
    </r>
  </si>
  <si>
    <r>
      <t xml:space="preserve">   Rail journeys in/from Scotland </t>
    </r>
    <r>
      <rPr>
        <vertAlign val="superscript"/>
        <sz val="10"/>
        <rFont val="Arial"/>
        <family val="2"/>
      </rPr>
      <t>7</t>
    </r>
  </si>
  <si>
    <t>Public Road Lengths</t>
  </si>
  <si>
    <r>
      <t xml:space="preserve">  Rail journeys in/from Scotland </t>
    </r>
    <r>
      <rPr>
        <vertAlign val="superscript"/>
        <sz val="10"/>
        <rFont val="Arial"/>
        <family val="2"/>
      </rPr>
      <t>7</t>
    </r>
  </si>
  <si>
    <r>
      <t xml:space="preserve">GB </t>
    </r>
    <r>
      <rPr>
        <vertAlign val="superscript"/>
        <sz val="10"/>
        <rFont val="Arial"/>
        <family val="2"/>
      </rPr>
      <t>3</t>
    </r>
  </si>
  <si>
    <t>Reported Road Accident Casualties Killed or Seriously Injured</t>
  </si>
  <si>
    <t>DfT  revised its methodology from 2004, causing a break in the series.</t>
  </si>
  <si>
    <r>
      <t xml:space="preserve">GB </t>
    </r>
    <r>
      <rPr>
        <vertAlign val="superscript"/>
        <sz val="10"/>
        <rFont val="Arial"/>
        <family val="2"/>
      </rPr>
      <t>1</t>
    </r>
  </si>
  <si>
    <t>Road Accident Casualties Killed or Seriously Injured</t>
  </si>
  <si>
    <r>
      <t xml:space="preserve">Local bus passenger journeys </t>
    </r>
    <r>
      <rPr>
        <b/>
        <vertAlign val="superscript"/>
        <sz val="10"/>
        <rFont val="Arial"/>
        <family val="2"/>
      </rPr>
      <t>2,3</t>
    </r>
  </si>
  <si>
    <r>
      <t xml:space="preserve">Rail passenger journeys </t>
    </r>
    <r>
      <rPr>
        <b/>
        <vertAlign val="superscript"/>
        <sz val="10"/>
        <rFont val="Arial"/>
        <family val="2"/>
      </rPr>
      <t>3,4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</si>
  <si>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</si>
  <si>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</si>
  <si>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</si>
  <si>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</si>
  <si>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</si>
  <si>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</si>
  <si>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Road </t>
    </r>
    <r>
      <rPr>
        <vertAlign val="superscript"/>
        <sz val="10"/>
        <rFont val="Arial"/>
        <family val="2"/>
      </rPr>
      <t>4, 9</t>
    </r>
  </si>
  <si>
    <r>
      <t xml:space="preserve">Road </t>
    </r>
    <r>
      <rPr>
        <vertAlign val="superscript"/>
        <sz val="14"/>
        <rFont val="Arial"/>
        <family val="2"/>
      </rPr>
      <t>5, 9</t>
    </r>
  </si>
  <si>
    <r>
      <t xml:space="preserve">Vehicles Licensed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</si>
  <si>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>(National Travel Survey)</t>
    </r>
  </si>
  <si>
    <r>
      <t>GB</t>
    </r>
    <r>
      <rPr>
        <vertAlign val="superscript"/>
        <sz val="10"/>
        <rFont val="Arial"/>
        <family val="2"/>
      </rPr>
      <t xml:space="preserve"> 2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</si>
  <si>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</si>
  <si>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</si>
  <si>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>Road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8, 9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</si>
  <si>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</si>
  <si>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r>
      <t xml:space="preserve">Rail </t>
    </r>
    <r>
      <rPr>
        <vertAlign val="superscript"/>
        <sz val="10"/>
        <rFont val="Arial"/>
        <family val="2"/>
      </rPr>
      <t>4</t>
    </r>
  </si>
  <si>
    <r>
      <t xml:space="preserve">Local bus passenger journeys </t>
    </r>
    <r>
      <rPr>
        <b/>
        <vertAlign val="superscript"/>
        <sz val="10"/>
        <rFont val="Arial"/>
        <family val="2"/>
      </rPr>
      <t>1, 3</t>
    </r>
  </si>
  <si>
    <r>
      <t xml:space="preserve">Rail passenger journeys </t>
    </r>
    <r>
      <rPr>
        <b/>
        <vertAlign val="superscript"/>
        <sz val="10"/>
        <rFont val="Arial"/>
        <family val="2"/>
      </rPr>
      <t>3,4,5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</si>
  <si>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</si>
  <si>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</si>
  <si>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</si>
  <si>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7.3</t>
  </si>
  <si>
    <r>
      <t>Trunk (A and M)</t>
    </r>
    <r>
      <rPr>
        <vertAlign val="superscript"/>
        <sz val="10"/>
        <rFont val="Arial"/>
        <family val="2"/>
      </rPr>
      <t>10</t>
    </r>
  </si>
  <si>
    <t>Index 2002=100</t>
  </si>
  <si>
    <t>Table 9.13(a,b)</t>
  </si>
  <si>
    <t xml:space="preserve">   Passenger receipts (£2011 mill)</t>
  </si>
  <si>
    <r>
      <t xml:space="preserve">Motorways </t>
    </r>
    <r>
      <rPr>
        <vertAlign val="superscript"/>
        <sz val="10"/>
        <rFont val="Arial"/>
        <family val="2"/>
      </rPr>
      <t>11</t>
    </r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</si>
  <si>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</si>
  <si>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</si>
  <si>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</si>
  <si>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</si>
  <si>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</si>
  <si>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 xml:space="preserve">The Rosyth / Zeebrugge service started in May 2002, there was a drop in the frequency of service from November 2005 and the passenger service ceased in December 2010.  </t>
  </si>
  <si>
    <t>Figures for services between Lerwick and other countries are available from 1998.</t>
  </si>
  <si>
    <t xml:space="preserve">Figures are for combined years e.g. 2011 covers 2011/12. </t>
  </si>
  <si>
    <t>Figures for 2012 are provisional.</t>
  </si>
  <si>
    <t xml:space="preserve"> 10    Figures for 2012 are provisional.</t>
  </si>
  <si>
    <r>
      <t xml:space="preserve">Scotland </t>
    </r>
    <r>
      <rPr>
        <vertAlign val="superscript"/>
        <sz val="10"/>
        <rFont val="Arial"/>
        <family val="2"/>
      </rPr>
      <t>12</t>
    </r>
  </si>
  <si>
    <t>Domestic freight estimates for 2006 to 2009 were revised on 27 October 2011</t>
  </si>
  <si>
    <r>
      <t xml:space="preserve">Scotland </t>
    </r>
    <r>
      <rPr>
        <vertAlign val="superscript"/>
        <sz val="10"/>
        <rFont val="Arial"/>
        <family val="2"/>
      </rPr>
      <t>9</t>
    </r>
  </si>
  <si>
    <r>
      <t xml:space="preserve">Scotland </t>
    </r>
    <r>
      <rPr>
        <vertAlign val="superscript"/>
        <sz val="10"/>
        <rFont val="Arial"/>
        <family val="2"/>
      </rPr>
      <t>6</t>
    </r>
  </si>
  <si>
    <r>
      <t xml:space="preserve">Table SGB3 </t>
    </r>
    <r>
      <rPr>
        <sz val="12"/>
        <rFont val="Arial"/>
        <family val="2"/>
      </rPr>
      <t xml:space="preserve"> Comparisons of Scotland and Great Britain (or UK) - relative to the population</t>
    </r>
    <r>
      <rPr>
        <vertAlign val="superscript"/>
        <sz val="12"/>
        <rFont val="Arial"/>
        <family val="2"/>
      </rPr>
      <t xml:space="preserve"> </t>
    </r>
  </si>
  <si>
    <r>
      <t xml:space="preserve">GB </t>
    </r>
    <r>
      <rPr>
        <vertAlign val="superscript"/>
        <sz val="10"/>
        <rFont val="Arial"/>
        <family val="2"/>
      </rPr>
      <t>11</t>
    </r>
  </si>
  <si>
    <t xml:space="preserve"> 11  Figs for 2008-09 onwards have been revised due to an error in the LENNON calculation of journeys between Edinburgh and Glasgow. </t>
  </si>
  <si>
    <t>10   Figures for 2012 are provisional.</t>
  </si>
  <si>
    <r>
      <t xml:space="preserve">Reported Road Accident Casualties </t>
    </r>
    <r>
      <rPr>
        <b/>
        <vertAlign val="superscript"/>
        <sz val="10"/>
        <rFont val="Arial"/>
        <family val="2"/>
      </rPr>
      <t>10</t>
    </r>
  </si>
  <si>
    <t xml:space="preserve">  Passenger receipts (£2011 mill)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</si>
  <si>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</si>
  <si>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</si>
  <si>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</si>
  <si>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>The estimated amounts of crude oil and products carried by pipelines of length 50+ km. Pipeline figures for 2012 are provisional.</t>
  </si>
  <si>
    <t>Pipeline figures for 2012 are provisional.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</si>
  <si>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</si>
  <si>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</si>
  <si>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</si>
  <si>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</si>
  <si>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</si>
  <si>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</si>
  <si>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r>
      <t>All Roads</t>
    </r>
    <r>
      <rPr>
        <vertAlign val="superscript"/>
        <sz val="10"/>
        <rFont val="Arial"/>
        <family val="2"/>
      </rPr>
      <t>10, 12</t>
    </r>
  </si>
  <si>
    <r>
      <t xml:space="preserve">All Roads </t>
    </r>
    <r>
      <rPr>
        <vertAlign val="superscript"/>
        <sz val="10"/>
        <rFont val="Arial"/>
        <family val="2"/>
      </rPr>
      <t>12</t>
    </r>
  </si>
  <si>
    <t xml:space="preserve">  See Road Network chapter for more information. Data for 2012 were extracted from the database on 10 October 2013.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</si>
  <si>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</si>
  <si>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</si>
  <si>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</si>
  <si>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</si>
  <si>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</si>
  <si>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</si>
  <si>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</si>
  <si>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</si>
  <si>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</si>
  <si>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r>
      <t xml:space="preserve">Ferries  </t>
    </r>
    <r>
      <rPr>
        <vertAlign val="superscript"/>
        <sz val="10"/>
        <rFont val="Arial"/>
        <family val="2"/>
      </rPr>
      <t>8</t>
    </r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</si>
  <si>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</si>
  <si>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</si>
  <si>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</si>
  <si>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</si>
  <si>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</si>
  <si>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</si>
  <si>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</si>
  <si>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</si>
  <si>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</si>
  <si>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>Figure 6:  Passenger numbers: rail, air and ferry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</si>
  <si>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</si>
  <si>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</si>
  <si>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</si>
  <si>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</si>
  <si>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</si>
  <si>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Reported Road Accident Casualties</t>
  </si>
  <si>
    <t>9    Domestic freight estimates for 2006 to 2009 were revised on 27 October 2011.  Data for later years has not been published by DfT.</t>
  </si>
  <si>
    <t>1. The apparent year-to-year fluctuations in some of the figures may be due to sampling variability.  A confidence Interval look up table can be found in Transport and Travel in Scotland 2012.</t>
  </si>
  <si>
    <r>
      <t xml:space="preserve">Freight </t>
    </r>
    <r>
      <rPr>
        <b/>
        <i/>
        <vertAlign val="superscript"/>
        <sz val="14"/>
        <rFont val="Arial"/>
        <family val="2"/>
      </rPr>
      <t>10</t>
    </r>
  </si>
  <si>
    <t xml:space="preserve">  9    Domestic freight estimates for 2006 to 2009 were revised on 27 October 2011.  There have been delays to DfTs publication of freight data, the latest available</t>
  </si>
  <si>
    <t xml:space="preserve">        figures are included here.</t>
  </si>
  <si>
    <t xml:space="preserve"> 9    Domestic freight estimates for 2006 to 2009 were revised on 27 October 2011.  Later years have yet to be published by DfT.</t>
  </si>
  <si>
    <r>
      <t xml:space="preserve">2012 </t>
    </r>
    <r>
      <rPr>
        <vertAlign val="superscript"/>
        <sz val="12"/>
        <rFont val="Arial"/>
        <family val="2"/>
      </rPr>
      <t>1</t>
    </r>
  </si>
  <si>
    <t>1.  The increase in motorway traffic in 2012 is the result of new motorway opening.  More detail can be found in the road network chapter.</t>
  </si>
  <si>
    <t>1991</t>
  </si>
  <si>
    <t>1992</t>
  </si>
  <si>
    <r>
      <t>at latest year's prices( 2006=100)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</si>
</sst>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_ ;\-#,##0.00\ "/>
    <numFmt numFmtId="170" formatCode="[$-809]dd\ mmmm\ yyyy"/>
    <numFmt numFmtId="171" formatCode="0.000"/>
    <numFmt numFmtId="172" formatCode="0.0000"/>
    <numFmt numFmtId="173" formatCode="0.00000"/>
    <numFmt numFmtId="174" formatCode="#,##0.0"/>
    <numFmt numFmtId="175" formatCode="#,##0.000"/>
    <numFmt numFmtId="176" formatCode="#,##0_ ;\-#,##0\ "/>
    <numFmt numFmtId="177" formatCode="0.00_ ;\-0.00\ 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_-* #,##0.0_-;\-* #,##0.0_-;_-* &quot;-&quot;??_-;_-@_-"/>
    <numFmt numFmtId="183" formatCode="_-* #,##0_-;\-* #,##0_-;_-* &quot;-&quot;??_-;_-@_-"/>
    <numFmt numFmtId="184" formatCode="_-* #,##0.000_-;\-* #,##0.000_-;_-* &quot;-&quot;??_-;_-@_-"/>
    <numFmt numFmtId="185" formatCode="_-* #,##0.0000_-;\-* #,##0.0000_-;_-* &quot;-&quot;??_-;_-@_-"/>
    <numFmt numFmtId="186" formatCode="_-* #,##0.00000_-;\-* #,##0.00000_-;_-* &quot;-&quot;??_-;_-@_-"/>
    <numFmt numFmtId="187" formatCode="0.0_)"/>
    <numFmt numFmtId="188" formatCode="0_)"/>
    <numFmt numFmtId="189" formatCode="#,##0_);\(#,##0\)"/>
    <numFmt numFmtId="190" formatCode="0.000_)"/>
    <numFmt numFmtId="191" formatCode="#,##0.0_);\(#,##0.0\)"/>
    <numFmt numFmtId="192" formatCode="General_)"/>
    <numFmt numFmtId="193" formatCode="#\ ##0"/>
    <numFmt numFmtId="194" formatCode="#,##0.0_ ;\-#,##0.0\ "/>
    <numFmt numFmtId="195" formatCode="0.0000_)"/>
    <numFmt numFmtId="196" formatCode="0.00_)"/>
    <numFmt numFmtId="197" formatCode="0.0_ ;\-0.0\ "/>
    <numFmt numFmtId="198" formatCode="#,##0.0;\-#,##0.0;\-"/>
    <numFmt numFmtId="199" formatCode="0.0;.."/>
    <numFmt numFmtId="200" formatCode="#,###.0,"/>
    <numFmt numFmtId="201" formatCode="###.0,,"/>
    <numFmt numFmtId="202" formatCode="#,###.00,"/>
    <numFmt numFmtId="203" formatCode="#,###.000,"/>
    <numFmt numFmtId="204" formatCode="#,###.0000,"/>
    <numFmt numFmtId="205" formatCode="#,##0.0;\-#,##0.0"/>
    <numFmt numFmtId="206" formatCode="0.000000"/>
    <numFmt numFmtId="207" formatCode="#,###.0,,"/>
    <numFmt numFmtId="208" formatCode="#,###,,"/>
    <numFmt numFmtId="209" formatCode="#,###.00000,"/>
    <numFmt numFmtId="210" formatCode="0.0%"/>
    <numFmt numFmtId="211" formatCode="0.000%"/>
    <numFmt numFmtId="212" formatCode="0.0000%"/>
  </numFmts>
  <fonts count="124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Arial MT"/>
      <family val="0"/>
    </font>
    <font>
      <sz val="8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 MT"/>
      <family val="0"/>
    </font>
    <font>
      <b/>
      <sz val="12"/>
      <name val="Arial MT"/>
      <family val="0"/>
    </font>
    <font>
      <b/>
      <sz val="12"/>
      <color indexed="10"/>
      <name val="Arial MT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  <family val="0"/>
    </font>
    <font>
      <sz val="10"/>
      <color indexed="10"/>
      <name val="Arial MT"/>
      <family val="0"/>
    </font>
    <font>
      <b/>
      <i/>
      <sz val="12"/>
      <name val="Arial"/>
      <family val="2"/>
    </font>
    <font>
      <sz val="12"/>
      <color indexed="12"/>
      <name val="Arial"/>
      <family val="2"/>
    </font>
    <font>
      <b/>
      <vertAlign val="superscript"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  <family val="0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sz val="14"/>
      <color indexed="12"/>
      <name val="Arial"/>
      <family val="2"/>
    </font>
    <font>
      <vertAlign val="superscript"/>
      <sz val="14"/>
      <name val="Arial"/>
      <family val="2"/>
    </font>
    <font>
      <sz val="14"/>
      <color indexed="12"/>
      <name val="Arial MT"/>
      <family val="0"/>
    </font>
    <font>
      <i/>
      <sz val="14"/>
      <color indexed="12"/>
      <name val="Arial"/>
      <family val="2"/>
    </font>
    <font>
      <i/>
      <sz val="10"/>
      <name val="Arial MT"/>
      <family val="0"/>
    </font>
    <font>
      <sz val="12"/>
      <color indexed="56"/>
      <name val="Arial"/>
      <family val="2"/>
    </font>
    <font>
      <sz val="8"/>
      <name val="LinePrinter"/>
      <family val="0"/>
    </font>
    <font>
      <sz val="9.5"/>
      <name val="Arial MT"/>
      <family val="0"/>
    </font>
    <font>
      <i/>
      <sz val="10"/>
      <color indexed="12"/>
      <name val="Arial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  <family val="0"/>
    </font>
    <font>
      <sz val="12"/>
      <color indexed="12"/>
      <name val="Arial MT"/>
      <family val="0"/>
    </font>
    <font>
      <i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24"/>
      <name val="Arial MT"/>
      <family val="0"/>
    </font>
    <font>
      <sz val="24"/>
      <name val="Arial MT"/>
      <family val="0"/>
    </font>
    <font>
      <sz val="10"/>
      <color indexed="12"/>
      <name val="Arial"/>
      <family val="2"/>
    </font>
    <font>
      <sz val="14"/>
      <name val="Times New Roman"/>
      <family val="1"/>
    </font>
    <font>
      <sz val="12"/>
      <color indexed="56"/>
      <name val="Arial MT"/>
      <family val="0"/>
    </font>
    <font>
      <sz val="18"/>
      <name val="Arial MT"/>
      <family val="0"/>
    </font>
    <font>
      <sz val="12"/>
      <name val="Times New Roman"/>
      <family val="1"/>
    </font>
    <font>
      <sz val="9"/>
      <color indexed="12"/>
      <name val="Arial"/>
      <family val="2"/>
    </font>
    <font>
      <b/>
      <sz val="10"/>
      <color indexed="53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 MT"/>
      <family val="0"/>
    </font>
    <font>
      <sz val="10"/>
      <color indexed="56"/>
      <name val="Arial MT"/>
      <family val="0"/>
    </font>
    <font>
      <sz val="10"/>
      <color indexed="12"/>
      <name val="Arial MT"/>
      <family val="0"/>
    </font>
    <font>
      <sz val="10"/>
      <color indexed="56"/>
      <name val="Arial"/>
      <family val="2"/>
    </font>
    <font>
      <b/>
      <sz val="14"/>
      <name val="Arial MT"/>
      <family val="0"/>
    </font>
    <font>
      <b/>
      <i/>
      <vertAlign val="superscript"/>
      <sz val="14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7.75"/>
      <color indexed="8"/>
      <name val="Arial"/>
      <family val="2"/>
    </font>
    <font>
      <b/>
      <sz val="13.5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9.25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.75"/>
      <color indexed="8"/>
      <name val="Arial"/>
      <family val="2"/>
    </font>
    <font>
      <sz val="11"/>
      <color indexed="8"/>
      <name val="Arial"/>
      <family val="2"/>
    </font>
    <font>
      <b/>
      <sz val="16.5"/>
      <color indexed="8"/>
      <name val="Arial"/>
      <family val="2"/>
    </font>
    <font>
      <b/>
      <sz val="17.5"/>
      <color indexed="8"/>
      <name val="Arial"/>
      <family val="2"/>
    </font>
    <font>
      <b/>
      <sz val="11.4"/>
      <color indexed="8"/>
      <name val="Arial"/>
      <family val="2"/>
    </font>
    <font>
      <b/>
      <sz val="12.8"/>
      <color indexed="8"/>
      <name val="Arial"/>
      <family val="2"/>
    </font>
    <font>
      <sz val="8.5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3.75"/>
      <color indexed="8"/>
      <name val="Arial"/>
      <family val="2"/>
    </font>
    <font>
      <b/>
      <sz val="14.5"/>
      <color indexed="8"/>
      <name val="Arial"/>
      <family val="2"/>
    </font>
    <font>
      <i/>
      <sz val="17.5"/>
      <color indexed="8"/>
      <name val="Arial"/>
      <family val="2"/>
    </font>
    <font>
      <i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>
        <color indexed="63"/>
      </bottom>
    </border>
    <border>
      <left style="medium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5" fillId="25" borderId="0" applyNumberFormat="0" applyBorder="0" applyAlignment="0" applyProtection="0"/>
    <xf numFmtId="0" fontId="106" fillId="26" borderId="0" applyNumberFormat="0" applyBorder="0" applyAlignment="0" applyProtection="0"/>
    <xf numFmtId="0" fontId="107" fillId="27" borderId="1" applyNumberFormat="0" applyAlignment="0" applyProtection="0"/>
    <xf numFmtId="0" fontId="10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0" fillId="29" borderId="0" applyNumberFormat="0" applyBorder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5" applyNumberFormat="0" applyFill="0" applyAlignment="0" applyProtection="0"/>
    <xf numFmtId="0" fontId="1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4" fillId="30" borderId="1" applyNumberFormat="0" applyAlignment="0" applyProtection="0"/>
    <xf numFmtId="0" fontId="115" fillId="0" borderId="6" applyNumberFormat="0" applyFill="0" applyAlignment="0" applyProtection="0"/>
    <xf numFmtId="0" fontId="116" fillId="31" borderId="0" applyNumberFormat="0" applyBorder="0" applyAlignment="0" applyProtection="0"/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192" fontId="2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117" fillId="27" borderId="8" applyNumberFormat="0" applyAlignment="0" applyProtection="0"/>
    <xf numFmtId="9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9" applyNumberFormat="0" applyFill="0" applyAlignment="0" applyProtection="0"/>
    <xf numFmtId="0" fontId="120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192" fontId="5" fillId="33" borderId="0" xfId="58" applyFont="1" applyFill="1" applyAlignment="1">
      <alignment horizontal="left"/>
      <protection/>
    </xf>
    <xf numFmtId="192" fontId="2" fillId="33" borderId="0" xfId="58" applyFont="1" applyFill="1">
      <alignment/>
      <protection/>
    </xf>
    <xf numFmtId="192" fontId="2" fillId="33" borderId="0" xfId="58" applyFont="1" applyFill="1" applyAlignment="1">
      <alignment horizontal="right"/>
      <protection/>
    </xf>
    <xf numFmtId="192" fontId="6" fillId="33" borderId="0" xfId="58" applyFont="1" applyFill="1">
      <alignment/>
      <protection/>
    </xf>
    <xf numFmtId="192" fontId="4" fillId="33" borderId="0" xfId="58" applyFont="1" applyFill="1" applyBorder="1" applyAlignment="1">
      <alignment horizontal="left"/>
      <protection/>
    </xf>
    <xf numFmtId="192" fontId="0" fillId="33" borderId="0" xfId="58" applyFont="1" applyFill="1" applyBorder="1">
      <alignment/>
      <protection/>
    </xf>
    <xf numFmtId="192" fontId="0" fillId="33" borderId="0" xfId="58" applyFont="1" applyFill="1" applyBorder="1" applyAlignment="1">
      <alignment horizontal="right"/>
      <protection/>
    </xf>
    <xf numFmtId="192" fontId="0" fillId="33" borderId="0" xfId="58" applyFont="1" applyFill="1">
      <alignment/>
      <protection/>
    </xf>
    <xf numFmtId="192" fontId="2" fillId="33" borderId="0" xfId="58" applyFill="1">
      <alignment/>
      <protection/>
    </xf>
    <xf numFmtId="192" fontId="5" fillId="33" borderId="10" xfId="58" applyFont="1" applyFill="1" applyBorder="1">
      <alignment/>
      <protection/>
    </xf>
    <xf numFmtId="192" fontId="5" fillId="33" borderId="10" xfId="58" applyFont="1" applyFill="1" applyBorder="1" applyAlignment="1">
      <alignment horizontal="right"/>
      <protection/>
    </xf>
    <xf numFmtId="192" fontId="7" fillId="33" borderId="0" xfId="58" applyFont="1" applyFill="1">
      <alignment/>
      <protection/>
    </xf>
    <xf numFmtId="192" fontId="8" fillId="33" borderId="0" xfId="58" applyFont="1" applyFill="1">
      <alignment/>
      <protection/>
    </xf>
    <xf numFmtId="192" fontId="9" fillId="33" borderId="0" xfId="58" applyFont="1" applyFill="1" applyBorder="1">
      <alignment/>
      <protection/>
    </xf>
    <xf numFmtId="192" fontId="9" fillId="33" borderId="0" xfId="58" applyFont="1" applyFill="1">
      <alignment/>
      <protection/>
    </xf>
    <xf numFmtId="192" fontId="9" fillId="33" borderId="0" xfId="58" applyFont="1" applyFill="1" applyAlignment="1">
      <alignment horizontal="left"/>
      <protection/>
    </xf>
    <xf numFmtId="192" fontId="10" fillId="33" borderId="0" xfId="58" applyFont="1" applyFill="1" applyAlignment="1">
      <alignment horizontal="right"/>
      <protection/>
    </xf>
    <xf numFmtId="192" fontId="0" fillId="33" borderId="0" xfId="58" applyFont="1" applyFill="1" applyAlignment="1">
      <alignment horizontal="left"/>
      <protection/>
    </xf>
    <xf numFmtId="3" fontId="4" fillId="33" borderId="0" xfId="58" applyNumberFormat="1" applyFont="1" applyFill="1" applyAlignment="1">
      <alignment horizontal="right"/>
      <protection/>
    </xf>
    <xf numFmtId="168" fontId="4" fillId="33" borderId="0" xfId="58" applyNumberFormat="1" applyFont="1" applyFill="1">
      <alignment/>
      <protection/>
    </xf>
    <xf numFmtId="192" fontId="4" fillId="33" borderId="0" xfId="58" applyFont="1" applyFill="1">
      <alignment/>
      <protection/>
    </xf>
    <xf numFmtId="10" fontId="6" fillId="33" borderId="0" xfId="64" applyNumberFormat="1" applyFont="1" applyFill="1" applyAlignment="1">
      <alignment/>
    </xf>
    <xf numFmtId="1" fontId="2" fillId="33" borderId="0" xfId="58" applyNumberFormat="1" applyFill="1">
      <alignment/>
      <protection/>
    </xf>
    <xf numFmtId="192" fontId="0" fillId="33" borderId="0" xfId="58" applyFont="1" applyFill="1" applyAlignment="1">
      <alignment horizontal="left" wrapText="1"/>
      <protection/>
    </xf>
    <xf numFmtId="3" fontId="4" fillId="33" borderId="0" xfId="58" applyNumberFormat="1" applyFont="1" applyFill="1" applyBorder="1">
      <alignment/>
      <protection/>
    </xf>
    <xf numFmtId="3" fontId="4" fillId="33" borderId="11" xfId="58" applyNumberFormat="1" applyFont="1" applyFill="1" applyBorder="1">
      <alignment/>
      <protection/>
    </xf>
    <xf numFmtId="3" fontId="4" fillId="33" borderId="0" xfId="58" applyNumberFormat="1" applyFont="1" applyFill="1" applyBorder="1" applyAlignment="1">
      <alignment horizontal="right"/>
      <protection/>
    </xf>
    <xf numFmtId="9" fontId="6" fillId="33" borderId="0" xfId="64" applyFont="1" applyFill="1" applyAlignment="1">
      <alignment/>
    </xf>
    <xf numFmtId="210" fontId="6" fillId="33" borderId="0" xfId="64" applyNumberFormat="1" applyFont="1" applyFill="1" applyAlignment="1">
      <alignment/>
    </xf>
    <xf numFmtId="3" fontId="4" fillId="33" borderId="11" xfId="58" applyNumberFormat="1" applyFont="1" applyFill="1" applyBorder="1" applyAlignment="1">
      <alignment horizontal="right"/>
      <protection/>
    </xf>
    <xf numFmtId="192" fontId="0" fillId="33" borderId="0" xfId="58" applyFont="1" applyFill="1" applyAlignment="1">
      <alignment horizontal="left" indent="1"/>
      <protection/>
    </xf>
    <xf numFmtId="174" fontId="4" fillId="33" borderId="0" xfId="58" applyNumberFormat="1" applyFont="1" applyFill="1" applyAlignment="1">
      <alignment horizontal="right"/>
      <protection/>
    </xf>
    <xf numFmtId="174" fontId="4" fillId="33" borderId="12" xfId="58" applyNumberFormat="1" applyFont="1" applyFill="1" applyBorder="1" applyAlignment="1">
      <alignment horizontal="right"/>
      <protection/>
    </xf>
    <xf numFmtId="4" fontId="4" fillId="33" borderId="0" xfId="58" applyNumberFormat="1" applyFont="1" applyFill="1" applyBorder="1" applyAlignment="1">
      <alignment horizontal="right"/>
      <protection/>
    </xf>
    <xf numFmtId="4" fontId="4" fillId="33" borderId="0" xfId="58" applyNumberFormat="1" applyFont="1" applyFill="1" applyAlignment="1">
      <alignment horizontal="right"/>
      <protection/>
    </xf>
    <xf numFmtId="174" fontId="4" fillId="33" borderId="0" xfId="58" applyNumberFormat="1" applyFont="1" applyFill="1" applyBorder="1" applyAlignment="1">
      <alignment horizontal="right"/>
      <protection/>
    </xf>
    <xf numFmtId="192" fontId="2" fillId="33" borderId="0" xfId="58" applyFill="1" applyAlignment="1">
      <alignment horizontal="right"/>
      <protection/>
    </xf>
    <xf numFmtId="192" fontId="6" fillId="33" borderId="0" xfId="58" applyFont="1" applyFill="1" applyAlignment="1">
      <alignment horizontal="right"/>
      <protection/>
    </xf>
    <xf numFmtId="192" fontId="2" fillId="33" borderId="0" xfId="58" applyFill="1" applyAlignment="1">
      <alignment horizontal="left"/>
      <protection/>
    </xf>
    <xf numFmtId="3" fontId="4" fillId="33" borderId="0" xfId="58" applyNumberFormat="1" applyFont="1" applyFill="1">
      <alignment/>
      <protection/>
    </xf>
    <xf numFmtId="9" fontId="6" fillId="33" borderId="0" xfId="64" applyNumberFormat="1" applyFont="1" applyFill="1" applyAlignment="1">
      <alignment/>
    </xf>
    <xf numFmtId="9" fontId="4" fillId="33" borderId="0" xfId="64" applyFont="1" applyFill="1" applyAlignment="1">
      <alignment/>
    </xf>
    <xf numFmtId="1" fontId="6" fillId="33" borderId="0" xfId="64" applyNumberFormat="1" applyFont="1" applyFill="1" applyAlignment="1">
      <alignment/>
    </xf>
    <xf numFmtId="3" fontId="4" fillId="33" borderId="0" xfId="58" applyNumberFormat="1" applyFont="1" applyFill="1" applyAlignment="1" quotePrefix="1">
      <alignment horizontal="right"/>
      <protection/>
    </xf>
    <xf numFmtId="183" fontId="4" fillId="33" borderId="0" xfId="42" applyNumberFormat="1" applyFont="1" applyFill="1" applyAlignment="1">
      <alignment horizontal="right" wrapText="1"/>
    </xf>
    <xf numFmtId="2" fontId="4" fillId="33" borderId="0" xfId="58" applyNumberFormat="1" applyFont="1" applyFill="1" applyAlignment="1">
      <alignment horizontal="right"/>
      <protection/>
    </xf>
    <xf numFmtId="2" fontId="4" fillId="33" borderId="0" xfId="58" applyNumberFormat="1" applyFont="1" applyFill="1" applyBorder="1" applyAlignment="1">
      <alignment horizontal="right"/>
      <protection/>
    </xf>
    <xf numFmtId="174" fontId="4" fillId="33" borderId="11" xfId="58" applyNumberFormat="1" applyFont="1" applyFill="1" applyBorder="1" applyAlignment="1">
      <alignment horizontal="right"/>
      <protection/>
    </xf>
    <xf numFmtId="9" fontId="2" fillId="33" borderId="0" xfId="64" applyFont="1" applyFill="1" applyAlignment="1">
      <alignment/>
    </xf>
    <xf numFmtId="200" fontId="4" fillId="33" borderId="0" xfId="58" applyNumberFormat="1" applyFont="1" applyFill="1">
      <alignment/>
      <protection/>
    </xf>
    <xf numFmtId="209" fontId="4" fillId="33" borderId="0" xfId="58" applyNumberFormat="1" applyFont="1" applyFill="1">
      <alignment/>
      <protection/>
    </xf>
    <xf numFmtId="192" fontId="0" fillId="33" borderId="0" xfId="58" applyFont="1" applyFill="1" applyBorder="1" applyAlignment="1">
      <alignment horizontal="left"/>
      <protection/>
    </xf>
    <xf numFmtId="192" fontId="0" fillId="33" borderId="13" xfId="58" applyFont="1" applyFill="1" applyBorder="1">
      <alignment/>
      <protection/>
    </xf>
    <xf numFmtId="192" fontId="0" fillId="33" borderId="13" xfId="58" applyFont="1" applyFill="1" applyBorder="1" applyAlignment="1">
      <alignment horizontal="right"/>
      <protection/>
    </xf>
    <xf numFmtId="192" fontId="13" fillId="33" borderId="0" xfId="58" applyFont="1" applyFill="1">
      <alignment/>
      <protection/>
    </xf>
    <xf numFmtId="192" fontId="0" fillId="33" borderId="0" xfId="58" applyFont="1" applyFill="1" applyAlignment="1">
      <alignment horizontal="right"/>
      <protection/>
    </xf>
    <xf numFmtId="192" fontId="14" fillId="33" borderId="0" xfId="58" applyFont="1" applyFill="1">
      <alignment/>
      <protection/>
    </xf>
    <xf numFmtId="192" fontId="13" fillId="33" borderId="0" xfId="58" applyFont="1" applyFill="1" applyAlignment="1">
      <alignment horizontal="right"/>
      <protection/>
    </xf>
    <xf numFmtId="192" fontId="15" fillId="33" borderId="0" xfId="58" applyFont="1" applyFill="1" applyAlignment="1">
      <alignment horizontal="right"/>
      <protection/>
    </xf>
    <xf numFmtId="192" fontId="4" fillId="33" borderId="0" xfId="58" applyFont="1" applyFill="1" applyAlignment="1">
      <alignment horizontal="left"/>
      <protection/>
    </xf>
    <xf numFmtId="192" fontId="9" fillId="33" borderId="10" xfId="58" applyFont="1" applyFill="1" applyBorder="1">
      <alignment/>
      <protection/>
    </xf>
    <xf numFmtId="168" fontId="16" fillId="33" borderId="0" xfId="58" applyNumberFormat="1" applyFont="1" applyFill="1" applyBorder="1" applyAlignment="1">
      <alignment horizontal="right"/>
      <protection/>
    </xf>
    <xf numFmtId="168" fontId="16" fillId="33" borderId="0" xfId="58" applyNumberFormat="1" applyFont="1" applyFill="1" applyProtection="1">
      <alignment/>
      <protection/>
    </xf>
    <xf numFmtId="168" fontId="16" fillId="33" borderId="12" xfId="58" applyNumberFormat="1" applyFont="1" applyFill="1" applyBorder="1" applyProtection="1">
      <alignment/>
      <protection/>
    </xf>
    <xf numFmtId="168" fontId="16" fillId="33" borderId="0" xfId="58" applyNumberFormat="1" applyFont="1" applyFill="1" applyBorder="1" applyProtection="1">
      <alignment/>
      <protection/>
    </xf>
    <xf numFmtId="168" fontId="16" fillId="33" borderId="0" xfId="58" applyNumberFormat="1" applyFont="1" applyFill="1" applyAlignment="1" applyProtection="1">
      <alignment horizontal="right"/>
      <protection/>
    </xf>
    <xf numFmtId="192" fontId="16" fillId="33" borderId="0" xfId="58" applyFont="1" applyFill="1">
      <alignment/>
      <protection/>
    </xf>
    <xf numFmtId="168" fontId="16" fillId="33" borderId="0" xfId="58" applyNumberFormat="1" applyFont="1" applyFill="1">
      <alignment/>
      <protection/>
    </xf>
    <xf numFmtId="192" fontId="4" fillId="33" borderId="0" xfId="58" applyFont="1" applyFill="1" applyBorder="1">
      <alignment/>
      <protection/>
    </xf>
    <xf numFmtId="192" fontId="2" fillId="33" borderId="0" xfId="57" applyFont="1" applyFill="1">
      <alignment/>
      <protection/>
    </xf>
    <xf numFmtId="192" fontId="18" fillId="33" borderId="0" xfId="57" applyFont="1" applyFill="1" applyAlignment="1">
      <alignment horizontal="left"/>
      <protection/>
    </xf>
    <xf numFmtId="192" fontId="4" fillId="33" borderId="0" xfId="57" applyFont="1" applyFill="1" applyBorder="1" applyAlignment="1">
      <alignment horizontal="left"/>
      <protection/>
    </xf>
    <xf numFmtId="192" fontId="19" fillId="33" borderId="10" xfId="57" applyFont="1" applyFill="1" applyBorder="1" applyAlignment="1">
      <alignment horizontal="right"/>
      <protection/>
    </xf>
    <xf numFmtId="192" fontId="20" fillId="33" borderId="0" xfId="57" applyFont="1" applyFill="1">
      <alignment/>
      <protection/>
    </xf>
    <xf numFmtId="192" fontId="21" fillId="33" borderId="0" xfId="57" applyFont="1" applyFill="1">
      <alignment/>
      <protection/>
    </xf>
    <xf numFmtId="192" fontId="22" fillId="33" borderId="0" xfId="57" applyFont="1" applyFill="1">
      <alignment/>
      <protection/>
    </xf>
    <xf numFmtId="192" fontId="23" fillId="33" borderId="0" xfId="57" applyFont="1" applyFill="1" applyAlignment="1">
      <alignment horizontal="right"/>
      <protection/>
    </xf>
    <xf numFmtId="192" fontId="19" fillId="33" borderId="0" xfId="57" applyFont="1" applyFill="1">
      <alignment/>
      <protection/>
    </xf>
    <xf numFmtId="168" fontId="20" fillId="33" borderId="0" xfId="57" applyNumberFormat="1" applyFont="1" applyFill="1">
      <alignment/>
      <protection/>
    </xf>
    <xf numFmtId="168" fontId="22" fillId="33" borderId="0" xfId="57" applyNumberFormat="1" applyFont="1" applyFill="1" applyAlignment="1">
      <alignment horizontal="right"/>
      <protection/>
    </xf>
    <xf numFmtId="174" fontId="22" fillId="33" borderId="0" xfId="57" applyNumberFormat="1" applyFont="1" applyFill="1">
      <alignment/>
      <protection/>
    </xf>
    <xf numFmtId="192" fontId="23" fillId="33" borderId="0" xfId="57" applyFont="1" applyFill="1" applyAlignment="1">
      <alignment horizontal="left"/>
      <protection/>
    </xf>
    <xf numFmtId="3" fontId="23" fillId="33" borderId="0" xfId="57" applyNumberFormat="1" applyFont="1" applyFill="1">
      <alignment/>
      <protection/>
    </xf>
    <xf numFmtId="168" fontId="22" fillId="33" borderId="0" xfId="57" applyNumberFormat="1" applyFont="1" applyFill="1">
      <alignment/>
      <protection/>
    </xf>
    <xf numFmtId="192" fontId="22" fillId="33" borderId="0" xfId="57" applyFont="1" applyFill="1" applyAlignment="1">
      <alignment horizontal="left"/>
      <protection/>
    </xf>
    <xf numFmtId="192" fontId="19" fillId="33" borderId="0" xfId="57" applyFont="1" applyFill="1" applyAlignment="1">
      <alignment horizontal="left"/>
      <protection/>
    </xf>
    <xf numFmtId="3" fontId="20" fillId="33" borderId="0" xfId="57" applyNumberFormat="1" applyFont="1" applyFill="1">
      <alignment/>
      <protection/>
    </xf>
    <xf numFmtId="174" fontId="22" fillId="33" borderId="0" xfId="57" applyNumberFormat="1" applyFont="1" applyFill="1" applyBorder="1">
      <alignment/>
      <protection/>
    </xf>
    <xf numFmtId="174" fontId="4" fillId="33" borderId="0" xfId="57" applyNumberFormat="1" applyFont="1" applyFill="1" applyAlignment="1">
      <alignment horizontal="right"/>
      <protection/>
    </xf>
    <xf numFmtId="3" fontId="23" fillId="33" borderId="0" xfId="57" applyNumberFormat="1" applyFont="1" applyFill="1" applyBorder="1">
      <alignment/>
      <protection/>
    </xf>
    <xf numFmtId="192" fontId="2" fillId="33" borderId="0" xfId="57" applyFill="1">
      <alignment/>
      <protection/>
    </xf>
    <xf numFmtId="192" fontId="2" fillId="33" borderId="13" xfId="57" applyFont="1" applyFill="1" applyBorder="1">
      <alignment/>
      <protection/>
    </xf>
    <xf numFmtId="192" fontId="25" fillId="33" borderId="0" xfId="57" applyFont="1" applyFill="1">
      <alignment/>
      <protection/>
    </xf>
    <xf numFmtId="192" fontId="13" fillId="33" borderId="0" xfId="57" applyFont="1" applyFill="1">
      <alignment/>
      <protection/>
    </xf>
    <xf numFmtId="192" fontId="26" fillId="33" borderId="0" xfId="57" applyFont="1" applyFill="1">
      <alignment/>
      <protection/>
    </xf>
    <xf numFmtId="192" fontId="0" fillId="33" borderId="0" xfId="57" applyFont="1" applyFill="1">
      <alignment/>
      <protection/>
    </xf>
    <xf numFmtId="192" fontId="0" fillId="33" borderId="0" xfId="57" applyFont="1" applyFill="1" applyBorder="1">
      <alignment/>
      <protection/>
    </xf>
    <xf numFmtId="192" fontId="4" fillId="33" borderId="0" xfId="57" applyFont="1" applyFill="1" applyBorder="1">
      <alignment/>
      <protection/>
    </xf>
    <xf numFmtId="192" fontId="22" fillId="33" borderId="0" xfId="57" applyFont="1" applyFill="1" applyBorder="1">
      <alignment/>
      <protection/>
    </xf>
    <xf numFmtId="192" fontId="2" fillId="33" borderId="0" xfId="57" applyFill="1" applyBorder="1">
      <alignment/>
      <protection/>
    </xf>
    <xf numFmtId="192" fontId="18" fillId="33" borderId="0" xfId="58" applyFont="1" applyFill="1" applyAlignment="1">
      <alignment horizontal="left"/>
      <protection/>
    </xf>
    <xf numFmtId="192" fontId="19" fillId="33" borderId="10" xfId="58" applyFont="1" applyFill="1" applyBorder="1" applyAlignment="1">
      <alignment horizontal="right"/>
      <protection/>
    </xf>
    <xf numFmtId="192" fontId="20" fillId="33" borderId="0" xfId="58" applyFont="1" applyFill="1">
      <alignment/>
      <protection/>
    </xf>
    <xf numFmtId="192" fontId="28" fillId="33" borderId="0" xfId="58" applyFont="1" applyFill="1">
      <alignment/>
      <protection/>
    </xf>
    <xf numFmtId="192" fontId="23" fillId="33" borderId="0" xfId="58" applyFont="1" applyFill="1">
      <alignment/>
      <protection/>
    </xf>
    <xf numFmtId="192" fontId="23" fillId="33" borderId="0" xfId="58" applyFont="1" applyFill="1" applyAlignment="1">
      <alignment horizontal="right"/>
      <protection/>
    </xf>
    <xf numFmtId="192" fontId="22" fillId="33" borderId="0" xfId="58" applyFont="1" applyFill="1">
      <alignment/>
      <protection/>
    </xf>
    <xf numFmtId="192" fontId="19" fillId="33" borderId="0" xfId="58" applyFont="1" applyFill="1" applyAlignment="1">
      <alignment horizontal="left"/>
      <protection/>
    </xf>
    <xf numFmtId="192" fontId="19" fillId="33" borderId="0" xfId="58" applyFont="1" applyFill="1">
      <alignment/>
      <protection/>
    </xf>
    <xf numFmtId="3" fontId="20" fillId="33" borderId="0" xfId="58" applyNumberFormat="1" applyFont="1" applyFill="1">
      <alignment/>
      <protection/>
    </xf>
    <xf numFmtId="192" fontId="22" fillId="33" borderId="0" xfId="58" applyFont="1" applyFill="1" applyAlignment="1">
      <alignment horizontal="left"/>
      <protection/>
    </xf>
    <xf numFmtId="4" fontId="29" fillId="33" borderId="0" xfId="58" applyNumberFormat="1" applyFont="1" applyFill="1" applyAlignment="1">
      <alignment horizontal="right"/>
      <protection/>
    </xf>
    <xf numFmtId="192" fontId="31" fillId="33" borderId="0" xfId="58" applyFont="1" applyFill="1">
      <alignment/>
      <protection/>
    </xf>
    <xf numFmtId="192" fontId="32" fillId="33" borderId="0" xfId="58" applyFont="1" applyFill="1" applyAlignment="1">
      <alignment horizontal="right"/>
      <protection/>
    </xf>
    <xf numFmtId="174" fontId="29" fillId="33" borderId="0" xfId="58" applyNumberFormat="1" applyFont="1" applyFill="1" applyAlignment="1">
      <alignment horizontal="right"/>
      <protection/>
    </xf>
    <xf numFmtId="174" fontId="29" fillId="33" borderId="12" xfId="58" applyNumberFormat="1" applyFont="1" applyFill="1" applyBorder="1" applyAlignment="1">
      <alignment horizontal="right"/>
      <protection/>
    </xf>
    <xf numFmtId="168" fontId="29" fillId="33" borderId="0" xfId="58" applyNumberFormat="1" applyFont="1" applyFill="1" applyBorder="1" applyAlignment="1">
      <alignment horizontal="right"/>
      <protection/>
    </xf>
    <xf numFmtId="168" fontId="29" fillId="33" borderId="0" xfId="58" applyNumberFormat="1" applyFont="1" applyFill="1" applyAlignment="1">
      <alignment horizontal="right"/>
      <protection/>
    </xf>
    <xf numFmtId="192" fontId="29" fillId="33" borderId="0" xfId="58" applyFont="1" applyFill="1" applyBorder="1" applyAlignment="1">
      <alignment horizontal="right"/>
      <protection/>
    </xf>
    <xf numFmtId="192" fontId="22" fillId="33" borderId="0" xfId="58" applyFont="1" applyFill="1" applyBorder="1">
      <alignment/>
      <protection/>
    </xf>
    <xf numFmtId="192" fontId="22" fillId="33" borderId="0" xfId="58" applyFont="1" applyFill="1" applyBorder="1" applyAlignment="1">
      <alignment horizontal="left"/>
      <protection/>
    </xf>
    <xf numFmtId="192" fontId="2" fillId="33" borderId="13" xfId="58" applyFont="1" applyFill="1" applyBorder="1">
      <alignment/>
      <protection/>
    </xf>
    <xf numFmtId="192" fontId="25" fillId="33" borderId="0" xfId="58" applyFont="1" applyFill="1" applyAlignment="1">
      <alignment horizontal="center"/>
      <protection/>
    </xf>
    <xf numFmtId="192" fontId="5" fillId="33" borderId="0" xfId="58" applyFont="1" applyFill="1">
      <alignment/>
      <protection/>
    </xf>
    <xf numFmtId="3" fontId="16" fillId="33" borderId="0" xfId="58" applyNumberFormat="1" applyFont="1" applyFill="1" applyProtection="1">
      <alignment/>
      <protection/>
    </xf>
    <xf numFmtId="168" fontId="10" fillId="33" borderId="0" xfId="58" applyNumberFormat="1" applyFont="1" applyFill="1" applyAlignment="1" applyProtection="1">
      <alignment horizontal="right"/>
      <protection/>
    </xf>
    <xf numFmtId="192" fontId="4" fillId="33" borderId="0" xfId="58" applyFont="1" applyFill="1" applyAlignment="1">
      <alignment horizontal="right"/>
      <protection/>
    </xf>
    <xf numFmtId="1" fontId="4" fillId="33" borderId="0" xfId="58" applyNumberFormat="1" applyFont="1" applyFill="1" applyAlignment="1">
      <alignment horizontal="right"/>
      <protection/>
    </xf>
    <xf numFmtId="174" fontId="16" fillId="33" borderId="0" xfId="58" applyNumberFormat="1" applyFont="1" applyFill="1" applyProtection="1">
      <alignment/>
      <protection/>
    </xf>
    <xf numFmtId="168" fontId="4" fillId="33" borderId="0" xfId="58" applyNumberFormat="1" applyFont="1" applyFill="1" applyAlignment="1">
      <alignment horizontal="right"/>
      <protection/>
    </xf>
    <xf numFmtId="168" fontId="4" fillId="33" borderId="12" xfId="58" applyNumberFormat="1" applyFont="1" applyFill="1" applyBorder="1" applyAlignment="1">
      <alignment horizontal="right"/>
      <protection/>
    </xf>
    <xf numFmtId="174" fontId="10" fillId="33" borderId="0" xfId="58" applyNumberFormat="1" applyFont="1" applyFill="1" applyAlignment="1" applyProtection="1">
      <alignment horizontal="right"/>
      <protection/>
    </xf>
    <xf numFmtId="4" fontId="16" fillId="33" borderId="0" xfId="58" applyNumberFormat="1" applyFont="1" applyFill="1" applyBorder="1" applyProtection="1">
      <alignment/>
      <protection/>
    </xf>
    <xf numFmtId="174" fontId="4" fillId="33" borderId="0" xfId="58" applyNumberFormat="1" applyFont="1" applyFill="1" applyAlignment="1" applyProtection="1">
      <alignment horizontal="right"/>
      <protection/>
    </xf>
    <xf numFmtId="174" fontId="16" fillId="33" borderId="0" xfId="58" applyNumberFormat="1" applyFont="1" applyFill="1" applyBorder="1" applyProtection="1">
      <alignment/>
      <protection/>
    </xf>
    <xf numFmtId="174" fontId="4" fillId="33" borderId="0" xfId="58" applyNumberFormat="1" applyFont="1" applyFill="1" applyBorder="1" applyAlignment="1" applyProtection="1">
      <alignment horizontal="right"/>
      <protection/>
    </xf>
    <xf numFmtId="174" fontId="16" fillId="33" borderId="0" xfId="58" applyNumberFormat="1" applyFont="1" applyFill="1" applyAlignment="1" applyProtection="1">
      <alignment horizontal="right"/>
      <protection/>
    </xf>
    <xf numFmtId="4" fontId="16" fillId="33" borderId="0" xfId="58" applyNumberFormat="1" applyFont="1" applyFill="1" applyProtection="1">
      <alignment/>
      <protection/>
    </xf>
    <xf numFmtId="3" fontId="16" fillId="33" borderId="11" xfId="58" applyNumberFormat="1" applyFont="1" applyFill="1" applyBorder="1" applyProtection="1">
      <alignment/>
      <protection/>
    </xf>
    <xf numFmtId="3" fontId="16" fillId="33" borderId="0" xfId="58" applyNumberFormat="1" applyFont="1" applyFill="1" applyAlignment="1" applyProtection="1">
      <alignment horizontal="right"/>
      <protection/>
    </xf>
    <xf numFmtId="3" fontId="4" fillId="33" borderId="0" xfId="42" applyNumberFormat="1" applyFont="1" applyFill="1" applyAlignment="1">
      <alignment horizontal="right"/>
    </xf>
    <xf numFmtId="3" fontId="4" fillId="33" borderId="0" xfId="58" applyNumberFormat="1" applyFont="1" applyFill="1" applyAlignment="1" applyProtection="1">
      <alignment horizontal="right"/>
      <protection/>
    </xf>
    <xf numFmtId="3" fontId="4" fillId="33" borderId="11" xfId="58" applyNumberFormat="1" applyFont="1" applyFill="1" applyBorder="1" applyAlignment="1" applyProtection="1">
      <alignment horizontal="right"/>
      <protection/>
    </xf>
    <xf numFmtId="3" fontId="4" fillId="33" borderId="0" xfId="58" applyNumberFormat="1" applyFont="1" applyFill="1" applyBorder="1" applyAlignment="1" applyProtection="1">
      <alignment horizontal="right"/>
      <protection/>
    </xf>
    <xf numFmtId="168" fontId="16" fillId="33" borderId="0" xfId="58" applyNumberFormat="1" applyFont="1" applyFill="1" applyBorder="1" applyAlignment="1" applyProtection="1">
      <alignment horizontal="right"/>
      <protection/>
    </xf>
    <xf numFmtId="168" fontId="34" fillId="33" borderId="0" xfId="58" applyNumberFormat="1" applyFont="1" applyFill="1" applyBorder="1" applyAlignment="1" applyProtection="1">
      <alignment horizontal="right"/>
      <protection/>
    </xf>
    <xf numFmtId="1" fontId="4" fillId="33" borderId="0" xfId="58" applyNumberFormat="1" applyFont="1" applyFill="1" applyProtection="1">
      <alignment/>
      <protection/>
    </xf>
    <xf numFmtId="3" fontId="4" fillId="33" borderId="0" xfId="42" applyNumberFormat="1" applyFont="1" applyFill="1" applyBorder="1" applyAlignment="1">
      <alignment horizontal="right"/>
    </xf>
    <xf numFmtId="192" fontId="11" fillId="33" borderId="0" xfId="58" applyFont="1" applyFill="1" quotePrefix="1">
      <alignment/>
      <protection/>
    </xf>
    <xf numFmtId="168" fontId="2" fillId="33" borderId="0" xfId="58" applyNumberFormat="1" applyFill="1">
      <alignment/>
      <protection/>
    </xf>
    <xf numFmtId="192" fontId="35" fillId="33" borderId="0" xfId="58" applyFont="1" applyFill="1">
      <alignment/>
      <protection/>
    </xf>
    <xf numFmtId="3" fontId="4" fillId="33" borderId="12" xfId="58" applyNumberFormat="1" applyFont="1" applyFill="1" applyBorder="1" applyAlignment="1" applyProtection="1">
      <alignment horizontal="right"/>
      <protection/>
    </xf>
    <xf numFmtId="2" fontId="16" fillId="33" borderId="0" xfId="58" applyNumberFormat="1" applyFont="1" applyFill="1" applyProtection="1">
      <alignment/>
      <protection/>
    </xf>
    <xf numFmtId="2" fontId="16" fillId="33" borderId="0" xfId="58" applyNumberFormat="1" applyFont="1" applyFill="1" applyAlignment="1" applyProtection="1">
      <alignment horizontal="right"/>
      <protection/>
    </xf>
    <xf numFmtId="1" fontId="4" fillId="33" borderId="0" xfId="58" applyNumberFormat="1" applyFont="1" applyFill="1">
      <alignment/>
      <protection/>
    </xf>
    <xf numFmtId="1" fontId="4" fillId="33" borderId="12" xfId="58" applyNumberFormat="1" applyFont="1" applyFill="1" applyBorder="1">
      <alignment/>
      <protection/>
    </xf>
    <xf numFmtId="1" fontId="4" fillId="33" borderId="0" xfId="58" applyNumberFormat="1" applyFont="1" applyFill="1" applyBorder="1">
      <alignment/>
      <protection/>
    </xf>
    <xf numFmtId="1" fontId="4" fillId="33" borderId="0" xfId="58" applyNumberFormat="1" applyFont="1" applyFill="1" applyAlignment="1" applyProtection="1">
      <alignment horizontal="right"/>
      <protection/>
    </xf>
    <xf numFmtId="168" fontId="4" fillId="33" borderId="0" xfId="58" applyNumberFormat="1" applyFont="1" applyFill="1" applyProtection="1">
      <alignment/>
      <protection/>
    </xf>
    <xf numFmtId="168" fontId="4" fillId="33" borderId="0" xfId="58" applyNumberFormat="1" applyFont="1" applyFill="1" applyAlignment="1" applyProtection="1">
      <alignment horizontal="right"/>
      <protection/>
    </xf>
    <xf numFmtId="168" fontId="4" fillId="33" borderId="0" xfId="60" applyNumberFormat="1" applyFont="1" applyFill="1" applyAlignment="1">
      <alignment horizontal="right"/>
      <protection/>
    </xf>
    <xf numFmtId="183" fontId="4" fillId="33" borderId="0" xfId="42" applyNumberFormat="1" applyFont="1" applyFill="1" applyBorder="1" applyAlignment="1">
      <alignment/>
    </xf>
    <xf numFmtId="183" fontId="4" fillId="33" borderId="13" xfId="42" applyNumberFormat="1" applyFont="1" applyFill="1" applyBorder="1" applyAlignment="1">
      <alignment/>
    </xf>
    <xf numFmtId="192" fontId="0" fillId="33" borderId="0" xfId="58" applyFont="1" applyFill="1" applyAlignment="1">
      <alignment horizontal="center"/>
      <protection/>
    </xf>
    <xf numFmtId="192" fontId="36" fillId="33" borderId="0" xfId="58" applyFont="1" applyFill="1">
      <alignment/>
      <protection/>
    </xf>
    <xf numFmtId="192" fontId="0" fillId="33" borderId="0" xfId="58" applyFont="1" applyFill="1" applyBorder="1" applyAlignment="1">
      <alignment horizontal="center"/>
      <protection/>
    </xf>
    <xf numFmtId="183" fontId="0" fillId="33" borderId="0" xfId="42" applyNumberFormat="1" applyFont="1" applyFill="1" applyBorder="1" applyAlignment="1">
      <alignment/>
    </xf>
    <xf numFmtId="1" fontId="16" fillId="33" borderId="0" xfId="58" applyNumberFormat="1" applyFont="1" applyFill="1" applyProtection="1">
      <alignment/>
      <protection/>
    </xf>
    <xf numFmtId="168" fontId="34" fillId="33" borderId="0" xfId="58" applyNumberFormat="1" applyFont="1" applyFill="1" applyProtection="1">
      <alignment/>
      <protection/>
    </xf>
    <xf numFmtId="168" fontId="4" fillId="33" borderId="13" xfId="58" applyNumberFormat="1" applyFont="1" applyFill="1" applyBorder="1" applyAlignment="1" applyProtection="1">
      <alignment horizontal="right"/>
      <protection/>
    </xf>
    <xf numFmtId="1" fontId="5" fillId="33" borderId="10" xfId="58" applyNumberFormat="1" applyFont="1" applyFill="1" applyBorder="1" applyAlignment="1">
      <alignment horizontal="right"/>
      <protection/>
    </xf>
    <xf numFmtId="1" fontId="5" fillId="33" borderId="10" xfId="58" applyNumberFormat="1" applyFont="1" applyFill="1" applyBorder="1" applyAlignment="1" applyProtection="1" quotePrefix="1">
      <alignment horizontal="right"/>
      <protection/>
    </xf>
    <xf numFmtId="1" fontId="9" fillId="33" borderId="0" xfId="58" applyNumberFormat="1" applyFont="1" applyFill="1" applyBorder="1" applyAlignment="1">
      <alignment horizontal="right"/>
      <protection/>
    </xf>
    <xf numFmtId="1" fontId="16" fillId="33" borderId="0" xfId="0" applyNumberFormat="1" applyFont="1" applyFill="1" applyAlignment="1" applyProtection="1">
      <alignment/>
      <protection/>
    </xf>
    <xf numFmtId="168" fontId="37" fillId="33" borderId="0" xfId="58" applyNumberFormat="1" applyFont="1" applyFill="1" applyAlignment="1" applyProtection="1">
      <alignment horizontal="right"/>
      <protection/>
    </xf>
    <xf numFmtId="168" fontId="16" fillId="33" borderId="0" xfId="0" applyNumberFormat="1" applyFont="1" applyFill="1" applyAlignment="1" applyProtection="1">
      <alignment/>
      <protection/>
    </xf>
    <xf numFmtId="183" fontId="16" fillId="33" borderId="0" xfId="42" applyNumberFormat="1" applyFont="1" applyFill="1" applyAlignment="1" applyProtection="1">
      <alignment/>
      <protection/>
    </xf>
    <xf numFmtId="3" fontId="34" fillId="33" borderId="0" xfId="58" applyNumberFormat="1" applyFont="1" applyFill="1" applyProtection="1">
      <alignment/>
      <protection/>
    </xf>
    <xf numFmtId="2" fontId="16" fillId="33" borderId="0" xfId="0" applyNumberFormat="1" applyFont="1" applyFill="1" applyAlignment="1" applyProtection="1">
      <alignment/>
      <protection/>
    </xf>
    <xf numFmtId="192" fontId="5" fillId="33" borderId="0" xfId="58" applyFont="1" applyFill="1" applyBorder="1" applyAlignment="1" quotePrefix="1">
      <alignment horizontal="left"/>
      <protection/>
    </xf>
    <xf numFmtId="192" fontId="5" fillId="33" borderId="14" xfId="58" applyFont="1" applyFill="1" applyBorder="1" applyAlignment="1" quotePrefix="1">
      <alignment horizontal="right"/>
      <protection/>
    </xf>
    <xf numFmtId="192" fontId="5" fillId="33" borderId="14" xfId="58" applyFont="1" applyFill="1" applyBorder="1">
      <alignment/>
      <protection/>
    </xf>
    <xf numFmtId="192" fontId="5" fillId="33" borderId="14" xfId="58" applyFont="1" applyFill="1" applyBorder="1" applyAlignment="1" quotePrefix="1">
      <alignment horizontal="left"/>
      <protection/>
    </xf>
    <xf numFmtId="192" fontId="5" fillId="33" borderId="14" xfId="58" applyFont="1" applyFill="1" applyBorder="1" applyAlignment="1">
      <alignment horizontal="center"/>
      <protection/>
    </xf>
    <xf numFmtId="192" fontId="0" fillId="33" borderId="0" xfId="58" applyFont="1" applyFill="1" applyBorder="1" applyAlignment="1">
      <alignment horizontal="centerContinuous"/>
      <protection/>
    </xf>
    <xf numFmtId="192" fontId="10" fillId="33" borderId="12" xfId="58" applyFont="1" applyFill="1" applyBorder="1" applyAlignment="1">
      <alignment horizontal="right"/>
      <protection/>
    </xf>
    <xf numFmtId="192" fontId="16" fillId="33" borderId="0" xfId="58" applyFont="1" applyFill="1" applyAlignment="1">
      <alignment horizontal="right"/>
      <protection/>
    </xf>
    <xf numFmtId="1" fontId="16" fillId="33" borderId="0" xfId="58" applyNumberFormat="1" applyFont="1" applyFill="1" applyAlignment="1">
      <alignment horizontal="right"/>
      <protection/>
    </xf>
    <xf numFmtId="192" fontId="4" fillId="33" borderId="0" xfId="58" applyFont="1" applyFill="1" applyAlignment="1">
      <alignment horizontal="center"/>
      <protection/>
    </xf>
    <xf numFmtId="3" fontId="4" fillId="33" borderId="13" xfId="58" applyNumberFormat="1" applyFont="1" applyFill="1" applyBorder="1" applyAlignment="1">
      <alignment horizontal="right"/>
      <protection/>
    </xf>
    <xf numFmtId="1" fontId="16" fillId="33" borderId="13" xfId="58" applyNumberFormat="1" applyFont="1" applyFill="1" applyBorder="1" applyAlignment="1">
      <alignment horizontal="right"/>
      <protection/>
    </xf>
    <xf numFmtId="37" fontId="39" fillId="33" borderId="0" xfId="58" applyNumberFormat="1" applyFont="1" applyFill="1" applyAlignment="1">
      <alignment horizontal="right"/>
      <protection/>
    </xf>
    <xf numFmtId="37" fontId="4" fillId="33" borderId="0" xfId="58" applyNumberFormat="1" applyFont="1" applyFill="1" applyAlignment="1">
      <alignment horizontal="right"/>
      <protection/>
    </xf>
    <xf numFmtId="37" fontId="39" fillId="33" borderId="13" xfId="58" applyNumberFormat="1" applyFont="1" applyFill="1" applyBorder="1" applyAlignment="1">
      <alignment horizontal="right"/>
      <protection/>
    </xf>
    <xf numFmtId="37" fontId="4" fillId="33" borderId="13" xfId="58" applyNumberFormat="1" applyFont="1" applyFill="1" applyBorder="1" applyAlignment="1">
      <alignment horizontal="right"/>
      <protection/>
    </xf>
    <xf numFmtId="168" fontId="4" fillId="33" borderId="13" xfId="58" applyNumberFormat="1" applyFont="1" applyFill="1" applyBorder="1" applyAlignment="1">
      <alignment horizontal="right"/>
      <protection/>
    </xf>
    <xf numFmtId="168" fontId="4" fillId="33" borderId="0" xfId="58" applyNumberFormat="1" applyFont="1" applyFill="1" applyBorder="1" applyAlignment="1">
      <alignment horizontal="right"/>
      <protection/>
    </xf>
    <xf numFmtId="1" fontId="16" fillId="33" borderId="0" xfId="58" applyNumberFormat="1" applyFont="1" applyFill="1" applyBorder="1" applyAlignment="1">
      <alignment horizontal="right"/>
      <protection/>
    </xf>
    <xf numFmtId="37" fontId="4" fillId="33" borderId="0" xfId="58" applyNumberFormat="1" applyFont="1" applyFill="1" applyBorder="1" applyAlignment="1">
      <alignment horizontal="right"/>
      <protection/>
    </xf>
    <xf numFmtId="1" fontId="16" fillId="33" borderId="10" xfId="58" applyNumberFormat="1" applyFont="1" applyFill="1" applyBorder="1" applyAlignment="1">
      <alignment horizontal="right"/>
      <protection/>
    </xf>
    <xf numFmtId="192" fontId="11" fillId="33" borderId="0" xfId="58" applyFont="1" applyFill="1" applyBorder="1" applyAlignment="1" applyProtection="1" quotePrefix="1">
      <alignment horizontal="left"/>
      <protection locked="0"/>
    </xf>
    <xf numFmtId="192" fontId="4" fillId="33" borderId="0" xfId="58" applyFont="1" applyFill="1" applyBorder="1" applyAlignment="1">
      <alignment horizontal="center"/>
      <protection/>
    </xf>
    <xf numFmtId="192" fontId="0" fillId="33" borderId="0" xfId="58" applyFont="1" applyFill="1" applyBorder="1" applyAlignment="1" quotePrefix="1">
      <alignment horizontal="left"/>
      <protection/>
    </xf>
    <xf numFmtId="2" fontId="4" fillId="33" borderId="0" xfId="58" applyNumberFormat="1" applyFont="1" applyFill="1" applyBorder="1">
      <alignment/>
      <protection/>
    </xf>
    <xf numFmtId="205" fontId="4" fillId="33" borderId="0" xfId="58" applyNumberFormat="1" applyFont="1" applyFill="1" applyBorder="1" applyAlignment="1">
      <alignment horizontal="right"/>
      <protection/>
    </xf>
    <xf numFmtId="39" fontId="4" fillId="33" borderId="0" xfId="58" applyNumberFormat="1" applyFont="1" applyFill="1" applyBorder="1" applyAlignment="1">
      <alignment horizontal="right"/>
      <protection/>
    </xf>
    <xf numFmtId="4" fontId="4" fillId="33" borderId="0" xfId="58" applyNumberFormat="1" applyFont="1" applyFill="1">
      <alignment/>
      <protection/>
    </xf>
    <xf numFmtId="192" fontId="0" fillId="33" borderId="15" xfId="58" applyFont="1" applyFill="1" applyBorder="1">
      <alignment/>
      <protection/>
    </xf>
    <xf numFmtId="192" fontId="0" fillId="33" borderId="16" xfId="58" applyFont="1" applyFill="1" applyBorder="1">
      <alignment/>
      <protection/>
    </xf>
    <xf numFmtId="183" fontId="4" fillId="33" borderId="0" xfId="42" applyNumberFormat="1" applyFont="1" applyFill="1" applyAlignment="1">
      <alignment/>
    </xf>
    <xf numFmtId="192" fontId="22" fillId="33" borderId="0" xfId="58" applyFont="1" applyFill="1" applyBorder="1" applyAlignment="1" quotePrefix="1">
      <alignment horizontal="left"/>
      <protection/>
    </xf>
    <xf numFmtId="192" fontId="40" fillId="33" borderId="0" xfId="58" applyFont="1" applyFill="1">
      <alignment/>
      <protection/>
    </xf>
    <xf numFmtId="192" fontId="2" fillId="33" borderId="0" xfId="58" applyFill="1" applyBorder="1">
      <alignment/>
      <protection/>
    </xf>
    <xf numFmtId="192" fontId="9" fillId="33" borderId="14" xfId="58" applyFont="1" applyFill="1" applyBorder="1" applyAlignment="1" quotePrefix="1">
      <alignment horizontal="center"/>
      <protection/>
    </xf>
    <xf numFmtId="192" fontId="2" fillId="33" borderId="14" xfId="58" applyFill="1" applyBorder="1" applyAlignment="1">
      <alignment horizontal="center"/>
      <protection/>
    </xf>
    <xf numFmtId="192" fontId="9" fillId="33" borderId="14" xfId="58" applyFont="1" applyFill="1" applyBorder="1" applyAlignment="1">
      <alignment horizontal="center"/>
      <protection/>
    </xf>
    <xf numFmtId="192" fontId="9" fillId="33" borderId="14" xfId="58" applyFont="1" applyFill="1" applyBorder="1" applyAlignment="1">
      <alignment horizontal="right"/>
      <protection/>
    </xf>
    <xf numFmtId="192" fontId="2" fillId="33" borderId="14" xfId="58" applyFill="1" applyBorder="1" applyAlignment="1">
      <alignment horizontal="right"/>
      <protection/>
    </xf>
    <xf numFmtId="192" fontId="2" fillId="33" borderId="0" xfId="58" applyFill="1" applyBorder="1" applyAlignment="1">
      <alignment horizontal="center"/>
      <protection/>
    </xf>
    <xf numFmtId="192" fontId="9" fillId="33" borderId="0" xfId="58" applyFont="1" applyFill="1" applyBorder="1" applyAlignment="1">
      <alignment horizontal="right"/>
      <protection/>
    </xf>
    <xf numFmtId="192" fontId="9" fillId="33" borderId="0" xfId="58" applyFont="1" applyFill="1" applyBorder="1" applyAlignment="1">
      <alignment horizontal="center"/>
      <protection/>
    </xf>
    <xf numFmtId="192" fontId="9" fillId="33" borderId="12" xfId="58" applyFont="1" applyFill="1" applyBorder="1" applyAlignment="1">
      <alignment horizontal="right"/>
      <protection/>
    </xf>
    <xf numFmtId="192" fontId="2" fillId="33" borderId="0" xfId="58" applyFill="1" applyBorder="1" applyAlignment="1">
      <alignment horizontal="right"/>
      <protection/>
    </xf>
    <xf numFmtId="192" fontId="10" fillId="33" borderId="0" xfId="58" applyFont="1" applyFill="1" applyBorder="1" applyAlignment="1">
      <alignment horizontal="center"/>
      <protection/>
    </xf>
    <xf numFmtId="192" fontId="10" fillId="33" borderId="12" xfId="58" applyFont="1" applyFill="1" applyBorder="1" applyAlignment="1">
      <alignment horizontal="center"/>
      <protection/>
    </xf>
    <xf numFmtId="192" fontId="2" fillId="33" borderId="13" xfId="58" applyFill="1" applyBorder="1" applyAlignment="1">
      <alignment horizontal="center"/>
      <protection/>
    </xf>
    <xf numFmtId="192" fontId="10" fillId="33" borderId="13" xfId="58" applyFont="1" applyFill="1" applyBorder="1" applyAlignment="1">
      <alignment horizontal="center"/>
      <protection/>
    </xf>
    <xf numFmtId="192" fontId="10" fillId="33" borderId="17" xfId="58" applyFont="1" applyFill="1" applyBorder="1" applyAlignment="1">
      <alignment horizontal="center"/>
      <protection/>
    </xf>
    <xf numFmtId="192" fontId="2" fillId="33" borderId="13" xfId="58" applyFill="1" applyBorder="1" applyAlignment="1">
      <alignment horizontal="right"/>
      <protection/>
    </xf>
    <xf numFmtId="192" fontId="2" fillId="33" borderId="12" xfId="58" applyFill="1" applyBorder="1" applyAlignment="1">
      <alignment horizontal="right"/>
      <protection/>
    </xf>
    <xf numFmtId="192" fontId="10" fillId="33" borderId="12" xfId="58" applyFont="1" applyFill="1" applyBorder="1" applyAlignment="1">
      <alignment horizontal="right"/>
      <protection/>
    </xf>
    <xf numFmtId="192" fontId="10" fillId="33" borderId="0" xfId="58" applyFont="1" applyFill="1" applyAlignment="1">
      <alignment horizontal="right"/>
      <protection/>
    </xf>
    <xf numFmtId="192" fontId="2" fillId="33" borderId="0" xfId="58" applyFill="1" applyAlignment="1">
      <alignment horizontal="center"/>
      <protection/>
    </xf>
    <xf numFmtId="168" fontId="2" fillId="33" borderId="0" xfId="58" applyNumberFormat="1" applyFill="1" applyAlignment="1">
      <alignment horizontal="right"/>
      <protection/>
    </xf>
    <xf numFmtId="168" fontId="39" fillId="33" borderId="0" xfId="58" applyNumberFormat="1" applyFont="1" applyFill="1" applyAlignment="1">
      <alignment horizontal="right"/>
      <protection/>
    </xf>
    <xf numFmtId="168" fontId="2" fillId="33" borderId="12" xfId="58" applyNumberFormat="1" applyFill="1" applyBorder="1" applyAlignment="1">
      <alignment horizontal="right"/>
      <protection/>
    </xf>
    <xf numFmtId="192" fontId="41" fillId="33" borderId="0" xfId="58" applyFont="1" applyFill="1" applyAlignment="1">
      <alignment horizontal="right"/>
      <protection/>
    </xf>
    <xf numFmtId="168" fontId="42" fillId="33" borderId="0" xfId="58" applyNumberFormat="1" applyFont="1" applyFill="1" applyAlignment="1">
      <alignment horizontal="right"/>
      <protection/>
    </xf>
    <xf numFmtId="192" fontId="4" fillId="33" borderId="0" xfId="58" applyFont="1" applyFill="1" applyAlignment="1" quotePrefix="1">
      <alignment horizontal="center"/>
      <protection/>
    </xf>
    <xf numFmtId="1" fontId="42" fillId="33" borderId="0" xfId="58" applyNumberFormat="1" applyFont="1" applyFill="1" applyAlignment="1">
      <alignment horizontal="right"/>
      <protection/>
    </xf>
    <xf numFmtId="192" fontId="4" fillId="33" borderId="0" xfId="58" applyFont="1" applyFill="1" applyBorder="1" applyAlignment="1">
      <alignment horizontal="right"/>
      <protection/>
    </xf>
    <xf numFmtId="1" fontId="4" fillId="33" borderId="0" xfId="58" applyNumberFormat="1" applyFont="1" applyFill="1" applyBorder="1" applyAlignment="1">
      <alignment horizontal="right"/>
      <protection/>
    </xf>
    <xf numFmtId="192" fontId="4" fillId="33" borderId="0" xfId="58" applyFont="1" applyFill="1" applyBorder="1" applyAlignment="1" quotePrefix="1">
      <alignment horizontal="center"/>
      <protection/>
    </xf>
    <xf numFmtId="192" fontId="13" fillId="33" borderId="0" xfId="58" applyFont="1" applyFill="1" applyAlignment="1" quotePrefix="1">
      <alignment horizontal="left"/>
      <protection/>
    </xf>
    <xf numFmtId="192" fontId="13" fillId="33" borderId="0" xfId="58" applyFont="1" applyFill="1" applyAlignment="1">
      <alignment horizontal="left"/>
      <protection/>
    </xf>
    <xf numFmtId="192" fontId="43" fillId="33" borderId="0" xfId="58" applyFont="1" applyFill="1">
      <alignment/>
      <protection/>
    </xf>
    <xf numFmtId="192" fontId="19" fillId="33" borderId="0" xfId="58" applyFont="1" applyFill="1" applyAlignment="1">
      <alignment horizontal="left" indent="5"/>
      <protection/>
    </xf>
    <xf numFmtId="192" fontId="2" fillId="33" borderId="15" xfId="58" applyFill="1" applyBorder="1">
      <alignment/>
      <protection/>
    </xf>
    <xf numFmtId="192" fontId="9" fillId="33" borderId="0" xfId="58" applyFont="1" applyFill="1" applyAlignment="1">
      <alignment horizontal="center"/>
      <protection/>
    </xf>
    <xf numFmtId="192" fontId="9" fillId="33" borderId="0" xfId="58" applyFont="1" applyFill="1" applyAlignment="1">
      <alignment horizontal="right"/>
      <protection/>
    </xf>
    <xf numFmtId="192" fontId="10" fillId="33" borderId="0" xfId="58" applyFont="1" applyFill="1" applyAlignment="1">
      <alignment horizontal="center"/>
      <protection/>
    </xf>
    <xf numFmtId="192" fontId="10" fillId="33" borderId="15" xfId="58" applyFont="1" applyFill="1" applyBorder="1" applyAlignment="1">
      <alignment horizontal="center"/>
      <protection/>
    </xf>
    <xf numFmtId="3" fontId="2" fillId="33" borderId="0" xfId="42" applyNumberFormat="1" applyFont="1" applyFill="1" applyAlignment="1">
      <alignment horizontal="right"/>
    </xf>
    <xf numFmtId="1" fontId="4" fillId="33" borderId="13" xfId="58" applyNumberFormat="1" applyFont="1" applyFill="1" applyBorder="1" applyAlignment="1">
      <alignment horizontal="right"/>
      <protection/>
    </xf>
    <xf numFmtId="1" fontId="39" fillId="33" borderId="0" xfId="58" applyNumberFormat="1" applyFont="1" applyFill="1" applyAlignment="1">
      <alignment horizontal="right"/>
      <protection/>
    </xf>
    <xf numFmtId="3" fontId="4" fillId="33" borderId="13" xfId="42" applyNumberFormat="1" applyFont="1" applyFill="1" applyBorder="1" applyAlignment="1">
      <alignment horizontal="right"/>
    </xf>
    <xf numFmtId="3" fontId="4" fillId="33" borderId="0" xfId="60" applyNumberFormat="1" applyFont="1" applyFill="1" applyBorder="1" applyAlignment="1">
      <alignment horizontal="right"/>
      <protection/>
    </xf>
    <xf numFmtId="1" fontId="4" fillId="33" borderId="15" xfId="58" applyNumberFormat="1" applyFont="1" applyFill="1" applyBorder="1" applyAlignment="1">
      <alignment horizontal="right"/>
      <protection/>
    </xf>
    <xf numFmtId="192" fontId="5" fillId="33" borderId="0" xfId="58" applyFont="1" applyFill="1" applyBorder="1" applyAlignment="1">
      <alignment horizontal="left"/>
      <protection/>
    </xf>
    <xf numFmtId="192" fontId="44" fillId="33" borderId="14" xfId="58" applyFont="1" applyFill="1" applyBorder="1" applyAlignment="1" quotePrefix="1">
      <alignment horizontal="right"/>
      <protection/>
    </xf>
    <xf numFmtId="192" fontId="44" fillId="33" borderId="14" xfId="58" applyFont="1" applyFill="1" applyBorder="1">
      <alignment/>
      <protection/>
    </xf>
    <xf numFmtId="192" fontId="44" fillId="33" borderId="14" xfId="58" applyFont="1" applyFill="1" applyBorder="1" applyAlignment="1">
      <alignment horizontal="center"/>
      <protection/>
    </xf>
    <xf numFmtId="192" fontId="44" fillId="33" borderId="18" xfId="58" applyFont="1" applyFill="1" applyBorder="1" applyAlignment="1">
      <alignment horizontal="center"/>
      <protection/>
    </xf>
    <xf numFmtId="192" fontId="26" fillId="33" borderId="0" xfId="58" applyFont="1" applyFill="1" applyBorder="1">
      <alignment/>
      <protection/>
    </xf>
    <xf numFmtId="192" fontId="44" fillId="33" borderId="0" xfId="58" applyFont="1" applyFill="1" applyBorder="1" applyAlignment="1">
      <alignment horizontal="center"/>
      <protection/>
    </xf>
    <xf numFmtId="192" fontId="44" fillId="33" borderId="12" xfId="58" applyFont="1" applyFill="1" applyBorder="1" applyAlignment="1">
      <alignment horizontal="center"/>
      <protection/>
    </xf>
    <xf numFmtId="192" fontId="0" fillId="33" borderId="12" xfId="58" applyFont="1" applyFill="1" applyBorder="1" applyAlignment="1">
      <alignment horizontal="center"/>
      <protection/>
    </xf>
    <xf numFmtId="192" fontId="0" fillId="33" borderId="13" xfId="58" applyFont="1" applyFill="1" applyBorder="1" applyAlignment="1">
      <alignment horizontal="center"/>
      <protection/>
    </xf>
    <xf numFmtId="192" fontId="0" fillId="33" borderId="17" xfId="58" applyFont="1" applyFill="1" applyBorder="1" applyAlignment="1">
      <alignment horizontal="center"/>
      <protection/>
    </xf>
    <xf numFmtId="1" fontId="4" fillId="33" borderId="12" xfId="58" applyNumberFormat="1" applyFont="1" applyFill="1" applyBorder="1" applyAlignment="1">
      <alignment horizontal="right"/>
      <protection/>
    </xf>
    <xf numFmtId="192" fontId="11" fillId="33" borderId="0" xfId="58" applyFont="1" applyFill="1" applyAlignment="1">
      <alignment horizontal="left"/>
      <protection/>
    </xf>
    <xf numFmtId="37" fontId="4" fillId="33" borderId="12" xfId="58" applyNumberFormat="1" applyFont="1" applyFill="1" applyBorder="1" applyAlignment="1">
      <alignment horizontal="right"/>
      <protection/>
    </xf>
    <xf numFmtId="192" fontId="11" fillId="33" borderId="0" xfId="58" applyFont="1" applyFill="1" applyBorder="1" applyAlignment="1" applyProtection="1">
      <alignment horizontal="left"/>
      <protection locked="0"/>
    </xf>
    <xf numFmtId="192" fontId="4" fillId="33" borderId="11" xfId="58" applyFont="1" applyFill="1" applyBorder="1" applyAlignment="1">
      <alignment horizontal="center"/>
      <protection/>
    </xf>
    <xf numFmtId="1" fontId="4" fillId="33" borderId="13" xfId="58" applyNumberFormat="1" applyFont="1" applyFill="1" applyBorder="1">
      <alignment/>
      <protection/>
    </xf>
    <xf numFmtId="1" fontId="0" fillId="33" borderId="0" xfId="58" applyNumberFormat="1" applyFont="1" applyFill="1" applyBorder="1">
      <alignment/>
      <protection/>
    </xf>
    <xf numFmtId="37" fontId="4" fillId="33" borderId="0" xfId="58" applyNumberFormat="1" applyFont="1" applyFill="1" applyBorder="1" applyAlignment="1">
      <alignment horizontal="center"/>
      <protection/>
    </xf>
    <xf numFmtId="1" fontId="4" fillId="33" borderId="0" xfId="58" applyNumberFormat="1" applyFont="1" applyFill="1" applyBorder="1" applyAlignment="1">
      <alignment horizontal="center"/>
      <protection/>
    </xf>
    <xf numFmtId="192" fontId="44" fillId="33" borderId="19" xfId="58" applyFont="1" applyFill="1" applyBorder="1">
      <alignment/>
      <protection/>
    </xf>
    <xf numFmtId="192" fontId="26" fillId="33" borderId="11" xfId="58" applyFont="1" applyFill="1" applyBorder="1">
      <alignment/>
      <protection/>
    </xf>
    <xf numFmtId="192" fontId="0" fillId="33" borderId="11" xfId="58" applyFont="1" applyFill="1" applyBorder="1">
      <alignment/>
      <protection/>
    </xf>
    <xf numFmtId="192" fontId="0" fillId="33" borderId="20" xfId="58" applyFont="1" applyFill="1" applyBorder="1">
      <alignment/>
      <protection/>
    </xf>
    <xf numFmtId="1" fontId="4" fillId="33" borderId="0" xfId="58" applyNumberFormat="1" applyFont="1" applyFill="1" applyAlignment="1">
      <alignment/>
      <protection/>
    </xf>
    <xf numFmtId="192" fontId="42" fillId="33" borderId="13" xfId="58" applyFont="1" applyFill="1" applyBorder="1" applyAlignment="1">
      <alignment horizontal="right"/>
      <protection/>
    </xf>
    <xf numFmtId="192" fontId="11" fillId="33" borderId="0" xfId="58" applyFont="1" applyFill="1" applyBorder="1" applyAlignment="1" quotePrefix="1">
      <alignment horizontal="left"/>
      <protection/>
    </xf>
    <xf numFmtId="3" fontId="4" fillId="33" borderId="0" xfId="58" applyNumberFormat="1" applyFont="1" applyFill="1" applyBorder="1" applyAlignment="1">
      <alignment horizontal="right" wrapText="1"/>
      <protection/>
    </xf>
    <xf numFmtId="37" fontId="0" fillId="33" borderId="0" xfId="58" applyNumberFormat="1" applyFont="1" applyFill="1" applyBorder="1" applyAlignment="1">
      <alignment horizontal="center"/>
      <protection/>
    </xf>
    <xf numFmtId="1" fontId="0" fillId="33" borderId="0" xfId="58" applyNumberFormat="1" applyFont="1" applyFill="1" applyBorder="1" applyAlignment="1">
      <alignment horizontal="center"/>
      <protection/>
    </xf>
    <xf numFmtId="183" fontId="0" fillId="0" borderId="0" xfId="42" applyNumberFormat="1" applyFont="1" applyAlignment="1">
      <alignment/>
    </xf>
    <xf numFmtId="183" fontId="0" fillId="0" borderId="0" xfId="42" applyNumberFormat="1" applyFont="1" applyFill="1" applyAlignment="1">
      <alignment/>
    </xf>
    <xf numFmtId="192" fontId="45" fillId="0" borderId="0" xfId="59" applyFont="1">
      <alignment/>
      <protection/>
    </xf>
    <xf numFmtId="192" fontId="46" fillId="0" borderId="0" xfId="59" applyFont="1">
      <alignment/>
      <protection/>
    </xf>
    <xf numFmtId="192" fontId="2" fillId="0" borderId="0" xfId="59">
      <alignment/>
      <protection/>
    </xf>
    <xf numFmtId="192" fontId="22" fillId="0" borderId="0" xfId="59" applyFont="1">
      <alignment/>
      <protection/>
    </xf>
    <xf numFmtId="192" fontId="2" fillId="0" borderId="0" xfId="59" applyAlignment="1">
      <alignment wrapText="1"/>
      <protection/>
    </xf>
    <xf numFmtId="1" fontId="47" fillId="0" borderId="0" xfId="59" applyNumberFormat="1" applyFont="1">
      <alignment/>
      <protection/>
    </xf>
    <xf numFmtId="2" fontId="47" fillId="0" borderId="0" xfId="59" applyNumberFormat="1" applyFont="1">
      <alignment/>
      <protection/>
    </xf>
    <xf numFmtId="37" fontId="47" fillId="0" borderId="0" xfId="59" applyNumberFormat="1" applyFont="1">
      <alignment/>
      <protection/>
    </xf>
    <xf numFmtId="37" fontId="2" fillId="0" borderId="0" xfId="59" applyNumberFormat="1">
      <alignment/>
      <protection/>
    </xf>
    <xf numFmtId="192" fontId="2" fillId="0" borderId="0" xfId="59" applyFont="1">
      <alignment/>
      <protection/>
    </xf>
    <xf numFmtId="192" fontId="48" fillId="0" borderId="0" xfId="59" applyFont="1">
      <alignment/>
      <protection/>
    </xf>
    <xf numFmtId="192" fontId="49" fillId="0" borderId="0" xfId="59" applyFont="1">
      <alignment/>
      <protection/>
    </xf>
    <xf numFmtId="192" fontId="50" fillId="0" borderId="0" xfId="59" applyFont="1">
      <alignment/>
      <protection/>
    </xf>
    <xf numFmtId="192" fontId="20" fillId="0" borderId="0" xfId="59" applyFont="1">
      <alignment/>
      <protection/>
    </xf>
    <xf numFmtId="192" fontId="22" fillId="0" borderId="0" xfId="59" applyFont="1" applyAlignment="1">
      <alignment horizontal="left" indent="1"/>
      <protection/>
    </xf>
    <xf numFmtId="192" fontId="7" fillId="0" borderId="0" xfId="59" applyFont="1" applyAlignment="1">
      <alignment wrapText="1"/>
      <protection/>
    </xf>
    <xf numFmtId="192" fontId="2" fillId="0" borderId="0" xfId="59" applyAlignment="1">
      <alignment horizontal="right"/>
      <protection/>
    </xf>
    <xf numFmtId="192" fontId="47" fillId="0" borderId="0" xfId="59" applyFont="1">
      <alignment/>
      <protection/>
    </xf>
    <xf numFmtId="4" fontId="47" fillId="0" borderId="0" xfId="59" applyNumberFormat="1" applyFont="1">
      <alignment/>
      <protection/>
    </xf>
    <xf numFmtId="4" fontId="5" fillId="0" borderId="0" xfId="59" applyNumberFormat="1" applyFont="1">
      <alignment/>
      <protection/>
    </xf>
    <xf numFmtId="4" fontId="34" fillId="0" borderId="0" xfId="59" applyNumberFormat="1" applyFont="1">
      <alignment/>
      <protection/>
    </xf>
    <xf numFmtId="4" fontId="5" fillId="0" borderId="0" xfId="59" applyNumberFormat="1" applyFont="1" applyFill="1" applyAlignment="1">
      <alignment horizontal="right"/>
      <protection/>
    </xf>
    <xf numFmtId="192" fontId="7" fillId="0" borderId="0" xfId="59" applyFont="1">
      <alignment/>
      <protection/>
    </xf>
    <xf numFmtId="192" fontId="3" fillId="0" borderId="0" xfId="59" applyFont="1" applyAlignment="1">
      <alignment horizontal="left" indent="9"/>
      <protection/>
    </xf>
    <xf numFmtId="192" fontId="41" fillId="0" borderId="0" xfId="59" applyFont="1">
      <alignment/>
      <protection/>
    </xf>
    <xf numFmtId="192" fontId="4" fillId="0" borderId="0" xfId="59" applyFont="1" applyAlignment="1">
      <alignment horizontal="left"/>
      <protection/>
    </xf>
    <xf numFmtId="192" fontId="51" fillId="0" borderId="0" xfId="59" applyFont="1">
      <alignment/>
      <protection/>
    </xf>
    <xf numFmtId="192" fontId="52" fillId="0" borderId="0" xfId="59" applyFont="1">
      <alignment/>
      <protection/>
    </xf>
    <xf numFmtId="1" fontId="2" fillId="0" borderId="0" xfId="59" applyNumberFormat="1">
      <alignment/>
      <protection/>
    </xf>
    <xf numFmtId="2" fontId="22" fillId="0" borderId="0" xfId="59" applyNumberFormat="1" applyFont="1">
      <alignment/>
      <protection/>
    </xf>
    <xf numFmtId="192" fontId="13" fillId="0" borderId="0" xfId="57" applyFont="1">
      <alignment/>
      <protection/>
    </xf>
    <xf numFmtId="192" fontId="0" fillId="0" borderId="0" xfId="57" applyFont="1">
      <alignment/>
      <protection/>
    </xf>
    <xf numFmtId="192" fontId="9" fillId="0" borderId="0" xfId="57" applyFont="1">
      <alignment/>
      <protection/>
    </xf>
    <xf numFmtId="192" fontId="9" fillId="0" borderId="0" xfId="57" applyFont="1" applyAlignment="1" quotePrefix="1">
      <alignment horizontal="right"/>
      <protection/>
    </xf>
    <xf numFmtId="192" fontId="59" fillId="0" borderId="0" xfId="57" applyFont="1" applyAlignment="1">
      <alignment horizontal="right"/>
      <protection/>
    </xf>
    <xf numFmtId="192" fontId="59" fillId="0" borderId="0" xfId="57" applyFont="1">
      <alignment/>
      <protection/>
    </xf>
    <xf numFmtId="0" fontId="59" fillId="0" borderId="0" xfId="0" applyFont="1" applyAlignment="1">
      <alignment/>
    </xf>
    <xf numFmtId="192" fontId="9" fillId="0" borderId="0" xfId="57" applyFont="1" applyAlignment="1">
      <alignment horizontal="right"/>
      <protection/>
    </xf>
    <xf numFmtId="183" fontId="0" fillId="0" borderId="0" xfId="42" applyNumberFormat="1" applyFont="1" applyAlignment="1" quotePrefix="1">
      <alignment horizontal="right"/>
    </xf>
    <xf numFmtId="183" fontId="13" fillId="0" borderId="0" xfId="42" applyNumberFormat="1" applyFont="1" applyAlignment="1">
      <alignment/>
    </xf>
    <xf numFmtId="189" fontId="13" fillId="0" borderId="0" xfId="57" applyNumberFormat="1" applyFont="1" applyProtection="1">
      <alignment/>
      <protection/>
    </xf>
    <xf numFmtId="3" fontId="0" fillId="0" borderId="0" xfId="61" applyNumberFormat="1" applyFont="1" applyFill="1">
      <alignment/>
      <protection/>
    </xf>
    <xf numFmtId="189" fontId="60" fillId="0" borderId="0" xfId="57" applyNumberFormat="1" applyFont="1" applyProtection="1">
      <alignment/>
      <protection/>
    </xf>
    <xf numFmtId="183" fontId="13" fillId="0" borderId="0" xfId="42" applyNumberFormat="1" applyFont="1" applyAlignment="1">
      <alignment horizontal="left"/>
    </xf>
    <xf numFmtId="183" fontId="60" fillId="0" borderId="0" xfId="42" applyNumberFormat="1" applyFont="1" applyAlignment="1">
      <alignment/>
    </xf>
    <xf numFmtId="3" fontId="13" fillId="0" borderId="0" xfId="57" applyNumberFormat="1" applyFont="1" applyAlignment="1">
      <alignment/>
      <protection/>
    </xf>
    <xf numFmtId="192" fontId="0" fillId="0" borderId="0" xfId="57" applyFont="1" applyFill="1">
      <alignment/>
      <protection/>
    </xf>
    <xf numFmtId="192" fontId="13" fillId="34" borderId="0" xfId="57" applyFont="1" applyFill="1">
      <alignment/>
      <protection/>
    </xf>
    <xf numFmtId="192" fontId="53" fillId="33" borderId="0" xfId="58" applyFont="1" applyFill="1">
      <alignment/>
      <protection/>
    </xf>
    <xf numFmtId="192" fontId="54" fillId="33" borderId="0" xfId="58" applyFont="1" applyFill="1">
      <alignment/>
      <protection/>
    </xf>
    <xf numFmtId="192" fontId="55" fillId="33" borderId="0" xfId="58" applyFont="1" applyFill="1">
      <alignment/>
      <protection/>
    </xf>
    <xf numFmtId="171" fontId="2" fillId="33" borderId="0" xfId="58" applyNumberFormat="1" applyFill="1">
      <alignment/>
      <protection/>
    </xf>
    <xf numFmtId="171" fontId="0" fillId="33" borderId="0" xfId="58" applyNumberFormat="1" applyFont="1" applyFill="1" applyAlignment="1">
      <alignment horizontal="right"/>
      <protection/>
    </xf>
    <xf numFmtId="2" fontId="56" fillId="33" borderId="0" xfId="58" applyNumberFormat="1" applyFont="1" applyFill="1">
      <alignment/>
      <protection/>
    </xf>
    <xf numFmtId="3" fontId="2" fillId="33" borderId="0" xfId="58" applyNumberFormat="1" applyFill="1">
      <alignment/>
      <protection/>
    </xf>
    <xf numFmtId="3" fontId="53" fillId="33" borderId="0" xfId="58" applyNumberFormat="1" applyFont="1" applyFill="1">
      <alignment/>
      <protection/>
    </xf>
    <xf numFmtId="3" fontId="56" fillId="33" borderId="0" xfId="58" applyNumberFormat="1" applyFont="1" applyFill="1">
      <alignment/>
      <protection/>
    </xf>
    <xf numFmtId="183" fontId="56" fillId="33" borderId="0" xfId="42" applyNumberFormat="1" applyFont="1" applyFill="1" applyAlignment="1">
      <alignment/>
    </xf>
    <xf numFmtId="3" fontId="0" fillId="33" borderId="0" xfId="58" applyNumberFormat="1" applyFont="1" applyFill="1" applyProtection="1">
      <alignment/>
      <protection locked="0"/>
    </xf>
    <xf numFmtId="3" fontId="0" fillId="33" borderId="0" xfId="58" applyNumberFormat="1" applyFont="1" applyFill="1" applyAlignment="1" applyProtection="1">
      <alignment horizontal="right"/>
      <protection locked="0"/>
    </xf>
    <xf numFmtId="3" fontId="0" fillId="33" borderId="0" xfId="58" applyNumberFormat="1" applyFont="1" applyFill="1" applyAlignment="1">
      <alignment horizontal="right"/>
      <protection/>
    </xf>
    <xf numFmtId="2" fontId="0" fillId="33" borderId="0" xfId="58" applyNumberFormat="1" applyFont="1" applyFill="1">
      <alignment/>
      <protection/>
    </xf>
    <xf numFmtId="2" fontId="0" fillId="33" borderId="0" xfId="58" applyNumberFormat="1" applyFont="1" applyFill="1" applyAlignment="1">
      <alignment horizontal="right"/>
      <protection/>
    </xf>
    <xf numFmtId="4" fontId="0" fillId="33" borderId="0" xfId="58" applyNumberFormat="1" applyFont="1" applyFill="1" applyAlignment="1">
      <alignment horizontal="right"/>
      <protection/>
    </xf>
    <xf numFmtId="168" fontId="56" fillId="33" borderId="0" xfId="58" applyNumberFormat="1" applyFont="1" applyFill="1">
      <alignment/>
      <protection/>
    </xf>
    <xf numFmtId="192" fontId="10" fillId="33" borderId="0" xfId="58" applyFont="1" applyFill="1">
      <alignment/>
      <protection/>
    </xf>
    <xf numFmtId="192" fontId="2" fillId="33" borderId="12" xfId="58" applyFill="1" applyBorder="1">
      <alignment/>
      <protection/>
    </xf>
    <xf numFmtId="4" fontId="2" fillId="33" borderId="0" xfId="58" applyNumberFormat="1" applyFont="1" applyFill="1">
      <alignment/>
      <protection/>
    </xf>
    <xf numFmtId="2" fontId="2" fillId="33" borderId="12" xfId="58" applyNumberFormat="1" applyFill="1" applyBorder="1">
      <alignment/>
      <protection/>
    </xf>
    <xf numFmtId="2" fontId="2" fillId="33" borderId="0" xfId="58" applyNumberFormat="1" applyFill="1">
      <alignment/>
      <protection/>
    </xf>
    <xf numFmtId="2" fontId="2" fillId="33" borderId="0" xfId="58" applyNumberFormat="1" applyFill="1" applyBorder="1">
      <alignment/>
      <protection/>
    </xf>
    <xf numFmtId="168" fontId="56" fillId="33" borderId="12" xfId="58" applyNumberFormat="1" applyFont="1" applyFill="1" applyBorder="1">
      <alignment/>
      <protection/>
    </xf>
    <xf numFmtId="2" fontId="56" fillId="33" borderId="12" xfId="58" applyNumberFormat="1" applyFont="1" applyFill="1" applyBorder="1">
      <alignment/>
      <protection/>
    </xf>
    <xf numFmtId="192" fontId="2" fillId="33" borderId="0" xfId="58" applyFill="1" quotePrefix="1">
      <alignment/>
      <protection/>
    </xf>
    <xf numFmtId="3" fontId="0" fillId="33" borderId="11" xfId="58" applyNumberFormat="1" applyFont="1" applyFill="1" applyBorder="1" applyProtection="1">
      <alignment/>
      <protection locked="0"/>
    </xf>
    <xf numFmtId="3" fontId="0" fillId="33" borderId="0" xfId="58" applyNumberFormat="1" applyFont="1" applyFill="1" applyBorder="1" applyProtection="1">
      <alignment/>
      <protection locked="0"/>
    </xf>
    <xf numFmtId="183" fontId="0" fillId="33" borderId="0" xfId="42" applyNumberFormat="1" applyFont="1" applyFill="1" applyAlignment="1">
      <alignment/>
    </xf>
    <xf numFmtId="183" fontId="0" fillId="33" borderId="0" xfId="42" applyNumberFormat="1" applyFont="1" applyFill="1" applyAlignment="1">
      <alignment horizontal="right"/>
    </xf>
    <xf numFmtId="192" fontId="56" fillId="33" borderId="0" xfId="58" applyFont="1" applyFill="1">
      <alignment/>
      <protection/>
    </xf>
    <xf numFmtId="0" fontId="0" fillId="0" borderId="0" xfId="0" applyFont="1" applyFill="1" applyAlignment="1">
      <alignment/>
    </xf>
    <xf numFmtId="192" fontId="16" fillId="33" borderId="0" xfId="58" applyFont="1" applyFill="1" applyBorder="1">
      <alignment/>
      <protection/>
    </xf>
    <xf numFmtId="168" fontId="16" fillId="33" borderId="12" xfId="58" applyNumberFormat="1" applyFont="1" applyFill="1" applyBorder="1" applyAlignment="1">
      <alignment horizontal="right"/>
      <protection/>
    </xf>
    <xf numFmtId="197" fontId="4" fillId="33" borderId="0" xfId="42" applyNumberFormat="1" applyFont="1" applyFill="1" applyAlignment="1">
      <alignment/>
    </xf>
    <xf numFmtId="3" fontId="16" fillId="33" borderId="0" xfId="0" applyNumberFormat="1" applyFont="1" applyFill="1" applyAlignment="1">
      <alignment/>
    </xf>
    <xf numFmtId="192" fontId="4" fillId="33" borderId="15" xfId="58" applyFont="1" applyFill="1" applyBorder="1" applyAlignment="1">
      <alignment horizontal="center"/>
      <protection/>
    </xf>
    <xf numFmtId="192" fontId="2" fillId="33" borderId="15" xfId="58" applyFill="1" applyBorder="1" applyAlignment="1">
      <alignment horizontal="center"/>
      <protection/>
    </xf>
    <xf numFmtId="168" fontId="4" fillId="33" borderId="15" xfId="58" applyNumberFormat="1" applyFont="1" applyFill="1" applyBorder="1" applyAlignment="1">
      <alignment horizontal="right"/>
      <protection/>
    </xf>
    <xf numFmtId="1" fontId="16" fillId="33" borderId="15" xfId="58" applyNumberFormat="1" applyFont="1" applyFill="1" applyBorder="1" applyAlignment="1">
      <alignment horizontal="right"/>
      <protection/>
    </xf>
    <xf numFmtId="192" fontId="4" fillId="33" borderId="15" xfId="58" applyFont="1" applyFill="1" applyBorder="1" applyAlignment="1" quotePrefix="1">
      <alignment horizontal="center"/>
      <protection/>
    </xf>
    <xf numFmtId="3" fontId="4" fillId="33" borderId="15" xfId="42" applyNumberFormat="1" applyFont="1" applyFill="1" applyBorder="1" applyAlignment="1">
      <alignment horizontal="right"/>
    </xf>
    <xf numFmtId="1" fontId="4" fillId="33" borderId="15" xfId="58" applyNumberFormat="1" applyFont="1" applyFill="1" applyBorder="1">
      <alignment/>
      <protection/>
    </xf>
    <xf numFmtId="192" fontId="0" fillId="33" borderId="15" xfId="58" applyFont="1" applyFill="1" applyBorder="1" applyAlignment="1" quotePrefix="1">
      <alignment horizontal="left"/>
      <protection/>
    </xf>
    <xf numFmtId="192" fontId="4" fillId="33" borderId="21" xfId="58" applyFont="1" applyFill="1" applyBorder="1" applyAlignment="1">
      <alignment horizontal="center"/>
      <protection/>
    </xf>
    <xf numFmtId="37" fontId="4" fillId="33" borderId="15" xfId="58" applyNumberFormat="1" applyFont="1" applyFill="1" applyBorder="1" applyAlignment="1">
      <alignment horizontal="right"/>
      <protection/>
    </xf>
    <xf numFmtId="3" fontId="4" fillId="33" borderId="15" xfId="58" applyNumberFormat="1" applyFont="1" applyFill="1" applyBorder="1" applyAlignment="1">
      <alignment horizontal="right" wrapText="1"/>
      <protection/>
    </xf>
    <xf numFmtId="183" fontId="4" fillId="0" borderId="0" xfId="42" applyNumberFormat="1" applyFont="1" applyFill="1" applyAlignment="1">
      <alignment horizontal="right" wrapText="1"/>
    </xf>
    <xf numFmtId="0" fontId="0" fillId="33" borderId="0" xfId="58" applyNumberFormat="1" applyFont="1" applyFill="1" applyAlignment="1">
      <alignment horizontal="right"/>
      <protection/>
    </xf>
    <xf numFmtId="0" fontId="2" fillId="33" borderId="0" xfId="58" applyNumberFormat="1" applyFill="1">
      <alignment/>
      <protection/>
    </xf>
    <xf numFmtId="197" fontId="4" fillId="0" borderId="0" xfId="42" applyNumberFormat="1" applyFont="1" applyFill="1" applyAlignment="1">
      <alignment/>
    </xf>
    <xf numFmtId="168" fontId="4" fillId="33" borderId="11" xfId="58" applyNumberFormat="1" applyFont="1" applyFill="1" applyBorder="1" applyAlignment="1">
      <alignment horizontal="right"/>
      <protection/>
    </xf>
    <xf numFmtId="3" fontId="4" fillId="0" borderId="0" xfId="58" applyNumberFormat="1" applyFont="1" applyFill="1" applyAlignment="1">
      <alignment horizontal="right"/>
      <protection/>
    </xf>
    <xf numFmtId="37" fontId="4" fillId="0" borderId="0" xfId="58" applyNumberFormat="1" applyFont="1" applyFill="1" applyBorder="1" applyAlignment="1">
      <alignment horizontal="right"/>
      <protection/>
    </xf>
    <xf numFmtId="192" fontId="22" fillId="0" borderId="0" xfId="59" applyFont="1" applyAlignment="1">
      <alignment horizontal="left"/>
      <protection/>
    </xf>
    <xf numFmtId="1" fontId="13" fillId="33" borderId="0" xfId="58" applyNumberFormat="1" applyFont="1" applyFill="1">
      <alignment/>
      <protection/>
    </xf>
    <xf numFmtId="168" fontId="4" fillId="0" borderId="15" xfId="58" applyNumberFormat="1" applyFont="1" applyFill="1" applyBorder="1" applyAlignment="1">
      <alignment horizontal="right"/>
      <protection/>
    </xf>
    <xf numFmtId="174" fontId="4" fillId="0" borderId="0" xfId="58" applyNumberFormat="1" applyFont="1" applyFill="1" applyAlignment="1">
      <alignment horizontal="right"/>
      <protection/>
    </xf>
    <xf numFmtId="4" fontId="4" fillId="0" borderId="0" xfId="58" applyNumberFormat="1" applyFont="1" applyFill="1" applyAlignment="1">
      <alignment horizontal="right"/>
      <protection/>
    </xf>
    <xf numFmtId="1" fontId="16" fillId="33" borderId="0" xfId="0" applyNumberFormat="1" applyFont="1" applyFill="1" applyAlignment="1" applyProtection="1">
      <alignment horizontal="right"/>
      <protection/>
    </xf>
    <xf numFmtId="168" fontId="4" fillId="0" borderId="0" xfId="58" applyNumberFormat="1" applyFont="1" applyFill="1" applyBorder="1" applyAlignment="1">
      <alignment horizontal="right"/>
      <protection/>
    </xf>
    <xf numFmtId="3" fontId="4" fillId="0" borderId="0" xfId="42" applyNumberFormat="1" applyFont="1" applyFill="1" applyBorder="1" applyAlignment="1">
      <alignment horizontal="right"/>
    </xf>
    <xf numFmtId="2" fontId="0" fillId="0" borderId="0" xfId="58" applyNumberFormat="1" applyFont="1" applyFill="1" applyAlignment="1">
      <alignment horizontal="right"/>
      <protection/>
    </xf>
    <xf numFmtId="192" fontId="39" fillId="33" borderId="0" xfId="58" applyFont="1" applyFill="1" applyAlignment="1">
      <alignment horizontal="right"/>
      <protection/>
    </xf>
    <xf numFmtId="1" fontId="6" fillId="33" borderId="0" xfId="58" applyNumberFormat="1" applyFont="1" applyFill="1">
      <alignment/>
      <protection/>
    </xf>
    <xf numFmtId="168" fontId="4" fillId="0" borderId="0" xfId="58" applyNumberFormat="1" applyFont="1" applyFill="1" applyAlignment="1">
      <alignment horizontal="right"/>
      <protection/>
    </xf>
    <xf numFmtId="183" fontId="13" fillId="0" borderId="0" xfId="42" applyNumberFormat="1" applyFont="1" applyFill="1" applyAlignment="1">
      <alignment/>
    </xf>
    <xf numFmtId="183" fontId="61" fillId="0" borderId="0" xfId="42" applyNumberFormat="1" applyFont="1" applyFill="1" applyAlignment="1">
      <alignment/>
    </xf>
    <xf numFmtId="168" fontId="16" fillId="33" borderId="0" xfId="0" applyNumberFormat="1" applyFont="1" applyFill="1" applyAlignment="1" applyProtection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192" fontId="41" fillId="0" borderId="0" xfId="59" applyFont="1" applyAlignment="1">
      <alignment horizontal="right"/>
      <protection/>
    </xf>
    <xf numFmtId="192" fontId="4" fillId="35" borderId="0" xfId="58" applyFont="1" applyFill="1" applyAlignment="1">
      <alignment horizontal="right"/>
      <protection/>
    </xf>
    <xf numFmtId="192" fontId="7" fillId="33" borderId="14" xfId="58" applyFont="1" applyFill="1" applyBorder="1" applyAlignment="1">
      <alignment horizontal="center"/>
      <protection/>
    </xf>
    <xf numFmtId="43" fontId="2" fillId="33" borderId="0" xfId="42" applyNumberFormat="1" applyFont="1" applyFill="1" applyBorder="1" applyAlignment="1">
      <alignment horizontal="center"/>
    </xf>
    <xf numFmtId="43" fontId="2" fillId="33" borderId="15" xfId="42" applyNumberFormat="1" applyFont="1" applyFill="1" applyBorder="1" applyAlignment="1">
      <alignment horizontal="center"/>
    </xf>
    <xf numFmtId="171" fontId="62" fillId="0" borderId="0" xfId="0" applyNumberFormat="1" applyFont="1" applyFill="1" applyAlignment="1">
      <alignment/>
    </xf>
    <xf numFmtId="175" fontId="0" fillId="33" borderId="0" xfId="58" applyNumberFormat="1" applyFont="1" applyFill="1" applyAlignment="1">
      <alignment horizontal="right"/>
      <protection/>
    </xf>
    <xf numFmtId="0" fontId="0" fillId="0" borderId="0" xfId="0" applyFont="1" applyFill="1" applyAlignment="1">
      <alignment/>
    </xf>
    <xf numFmtId="192" fontId="0" fillId="0" borderId="0" xfId="58" applyFont="1" applyFill="1">
      <alignment/>
      <protection/>
    </xf>
    <xf numFmtId="192" fontId="0" fillId="0" borderId="0" xfId="58" applyFont="1" applyFill="1" applyAlignment="1">
      <alignment horizontal="right"/>
      <protection/>
    </xf>
    <xf numFmtId="192" fontId="4" fillId="0" borderId="0" xfId="58" applyFont="1" applyFill="1">
      <alignment/>
      <protection/>
    </xf>
    <xf numFmtId="192" fontId="13" fillId="0" borderId="0" xfId="58" applyFont="1" applyFill="1">
      <alignment/>
      <protection/>
    </xf>
    <xf numFmtId="1" fontId="16" fillId="0" borderId="15" xfId="58" applyNumberFormat="1" applyFont="1" applyFill="1" applyBorder="1" applyAlignment="1">
      <alignment horizontal="right"/>
      <protection/>
    </xf>
    <xf numFmtId="1" fontId="16" fillId="0" borderId="0" xfId="58" applyNumberFormat="1" applyFont="1" applyFill="1" applyBorder="1" applyAlignment="1">
      <alignment horizontal="right"/>
      <protection/>
    </xf>
    <xf numFmtId="1" fontId="4" fillId="0" borderId="0" xfId="58" applyNumberFormat="1" applyFont="1" applyFill="1" applyAlignment="1" applyProtection="1">
      <alignment horizontal="right"/>
      <protection/>
    </xf>
    <xf numFmtId="3" fontId="4" fillId="0" borderId="15" xfId="60" applyNumberFormat="1" applyFont="1" applyFill="1" applyBorder="1" applyAlignment="1">
      <alignment horizontal="right"/>
      <protection/>
    </xf>
    <xf numFmtId="192" fontId="13" fillId="33" borderId="0" xfId="58" applyFont="1" applyFill="1" applyAlignment="1">
      <alignment/>
      <protection/>
    </xf>
    <xf numFmtId="183" fontId="4" fillId="33" borderId="13" xfId="42" applyNumberFormat="1" applyFont="1" applyFill="1" applyBorder="1" applyAlignment="1">
      <alignment horizontal="right"/>
    </xf>
    <xf numFmtId="192" fontId="63" fillId="33" borderId="10" xfId="57" applyFont="1" applyFill="1" applyBorder="1" applyAlignment="1">
      <alignment horizontal="right"/>
      <protection/>
    </xf>
    <xf numFmtId="168" fontId="22" fillId="35" borderId="0" xfId="57" applyNumberFormat="1" applyFont="1" applyFill="1" applyBorder="1">
      <alignment/>
      <protection/>
    </xf>
    <xf numFmtId="3" fontId="23" fillId="35" borderId="0" xfId="57" applyNumberFormat="1" applyFont="1" applyFill="1" applyBorder="1">
      <alignment/>
      <protection/>
    </xf>
    <xf numFmtId="168" fontId="121" fillId="35" borderId="0" xfId="0" applyNumberFormat="1" applyFont="1" applyFill="1" applyBorder="1" applyAlignment="1">
      <alignment horizontal="right"/>
    </xf>
    <xf numFmtId="3" fontId="39" fillId="33" borderId="0" xfId="57" applyNumberFormat="1" applyFont="1" applyFill="1">
      <alignment/>
      <protection/>
    </xf>
    <xf numFmtId="192" fontId="13" fillId="33" borderId="13" xfId="57" applyFont="1" applyFill="1" applyBorder="1">
      <alignment/>
      <protection/>
    </xf>
    <xf numFmtId="192" fontId="26" fillId="33" borderId="0" xfId="57" applyFont="1" applyFill="1" applyBorder="1">
      <alignment/>
      <protection/>
    </xf>
    <xf numFmtId="3" fontId="122" fillId="0" borderId="22" xfId="0" applyNumberFormat="1" applyFont="1" applyBorder="1" applyAlignment="1">
      <alignment horizontal="right" vertical="top" wrapText="1" readingOrder="1"/>
    </xf>
    <xf numFmtId="3" fontId="122" fillId="0" borderId="23" xfId="0" applyNumberFormat="1" applyFont="1" applyBorder="1" applyAlignment="1">
      <alignment horizontal="right" vertical="top" wrapText="1" readingOrder="1"/>
    </xf>
    <xf numFmtId="0" fontId="122" fillId="0" borderId="24" xfId="0" applyFont="1" applyBorder="1" applyAlignment="1">
      <alignment horizontal="right" vertical="top" wrapText="1" readingOrder="1"/>
    </xf>
    <xf numFmtId="3" fontId="123" fillId="35" borderId="0" xfId="0" applyNumberFormat="1" applyFont="1" applyFill="1" applyBorder="1" applyAlignment="1">
      <alignment horizontal="right" vertical="top" wrapText="1" readingOrder="1"/>
    </xf>
    <xf numFmtId="192" fontId="0" fillId="35" borderId="0" xfId="58" applyFont="1" applyFill="1">
      <alignment/>
      <protection/>
    </xf>
    <xf numFmtId="192" fontId="0" fillId="35" borderId="0" xfId="58" applyFont="1" applyFill="1" applyBorder="1">
      <alignment/>
      <protection/>
    </xf>
    <xf numFmtId="174" fontId="47" fillId="0" borderId="0" xfId="0" applyNumberFormat="1" applyFont="1" applyFill="1" applyAlignment="1">
      <alignment/>
    </xf>
    <xf numFmtId="174" fontId="47" fillId="0" borderId="0" xfId="0" applyNumberFormat="1" applyFont="1" applyAlignment="1">
      <alignment/>
    </xf>
    <xf numFmtId="192" fontId="10" fillId="35" borderId="0" xfId="58" applyFont="1" applyFill="1" applyAlignment="1">
      <alignment horizontal="right"/>
      <protection/>
    </xf>
    <xf numFmtId="192" fontId="0" fillId="35" borderId="0" xfId="58" applyFont="1" applyFill="1" applyBorder="1" applyAlignment="1">
      <alignment horizontal="left"/>
      <protection/>
    </xf>
    <xf numFmtId="3" fontId="4" fillId="35" borderId="0" xfId="58" applyNumberFormat="1" applyFont="1" applyFill="1">
      <alignment/>
      <protection/>
    </xf>
    <xf numFmtId="168" fontId="4" fillId="35" borderId="0" xfId="58" applyNumberFormat="1" applyFont="1" applyFill="1" applyBorder="1" applyAlignment="1">
      <alignment horizontal="right"/>
      <protection/>
    </xf>
    <xf numFmtId="168" fontId="4" fillId="35" borderId="0" xfId="58" applyNumberFormat="1" applyFont="1" applyFill="1" applyBorder="1">
      <alignment/>
      <protection/>
    </xf>
    <xf numFmtId="192" fontId="2" fillId="35" borderId="0" xfId="59" applyFill="1">
      <alignment/>
      <protection/>
    </xf>
    <xf numFmtId="192" fontId="2" fillId="35" borderId="0" xfId="59" applyFill="1" applyAlignment="1">
      <alignment horizontal="center"/>
      <protection/>
    </xf>
    <xf numFmtId="4" fontId="47" fillId="35" borderId="0" xfId="59" applyNumberFormat="1" applyFont="1" applyFill="1">
      <alignment/>
      <protection/>
    </xf>
    <xf numFmtId="2" fontId="4" fillId="35" borderId="0" xfId="58" applyNumberFormat="1" applyFont="1" applyFill="1" applyBorder="1" applyAlignment="1">
      <alignment horizontal="right"/>
      <protection/>
    </xf>
    <xf numFmtId="192" fontId="45" fillId="0" borderId="0" xfId="59" applyFont="1" applyFill="1">
      <alignment/>
      <protection/>
    </xf>
    <xf numFmtId="192" fontId="46" fillId="0" borderId="0" xfId="59" applyFont="1" applyFill="1">
      <alignment/>
      <protection/>
    </xf>
    <xf numFmtId="192" fontId="13" fillId="35" borderId="0" xfId="58" applyFont="1" applyFill="1">
      <alignment/>
      <protection/>
    </xf>
    <xf numFmtId="192" fontId="0" fillId="35" borderId="0" xfId="58" applyFont="1" applyFill="1" applyAlignment="1">
      <alignment horizontal="left"/>
      <protection/>
    </xf>
    <xf numFmtId="192" fontId="13" fillId="35" borderId="0" xfId="58" applyFont="1" applyFill="1" applyAlignment="1">
      <alignment horizontal="right"/>
      <protection/>
    </xf>
    <xf numFmtId="192" fontId="2" fillId="35" borderId="0" xfId="58" applyFill="1" applyAlignment="1">
      <alignment horizontal="right"/>
      <protection/>
    </xf>
    <xf numFmtId="192" fontId="2" fillId="35" borderId="0" xfId="58" applyFill="1">
      <alignment/>
      <protection/>
    </xf>
    <xf numFmtId="192" fontId="2" fillId="35" borderId="0" xfId="58" applyFont="1" applyFill="1">
      <alignment/>
      <protection/>
    </xf>
    <xf numFmtId="0" fontId="0" fillId="35" borderId="0" xfId="0" applyFont="1" applyFill="1" applyAlignment="1">
      <alignment/>
    </xf>
    <xf numFmtId="192" fontId="4" fillId="35" borderId="0" xfId="58" applyFont="1" applyFill="1">
      <alignment/>
      <protection/>
    </xf>
    <xf numFmtId="192" fontId="5" fillId="35" borderId="14" xfId="58" applyFont="1" applyFill="1" applyBorder="1">
      <alignment/>
      <protection/>
    </xf>
    <xf numFmtId="192" fontId="0" fillId="35" borderId="0" xfId="58" applyFont="1" applyFill="1" applyBorder="1" applyAlignment="1">
      <alignment wrapText="1"/>
      <protection/>
    </xf>
    <xf numFmtId="192" fontId="0" fillId="35" borderId="13" xfId="58" applyFont="1" applyFill="1" applyBorder="1">
      <alignment/>
      <protection/>
    </xf>
    <xf numFmtId="192" fontId="10" fillId="35" borderId="0" xfId="58" applyFont="1" applyFill="1" applyBorder="1" applyAlignment="1">
      <alignment horizontal="right"/>
      <protection/>
    </xf>
    <xf numFmtId="192" fontId="5" fillId="36" borderId="18" xfId="58" applyFont="1" applyFill="1" applyBorder="1">
      <alignment/>
      <protection/>
    </xf>
    <xf numFmtId="192" fontId="0" fillId="36" borderId="12" xfId="58" applyFont="1" applyFill="1" applyBorder="1">
      <alignment/>
      <protection/>
    </xf>
    <xf numFmtId="192" fontId="0" fillId="36" borderId="17" xfId="58" applyFont="1" applyFill="1" applyBorder="1">
      <alignment/>
      <protection/>
    </xf>
    <xf numFmtId="192" fontId="10" fillId="36" borderId="12" xfId="58" applyFont="1" applyFill="1" applyBorder="1" applyAlignment="1">
      <alignment horizontal="right"/>
      <protection/>
    </xf>
    <xf numFmtId="2" fontId="4" fillId="36" borderId="12" xfId="58" applyNumberFormat="1" applyFont="1" applyFill="1" applyBorder="1" applyAlignment="1">
      <alignment horizontal="right"/>
      <protection/>
    </xf>
    <xf numFmtId="2" fontId="4" fillId="36" borderId="17" xfId="58" applyNumberFormat="1" applyFont="1" applyFill="1" applyBorder="1" applyAlignment="1">
      <alignment horizontal="right"/>
      <protection/>
    </xf>
    <xf numFmtId="2" fontId="4" fillId="36" borderId="25" xfId="58" applyNumberFormat="1" applyFont="1" applyFill="1" applyBorder="1" applyAlignment="1">
      <alignment horizontal="right"/>
      <protection/>
    </xf>
    <xf numFmtId="2" fontId="4" fillId="36" borderId="12" xfId="58" applyNumberFormat="1" applyFont="1" applyFill="1" applyBorder="1">
      <alignment/>
      <protection/>
    </xf>
    <xf numFmtId="39" fontId="4" fillId="36" borderId="12" xfId="58" applyNumberFormat="1" applyFont="1" applyFill="1" applyBorder="1" applyAlignment="1">
      <alignment horizontal="right"/>
      <protection/>
    </xf>
    <xf numFmtId="39" fontId="4" fillId="36" borderId="26" xfId="58" applyNumberFormat="1" applyFont="1" applyFill="1" applyBorder="1" applyAlignment="1">
      <alignment horizontal="right"/>
      <protection/>
    </xf>
    <xf numFmtId="192" fontId="9" fillId="35" borderId="0" xfId="58" applyFont="1" applyFill="1" applyAlignment="1">
      <alignment horizontal="left"/>
      <protection/>
    </xf>
    <xf numFmtId="192" fontId="2" fillId="35" borderId="0" xfId="58" applyFill="1" applyAlignment="1">
      <alignment/>
      <protection/>
    </xf>
    <xf numFmtId="192" fontId="0" fillId="35" borderId="0" xfId="58" applyFont="1" applyFill="1" applyAlignment="1">
      <alignment horizontal="right"/>
      <protection/>
    </xf>
    <xf numFmtId="192" fontId="22" fillId="35" borderId="0" xfId="58" applyFont="1" applyFill="1">
      <alignment/>
      <protection/>
    </xf>
    <xf numFmtId="192" fontId="22" fillId="35" borderId="0" xfId="58" applyFont="1" applyFill="1" applyAlignment="1">
      <alignment horizontal="left"/>
      <protection/>
    </xf>
    <xf numFmtId="4" fontId="29" fillId="35" borderId="0" xfId="58" applyNumberFormat="1" applyFont="1" applyFill="1" applyAlignment="1">
      <alignment horizontal="right"/>
      <protection/>
    </xf>
    <xf numFmtId="2" fontId="29" fillId="35" borderId="0" xfId="58" applyNumberFormat="1" applyFont="1" applyFill="1" applyBorder="1" applyAlignment="1">
      <alignment horizontal="right"/>
      <protection/>
    </xf>
    <xf numFmtId="192" fontId="31" fillId="35" borderId="0" xfId="58" applyFont="1" applyFill="1">
      <alignment/>
      <protection/>
    </xf>
    <xf numFmtId="192" fontId="19" fillId="35" borderId="0" xfId="58" applyFont="1" applyFill="1">
      <alignment/>
      <protection/>
    </xf>
    <xf numFmtId="172" fontId="29" fillId="35" borderId="0" xfId="58" applyNumberFormat="1" applyFont="1" applyFill="1" applyBorder="1" applyAlignment="1">
      <alignment horizontal="right"/>
      <protection/>
    </xf>
    <xf numFmtId="0" fontId="0" fillId="35" borderId="0" xfId="0" applyFont="1" applyFill="1" applyAlignment="1">
      <alignment/>
    </xf>
    <xf numFmtId="0" fontId="26" fillId="0" borderId="0" xfId="0" applyFont="1" applyFill="1" applyAlignment="1">
      <alignment/>
    </xf>
    <xf numFmtId="192" fontId="25" fillId="33" borderId="0" xfId="58" applyFont="1" applyFill="1">
      <alignment/>
      <protection/>
    </xf>
    <xf numFmtId="174" fontId="4" fillId="35" borderId="0" xfId="58" applyNumberFormat="1" applyFont="1" applyFill="1" applyAlignment="1">
      <alignment horizontal="right"/>
      <protection/>
    </xf>
    <xf numFmtId="168" fontId="2" fillId="33" borderId="0" xfId="58" applyNumberFormat="1" applyFill="1" applyBorder="1" applyAlignment="1">
      <alignment horizontal="right"/>
      <protection/>
    </xf>
    <xf numFmtId="192" fontId="4" fillId="33" borderId="15" xfId="58" applyFont="1" applyFill="1" applyBorder="1" applyAlignment="1">
      <alignment horizontal="right"/>
      <protection/>
    </xf>
    <xf numFmtId="192" fontId="9" fillId="33" borderId="18" xfId="58" applyFont="1" applyFill="1" applyBorder="1" applyAlignment="1">
      <alignment horizontal="right"/>
      <protection/>
    </xf>
    <xf numFmtId="168" fontId="4" fillId="33" borderId="26" xfId="58" applyNumberFormat="1" applyFont="1" applyFill="1" applyBorder="1" applyAlignment="1">
      <alignment horizontal="right"/>
      <protection/>
    </xf>
    <xf numFmtId="9" fontId="0" fillId="35" borderId="0" xfId="64" applyFont="1" applyFill="1" applyBorder="1" applyAlignment="1">
      <alignment/>
    </xf>
    <xf numFmtId="3" fontId="4" fillId="33" borderId="12" xfId="58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/>
    </xf>
    <xf numFmtId="3" fontId="4" fillId="33" borderId="0" xfId="58" applyNumberFormat="1" applyFont="1" applyFill="1" applyProtection="1">
      <alignment/>
      <protection/>
    </xf>
    <xf numFmtId="174" fontId="4" fillId="33" borderId="0" xfId="58" applyNumberFormat="1" applyFont="1" applyFill="1" applyProtection="1">
      <alignment/>
      <protection/>
    </xf>
    <xf numFmtId="4" fontId="4" fillId="33" borderId="0" xfId="58" applyNumberFormat="1" applyFont="1" applyFill="1" applyBorder="1" applyProtection="1">
      <alignment/>
      <protection/>
    </xf>
    <xf numFmtId="174" fontId="4" fillId="33" borderId="0" xfId="58" applyNumberFormat="1" applyFont="1" applyFill="1" applyBorder="1" applyProtection="1">
      <alignment/>
      <protection/>
    </xf>
    <xf numFmtId="4" fontId="4" fillId="33" borderId="0" xfId="58" applyNumberFormat="1" applyFont="1" applyFill="1" applyProtection="1">
      <alignment/>
      <protection/>
    </xf>
    <xf numFmtId="3" fontId="4" fillId="33" borderId="0" xfId="58" applyNumberFormat="1" applyFont="1" applyFill="1" applyBorder="1" applyProtection="1">
      <alignment/>
      <protection/>
    </xf>
    <xf numFmtId="168" fontId="4" fillId="33" borderId="0" xfId="58" applyNumberFormat="1" applyFont="1" applyFill="1" applyBorder="1" applyProtection="1">
      <alignment/>
      <protection/>
    </xf>
    <xf numFmtId="1" fontId="4" fillId="33" borderId="12" xfId="58" applyNumberFormat="1" applyFont="1" applyFill="1" applyBorder="1" applyProtection="1">
      <alignment/>
      <protection/>
    </xf>
    <xf numFmtId="2" fontId="4" fillId="33" borderId="0" xfId="58" applyNumberFormat="1" applyFont="1" applyFill="1" applyProtection="1">
      <alignment/>
      <protection/>
    </xf>
    <xf numFmtId="2" fontId="4" fillId="33" borderId="0" xfId="58" applyNumberFormat="1" applyFont="1" applyFill="1" applyAlignment="1" applyProtection="1">
      <alignment horizontal="right"/>
      <protection/>
    </xf>
    <xf numFmtId="168" fontId="4" fillId="33" borderId="12" xfId="58" applyNumberFormat="1" applyFont="1" applyFill="1" applyBorder="1" applyProtection="1">
      <alignment/>
      <protection/>
    </xf>
    <xf numFmtId="183" fontId="4" fillId="33" borderId="0" xfId="42" applyNumberFormat="1" applyFont="1" applyFill="1" applyBorder="1" applyAlignment="1">
      <alignment horizontal="right"/>
    </xf>
    <xf numFmtId="192" fontId="4" fillId="33" borderId="13" xfId="58" applyFont="1" applyFill="1" applyBorder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3584027" xfId="57"/>
    <cellStyle name="Normal_Chapter_Summary" xfId="58"/>
    <cellStyle name="Normal_Chapter_Summary (vB6540599)" xfId="59"/>
    <cellStyle name="Normal_Main Transport Trends 2008" xfId="60"/>
    <cellStyle name="Normal_TABLE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58"/>
          <c:w val="0.97025"/>
          <c:h val="0.942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'Figs1,2'!$B$93:$B$128</c:f>
              <c:numCache/>
            </c:numRef>
          </c:val>
          <c:smooth val="0"/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'Figs1,2'!$C$93:$C$130</c:f>
              <c:numCache/>
            </c:numRef>
          </c:val>
          <c:smooth val="0"/>
        </c:ser>
        <c:marker val="1"/>
        <c:axId val="8807511"/>
        <c:axId val="12158736"/>
      </c:lineChart>
      <c:catAx>
        <c:axId val="880751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58736"/>
        <c:crosses val="autoZero"/>
        <c:auto val="1"/>
        <c:lblOffset val="100"/>
        <c:tickLblSkip val="2"/>
        <c:tickMarkSkip val="2"/>
        <c:noMultiLvlLbl val="0"/>
      </c:catAx>
      <c:valAx>
        <c:axId val="12158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8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0751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976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10,11'!$B$70:$B$105</c:f>
              <c:numCache/>
            </c:numRef>
          </c:val>
          <c:smooth val="0"/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10,11'!$C$70:$C$105</c:f>
              <c:numCache/>
            </c:numRef>
          </c:val>
          <c:smooth val="0"/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10,11'!$D$70:$D$106</c:f>
              <c:numCache/>
            </c:numRef>
          </c:val>
          <c:smooth val="0"/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10,11'!$A$70:$A$106</c:f>
              <c:numCache/>
            </c:numRef>
          </c:cat>
          <c:val>
            <c:numRef>
              <c:f>'Figs 10,11'!$E$70:$E$106</c:f>
              <c:numCache/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62698"/>
        <c:crosses val="autoZero"/>
        <c:auto val="1"/>
        <c:lblOffset val="100"/>
        <c:tickLblSkip val="2"/>
        <c:tickMarkSkip val="2"/>
        <c:noMultiLvlLbl val="0"/>
      </c:catAx>
      <c:valAx>
        <c:axId val="57662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402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4620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0735"/>
          <c:y val="0.95025"/>
          <c:w val="0.7695"/>
          <c:h val="0.033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595"/>
          <c:w val="0.968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10,11'!$I$70:$I$107</c:f>
              <c:numCache/>
            </c:numRef>
          </c:val>
          <c:smooth val="0"/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10,11'!$J$70:$J$107</c:f>
              <c:numCache/>
            </c:numRef>
          </c:val>
          <c:smooth val="0"/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10,11'!$H$70:$H$106</c:f>
              <c:numCache/>
            </c:numRef>
          </c:cat>
          <c:val>
            <c:numRef>
              <c:f>'Figs 10,11'!$K$70:$K$106</c:f>
              <c:numCache/>
            </c:numRef>
          </c:val>
          <c:smooth val="0"/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'Figs 10,11'!$H$70:$H$106</c:f>
              <c:numCache/>
            </c:numRef>
          </c:cat>
          <c:val>
            <c:numRef>
              <c:f>'Figs 10,11'!$L$70:$L$106</c:f>
              <c:numCache/>
            </c:numRef>
          </c:val>
          <c:smooth val="0"/>
        </c:ser>
        <c:ser>
          <c:idx val="4"/>
          <c:order val="4"/>
          <c:tx>
            <c:strRef>
              <c:f>'Figs 10,11'!$M$69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10,11'!$M$70:$M$106</c:f>
              <c:numCache/>
            </c:numRef>
          </c:val>
          <c:smooth val="0"/>
        </c:ser>
        <c:ser>
          <c:idx val="5"/>
          <c:order val="5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10,11'!$H$70:$H$106</c:f>
              <c:numCache/>
            </c:numRef>
          </c:cat>
          <c:val>
            <c:numRef>
              <c:f>'Figs 10,11'!$N$70:$N$106</c:f>
              <c:numCache/>
            </c:numRef>
          </c:val>
          <c:smooth val="0"/>
        </c:ser>
        <c:marker val="1"/>
        <c:axId val="49202235"/>
        <c:axId val="40166932"/>
      </c:lineChart>
      <c:catAx>
        <c:axId val="492022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166932"/>
        <c:crosses val="autoZero"/>
        <c:auto val="1"/>
        <c:lblOffset val="100"/>
        <c:tickLblSkip val="2"/>
        <c:tickMarkSkip val="2"/>
        <c:noMultiLvlLbl val="0"/>
      </c:catAx>
      <c:valAx>
        <c:axId val="401669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tonnes</a:t>
                </a:r>
              </a:p>
            </c:rich>
          </c:tx>
          <c:layout>
            <c:manualLayout>
              <c:xMode val="factor"/>
              <c:yMode val="factor"/>
              <c:x val="0.037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022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3125"/>
          <c:y val="0.94025"/>
          <c:w val="0.91925"/>
          <c:h val="0.04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5725"/>
          <c:w val="0.958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'Figs1,2'!$D$93:$D$129</c:f>
              <c:numCache/>
            </c:numRef>
          </c:val>
          <c:smooth val="0"/>
        </c:ser>
        <c:ser>
          <c:idx val="1"/>
          <c:order val="1"/>
          <c:tx>
            <c:strRef>
              <c:f>'Figs1,2'!$E$92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'Figs1,2'!$A$93:$A$130</c:f>
              <c:numCache/>
            </c:numRef>
          </c:cat>
          <c:val>
            <c:numRef>
              <c:f>'Figs1,2'!$E$93:$E$130</c:f>
              <c:numCache/>
            </c:numRef>
          </c:val>
          <c:smooth val="0"/>
        </c:ser>
        <c:marker val="1"/>
        <c:axId val="42319761"/>
        <c:axId val="45333530"/>
      </c:lineChart>
      <c:catAx>
        <c:axId val="423197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33530"/>
        <c:crosses val="autoZero"/>
        <c:auto val="1"/>
        <c:lblOffset val="100"/>
        <c:tickLblSkip val="2"/>
        <c:tickMarkSkip val="2"/>
        <c:noMultiLvlLbl val="0"/>
      </c:catAx>
      <c:valAx>
        <c:axId val="4533353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thousands</a:t>
                </a:r>
              </a:p>
            </c:rich>
          </c:tx>
          <c:layout>
            <c:manualLayout>
              <c:xMode val="factor"/>
              <c:yMode val="factor"/>
              <c:x val="0.035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1976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0.9702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3,4'!$C$87:$C$124</c:f>
              <c:numCache/>
            </c:numRef>
          </c:cat>
          <c:val>
            <c:numRef>
              <c:f>'Figs 3,4'!$D$87:$D$124</c:f>
              <c:numCache/>
            </c:numRef>
          </c:val>
          <c:smooth val="0"/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3,4'!$E$87:$E$124</c:f>
              <c:numCache/>
            </c:numRef>
          </c:val>
          <c:smooth val="0"/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3,4'!$F$87:$F$124</c:f>
              <c:numCache/>
            </c:numRef>
          </c:val>
          <c:smooth val="0"/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3,4'!$G$87:$G$124</c:f>
              <c:numCache/>
            </c:numRef>
          </c:val>
          <c:smooth val="0"/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3,4'!$H$87:$H$124</c:f>
              <c:numCache/>
            </c:numRef>
          </c:val>
          <c:smooth val="0"/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3,4'!$C$87:$C$124</c:f>
              <c:numCache/>
            </c:numRef>
          </c:cat>
          <c:val>
            <c:numRef>
              <c:f>'Figs 3,4'!$I$87:$I$124</c:f>
              <c:numCache/>
            </c:numRef>
          </c:val>
          <c:smooth val="0"/>
        </c:ser>
        <c:marker val="1"/>
        <c:axId val="5348587"/>
        <c:axId val="48137284"/>
      </c:lineChart>
      <c:catAx>
        <c:axId val="53485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37284"/>
        <c:crosses val="autoZero"/>
        <c:auto val="1"/>
        <c:lblOffset val="100"/>
        <c:tickLblSkip val="2"/>
        <c:tickMarkSkip val="2"/>
        <c:noMultiLvlLbl val="0"/>
      </c:catAx>
      <c:valAx>
        <c:axId val="48137284"/>
        <c:scaling>
          <c:orientation val="minMax"/>
          <c:max val="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8587"/>
        <c:crossesAt val="1"/>
        <c:crossBetween val="midCat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00675"/>
          <c:y val="0.91575"/>
          <c:w val="0.9305"/>
          <c:h val="0.044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11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15"/>
          <c:w val="0.983"/>
          <c:h val="0.9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3,4'!$L$87:$L$124</c:f>
              <c:numCache/>
            </c:numRef>
          </c:cat>
          <c:val>
            <c:numRef>
              <c:f>'Figs 3,4'!$M$87:$M$124</c:f>
              <c:numCache/>
            </c:numRef>
          </c:val>
          <c:smooth val="0"/>
        </c:ser>
        <c:marker val="1"/>
        <c:axId val="30582373"/>
        <c:axId val="6805902"/>
      </c:lineChart>
      <c:catAx>
        <c:axId val="305823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05902"/>
        <c:crosses val="autoZero"/>
        <c:auto val="1"/>
        <c:lblOffset val="100"/>
        <c:tickLblSkip val="2"/>
        <c:tickMarkSkip val="2"/>
        <c:noMultiLvlLbl val="0"/>
      </c:catAx>
      <c:valAx>
        <c:axId val="68059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3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75"/>
          <c:w val="0.97425"/>
          <c:h val="0.88125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5,6'!$C$108:$C$144</c:f>
              <c:numCache/>
            </c:numRef>
          </c:val>
          <c:smooth val="0"/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5,6'!$D$108:$D$144</c:f>
              <c:numCache/>
            </c:numRef>
          </c:val>
          <c:smooth val="0"/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5,6'!$E$108:$E$145</c:f>
              <c:numCache/>
            </c:numRef>
          </c:val>
          <c:smooth val="0"/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5,6'!$F$108:$F$144</c:f>
              <c:numCache/>
            </c:numRef>
          </c:val>
          <c:smooth val="0"/>
        </c:ser>
        <c:ser>
          <c:idx val="3"/>
          <c:order val="4"/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5,6'!$B$108:$B$145</c:f>
              <c:numCache/>
            </c:numRef>
          </c:cat>
          <c:val>
            <c:numRef>
              <c:f>'Figs 5,6'!$G$108:$G$144</c:f>
              <c:numCache/>
            </c:numRef>
          </c:val>
          <c:smooth val="0"/>
        </c:ser>
        <c:marker val="1"/>
        <c:axId val="61253119"/>
        <c:axId val="14407160"/>
      </c:lineChart>
      <c:catAx>
        <c:axId val="612531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7160"/>
        <c:crosses val="autoZero"/>
        <c:auto val="1"/>
        <c:lblOffset val="100"/>
        <c:tickLblSkip val="2"/>
        <c:tickMarkSkip val="2"/>
        <c:noMultiLvlLbl val="0"/>
      </c:catAx>
      <c:valAx>
        <c:axId val="14407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3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311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00225"/>
          <c:y val="0.95575"/>
          <c:w val="0.8595"/>
          <c:h val="0.02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25"/>
          <c:w val="0.9937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5,6'!$M$107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5,6'!$M$108:$M$144</c:f>
              <c:numCache/>
            </c:numRef>
          </c:val>
          <c:smooth val="0"/>
        </c:ser>
        <c:ser>
          <c:idx val="1"/>
          <c:order val="1"/>
          <c:tx>
            <c:strRef>
              <c:f>'Figs 5,6'!$M$107</c:f>
              <c:strCache>
                <c:ptCount val="1"/>
                <c:pt idx="0">
                  <c:v>All rail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5,6'!$N$108:$N$144</c:f>
              <c:numCache/>
            </c:numRef>
          </c:val>
          <c:smooth val="0"/>
        </c:ser>
        <c:ser>
          <c:idx val="2"/>
          <c:order val="2"/>
          <c:tx>
            <c:strRef>
              <c:f>'Figs 5,6'!$O$107</c:f>
              <c:strCache>
                <c:ptCount val="1"/>
                <c:pt idx="0">
                  <c:v>ScotRail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5,6'!$O$108:$O$145</c:f>
              <c:numCache/>
            </c:numRef>
          </c:val>
          <c:smooth val="0"/>
        </c:ser>
        <c:ser>
          <c:idx val="3"/>
          <c:order val="3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5,6'!$Q$108:$Q$145</c:f>
              <c:numCache/>
            </c:numRef>
          </c:val>
          <c:smooth val="0"/>
        </c:ser>
        <c:ser>
          <c:idx val="4"/>
          <c:order val="4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5,6'!$R$108:$R$145</c:f>
              <c:numCache/>
            </c:numRef>
          </c:val>
          <c:smooth val="0"/>
        </c:ser>
        <c:ser>
          <c:idx val="5"/>
          <c:order val="5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5,6'!$S$108:$S$145</c:f>
              <c:numCache/>
            </c:numRef>
          </c:val>
          <c:smooth val="0"/>
        </c:ser>
        <c:ser>
          <c:idx val="6"/>
          <c:order val="6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'Figs 5,6'!$L$108:$L$145</c:f>
              <c:numCache/>
            </c:numRef>
          </c:cat>
          <c:val>
            <c:numRef>
              <c:f>'Figs 5,6'!$T$108:$T$145</c:f>
              <c:numCache/>
            </c:numRef>
          </c:val>
          <c:smooth val="0"/>
        </c:ser>
        <c:ser>
          <c:idx val="7"/>
          <c:order val="7"/>
          <c:tx>
            <c:v>Scotrail</c:v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5,6'!$L$108:$L$145</c:f>
              <c:numCache/>
            </c:numRef>
          </c:cat>
          <c:val>
            <c:numRef>
              <c:f>'Figs 5,6'!$P$108:$P$145</c:f>
              <c:numCache/>
            </c:numRef>
          </c:val>
          <c:smooth val="0"/>
        </c:ser>
        <c:ser>
          <c:idx val="8"/>
          <c:order val="8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'Figs 5,6'!$U$108:$U$145</c:f>
              <c:numCache/>
            </c:numRef>
          </c:val>
          <c:smooth val="0"/>
        </c:ser>
        <c:marker val="1"/>
        <c:axId val="62555577"/>
        <c:axId val="26129282"/>
      </c:lineChart>
      <c:catAx>
        <c:axId val="625555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29282"/>
        <c:crosses val="autoZero"/>
        <c:auto val="1"/>
        <c:lblOffset val="100"/>
        <c:tickLblSkip val="2"/>
        <c:tickMarkSkip val="2"/>
        <c:noMultiLvlLbl val="0"/>
      </c:catAx>
      <c:valAx>
        <c:axId val="2612928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millions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5577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FFCC99"/>
          </a:solidFill>
        </a:ln>
      </c:spPr>
    </c:plotArea>
    <c:legend>
      <c:legendPos val="b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01475"/>
          <c:y val="0.93775"/>
          <c:w val="0.6595"/>
          <c:h val="0.03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"/>
          <c:w val="0.927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9'!$B$61:$L$61</c:f>
              <c:numCache/>
            </c:numRef>
          </c:cat>
          <c:val>
            <c:numRef>
              <c:f>'Figs 7, 8, 9'!$B$62:$L$62</c:f>
              <c:numCache/>
            </c:numRef>
          </c:val>
          <c:smooth val="0"/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9'!$B$61:$L$61</c:f>
              <c:numCache/>
            </c:numRef>
          </c:cat>
          <c:val>
            <c:numRef>
              <c:f>'Figs 7, 8, 9'!$B$63:$L$63</c:f>
              <c:numCache/>
            </c:numRef>
          </c:val>
          <c:smooth val="0"/>
        </c:ser>
        <c:marker val="1"/>
        <c:axId val="33836947"/>
        <c:axId val="36097068"/>
      </c:lineChart>
      <c:catAx>
        <c:axId val="3383694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7068"/>
        <c:crosses val="autoZero"/>
        <c:auto val="1"/>
        <c:lblOffset val="100"/>
        <c:tickLblSkip val="1"/>
        <c:noMultiLvlLbl val="0"/>
      </c:catAx>
      <c:valAx>
        <c:axId val="36097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694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"/>
          <c:y val="0.86725"/>
          <c:w val="0.884"/>
          <c:h val="0.071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"/>
          <c:w val="0.956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9'!$B$67:$L$67</c:f>
              <c:numCache/>
            </c:numRef>
          </c:cat>
          <c:val>
            <c:numRef>
              <c:f>'Figs 7, 8, 9'!$B$68:$L$68</c:f>
              <c:numCache/>
            </c:numRef>
          </c:val>
          <c:smooth val="0"/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'Figs 7, 8, 9'!$B$67:$L$67</c:f>
              <c:numCache/>
            </c:numRef>
          </c:cat>
          <c:val>
            <c:numRef>
              <c:f>'Figs 7, 8, 9'!$B$69:$L$69</c:f>
              <c:numCache/>
            </c:numRef>
          </c:val>
          <c:smooth val="0"/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99CC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7, 8, 9'!$B$67:$L$67</c:f>
              <c:numCache/>
            </c:numRef>
          </c:cat>
          <c:val>
            <c:numRef>
              <c:f>'Figs 7, 8, 9'!$B$70:$K$70</c:f>
              <c:numCache/>
            </c:numRef>
          </c:val>
          <c:smooth val="0"/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9'!$B$67:$L$67</c:f>
              <c:numCache/>
            </c:numRef>
          </c:cat>
          <c:val>
            <c:numRef>
              <c:f>'Figs 7, 8, 9'!$B$71:$K$71</c:f>
              <c:numCache/>
            </c:numRef>
          </c:val>
          <c:smooth val="0"/>
        </c:ser>
        <c:marker val="1"/>
        <c:axId val="56438157"/>
        <c:axId val="38181366"/>
      </c:lineChart>
      <c:catAx>
        <c:axId val="564381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81366"/>
        <c:crosses val="autoZero"/>
        <c:auto val="1"/>
        <c:lblOffset val="100"/>
        <c:tickLblSkip val="1"/>
        <c:noMultiLvlLbl val="0"/>
      </c:catAx>
      <c:valAx>
        <c:axId val="38181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381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5325"/>
          <c:y val="0.87825"/>
          <c:w val="0.852"/>
          <c:h val="0.0877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225"/>
          <c:h val="0.932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99CC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'Figs 7, 8, 9'!$B$78:$L$78</c:f>
              <c:numCache/>
            </c:numRef>
          </c:cat>
          <c:val>
            <c:numRef>
              <c:f>'Figs 7, 8, 9'!$B$79:$K$79</c:f>
              <c:numCache/>
            </c:numRef>
          </c:val>
          <c:smooth val="0"/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9'!$B$78:$L$78</c:f>
              <c:numCache/>
            </c:numRef>
          </c:cat>
          <c:val>
            <c:numRef>
              <c:f>'Figs 7, 8, 9'!$B$80:$K$80</c:f>
              <c:numCache/>
            </c:numRef>
          </c:val>
          <c:smooth val="0"/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'Figs 7, 8, 9'!$B$78:$L$78</c:f>
              <c:numCache/>
            </c:numRef>
          </c:cat>
          <c:val>
            <c:numRef>
              <c:f>'Figs 7, 8, 9'!$B$81:$L$81</c:f>
              <c:numCache/>
            </c:numRef>
          </c:val>
          <c:smooth val="0"/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'Figs 7, 8, 9'!$B$78:$L$78</c:f>
              <c:numCache/>
            </c:numRef>
          </c:cat>
          <c:val>
            <c:numRef>
              <c:f>'Figs 7, 8, 9'!$B$82:$L$82</c:f>
              <c:numCache/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2912"/>
        <c:crosses val="autoZero"/>
        <c:auto val="1"/>
        <c:lblOffset val="100"/>
        <c:tickLblSkip val="1"/>
        <c:noMultiLvlLbl val="0"/>
      </c:catAx>
      <c:valAx>
        <c:axId val="56829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8797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CC99"/>
          </a:solidFill>
        </a:ln>
      </c:spPr>
    </c:plotArea>
    <c:legend>
      <c:legendPos val="b"/>
      <c:layout>
        <c:manualLayout>
          <c:xMode val="edge"/>
          <c:yMode val="edge"/>
          <c:x val="0.053"/>
          <c:y val="0.93475"/>
          <c:w val="0.8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28575</xdr:rowOff>
    </xdr:from>
    <xdr:to>
      <xdr:col>15</xdr:col>
      <xdr:colOff>571500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247650" y="771525"/>
        <a:ext cx="12306300" cy="8905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46</xdr:row>
      <xdr:rowOff>114300</xdr:rowOff>
    </xdr:from>
    <xdr:to>
      <xdr:col>15</xdr:col>
      <xdr:colOff>571500</xdr:colOff>
      <xdr:row>88</xdr:row>
      <xdr:rowOff>28575</xdr:rowOff>
    </xdr:to>
    <xdr:graphicFrame>
      <xdr:nvGraphicFramePr>
        <xdr:cNvPr id="2" name="Chart 2"/>
        <xdr:cNvGraphicFramePr/>
      </xdr:nvGraphicFramePr>
      <xdr:xfrm>
        <a:off x="323850" y="10944225"/>
        <a:ext cx="12230100" cy="870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16</xdr:col>
      <xdr:colOff>342900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19050" y="400050"/>
        <a:ext cx="11182350" cy="665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142875</xdr:rowOff>
    </xdr:to>
    <xdr:graphicFrame>
      <xdr:nvGraphicFramePr>
        <xdr:cNvPr id="2" name="Chart 2"/>
        <xdr:cNvGraphicFramePr/>
      </xdr:nvGraphicFramePr>
      <xdr:xfrm>
        <a:off x="0" y="8286750"/>
        <a:ext cx="112204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142875</xdr:rowOff>
    </xdr:to>
    <xdr:graphicFrame>
      <xdr:nvGraphicFramePr>
        <xdr:cNvPr id="1" name="Chart 1"/>
        <xdr:cNvGraphicFramePr/>
      </xdr:nvGraphicFramePr>
      <xdr:xfrm>
        <a:off x="171450" y="666750"/>
        <a:ext cx="1343025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58</xdr:row>
      <xdr:rowOff>47625</xdr:rowOff>
    </xdr:from>
    <xdr:to>
      <xdr:col>18</xdr:col>
      <xdr:colOff>209550</xdr:colOff>
      <xdr:row>101</xdr:row>
      <xdr:rowOff>66675</xdr:rowOff>
    </xdr:to>
    <xdr:graphicFrame>
      <xdr:nvGraphicFramePr>
        <xdr:cNvPr id="2" name="Chart 2"/>
        <xdr:cNvGraphicFramePr/>
      </xdr:nvGraphicFramePr>
      <xdr:xfrm>
        <a:off x="514350" y="10382250"/>
        <a:ext cx="13068300" cy="701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0" y="200025"/>
        <a:ext cx="5591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85725</xdr:rowOff>
    </xdr:from>
    <xdr:to>
      <xdr:col>6</xdr:col>
      <xdr:colOff>381000</xdr:colOff>
      <xdr:row>37</xdr:row>
      <xdr:rowOff>152400</xdr:rowOff>
    </xdr:to>
    <xdr:graphicFrame>
      <xdr:nvGraphicFramePr>
        <xdr:cNvPr id="2" name="Chart 2"/>
        <xdr:cNvGraphicFramePr/>
      </xdr:nvGraphicFramePr>
      <xdr:xfrm>
        <a:off x="0" y="3324225"/>
        <a:ext cx="56197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152400</xdr:rowOff>
    </xdr:to>
    <xdr:graphicFrame>
      <xdr:nvGraphicFramePr>
        <xdr:cNvPr id="3" name="Chart 3"/>
        <xdr:cNvGraphicFramePr/>
      </xdr:nvGraphicFramePr>
      <xdr:xfrm>
        <a:off x="0" y="6610350"/>
        <a:ext cx="5648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17</xdr:col>
      <xdr:colOff>2266950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0" y="381000"/>
        <a:ext cx="14592300" cy="876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17</xdr:col>
      <xdr:colOff>2381250</xdr:colOff>
      <xdr:row>63</xdr:row>
      <xdr:rowOff>1181100</xdr:rowOff>
    </xdr:to>
    <xdr:graphicFrame>
      <xdr:nvGraphicFramePr>
        <xdr:cNvPr id="2" name="Chart 2"/>
        <xdr:cNvGraphicFramePr/>
      </xdr:nvGraphicFramePr>
      <xdr:xfrm>
        <a:off x="0" y="10591800"/>
        <a:ext cx="14706600" cy="1105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asd\Tran%20Stats\exeldata\sts\sts06\summary%20Ju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zoomScale="85" zoomScaleNormal="85" zoomScalePageLayoutView="0" workbookViewId="0" topLeftCell="A1">
      <pane xSplit="1" ySplit="2" topLeftCell="B3" activePane="bottomRight" state="frozen"/>
      <selection pane="topLeft" activeCell="N6" sqref="N6"/>
      <selection pane="topRight" activeCell="N6" sqref="N6"/>
      <selection pane="bottomLeft" activeCell="N6" sqref="N6"/>
      <selection pane="bottomRight" activeCell="B3" sqref="B3"/>
    </sheetView>
  </sheetViews>
  <sheetFormatPr defaultColWidth="11.421875" defaultRowHeight="12.75"/>
  <cols>
    <col min="1" max="1" width="11.421875" style="321" customWidth="1"/>
    <col min="2" max="5" width="13.8515625" style="321" bestFit="1" customWidth="1"/>
    <col min="6" max="8" width="14.140625" style="321" bestFit="1" customWidth="1"/>
    <col min="9" max="12" width="13.8515625" style="321" bestFit="1" customWidth="1"/>
    <col min="13" max="13" width="13.8515625" style="321" customWidth="1"/>
    <col min="14" max="16" width="13.8515625" style="321" bestFit="1" customWidth="1"/>
    <col min="17" max="17" width="11.7109375" style="321" customWidth="1"/>
    <col min="18" max="18" width="12.421875" style="321" customWidth="1"/>
    <col min="19" max="19" width="13.140625" style="321" customWidth="1"/>
    <col min="20" max="20" width="11.421875" style="321" customWidth="1"/>
    <col min="21" max="21" width="13.7109375" style="321" bestFit="1" customWidth="1"/>
    <col min="22" max="23" width="11.57421875" style="321" bestFit="1" customWidth="1"/>
    <col min="24" max="16384" width="11.421875" style="321" customWidth="1"/>
  </cols>
  <sheetData>
    <row r="1" spans="1:7" ht="12.75">
      <c r="A1" s="321" t="s">
        <v>391</v>
      </c>
      <c r="B1" s="322"/>
      <c r="C1" s="322"/>
      <c r="D1" s="322"/>
      <c r="E1" s="322"/>
      <c r="F1" s="322"/>
      <c r="G1" s="322"/>
    </row>
    <row r="2" spans="2:26" ht="12.75">
      <c r="B2" s="323">
        <v>1988</v>
      </c>
      <c r="C2" s="323">
        <v>1989</v>
      </c>
      <c r="D2" s="323">
        <v>1990</v>
      </c>
      <c r="E2" s="323">
        <v>1991</v>
      </c>
      <c r="F2" s="323">
        <v>1992</v>
      </c>
      <c r="G2" s="323">
        <v>1993</v>
      </c>
      <c r="H2" s="323">
        <v>1994</v>
      </c>
      <c r="I2" s="323">
        <v>1995</v>
      </c>
      <c r="J2" s="323">
        <v>1996</v>
      </c>
      <c r="K2" s="323">
        <v>1997</v>
      </c>
      <c r="L2" s="323">
        <v>1998</v>
      </c>
      <c r="M2" s="323">
        <v>1999</v>
      </c>
      <c r="N2" s="324" t="s">
        <v>392</v>
      </c>
      <c r="O2" s="323">
        <v>2001</v>
      </c>
      <c r="P2" s="323">
        <v>2002</v>
      </c>
      <c r="Q2" s="325">
        <v>2003</v>
      </c>
      <c r="R2" s="325">
        <v>2004</v>
      </c>
      <c r="S2" s="325">
        <v>2005</v>
      </c>
      <c r="T2" s="325">
        <v>2006</v>
      </c>
      <c r="U2" s="325">
        <v>2007</v>
      </c>
      <c r="V2" s="326">
        <v>2008</v>
      </c>
      <c r="W2" s="326">
        <v>2009</v>
      </c>
      <c r="X2" s="327">
        <v>2010</v>
      </c>
      <c r="Y2" s="326">
        <v>2011</v>
      </c>
      <c r="Z2" s="327">
        <v>2012</v>
      </c>
    </row>
    <row r="3" spans="1:26" ht="12.75">
      <c r="A3" s="321" t="s">
        <v>393</v>
      </c>
      <c r="B3" s="328" t="s">
        <v>394</v>
      </c>
      <c r="C3" s="328" t="s">
        <v>394</v>
      </c>
      <c r="D3" s="328" t="s">
        <v>394</v>
      </c>
      <c r="E3" s="289">
        <v>47875000</v>
      </c>
      <c r="F3" s="289">
        <v>47996100</v>
      </c>
      <c r="G3" s="289">
        <v>48100500</v>
      </c>
      <c r="H3" s="289">
        <v>48222900</v>
      </c>
      <c r="I3" s="289">
        <v>48365000</v>
      </c>
      <c r="J3" s="289">
        <v>48496200</v>
      </c>
      <c r="K3" s="289">
        <v>48635900</v>
      </c>
      <c r="L3" s="289">
        <v>48789200</v>
      </c>
      <c r="M3" s="289">
        <v>48987000</v>
      </c>
      <c r="N3" s="329">
        <v>49166600</v>
      </c>
      <c r="O3" s="289">
        <v>49390000</v>
      </c>
      <c r="P3" s="289">
        <v>49559000</v>
      </c>
      <c r="Q3" s="289">
        <v>49855700</v>
      </c>
      <c r="R3" s="289">
        <v>50093800</v>
      </c>
      <c r="S3" s="289">
        <v>50431700</v>
      </c>
      <c r="T3" s="289">
        <v>50762900</v>
      </c>
      <c r="U3" s="290">
        <v>51092000</v>
      </c>
      <c r="V3" s="290">
        <v>51446200</v>
      </c>
      <c r="W3" s="290">
        <v>51446200</v>
      </c>
      <c r="X3" s="330">
        <v>52234000</v>
      </c>
      <c r="Y3" s="405">
        <v>53107200</v>
      </c>
      <c r="Z3" s="405">
        <v>53493700</v>
      </c>
    </row>
    <row r="4" spans="1:26" ht="12.75">
      <c r="A4" s="321" t="s">
        <v>395</v>
      </c>
      <c r="B4" s="328" t="s">
        <v>394</v>
      </c>
      <c r="C4" s="328" t="s">
        <v>394</v>
      </c>
      <c r="D4" s="328" t="s">
        <v>394</v>
      </c>
      <c r="E4" s="289">
        <v>2873000</v>
      </c>
      <c r="F4" s="289">
        <v>2877000</v>
      </c>
      <c r="G4" s="289">
        <v>2882000</v>
      </c>
      <c r="H4" s="289">
        <v>2885000</v>
      </c>
      <c r="I4" s="289">
        <v>2886000</v>
      </c>
      <c r="J4" s="289">
        <v>2887000</v>
      </c>
      <c r="K4" s="289">
        <v>2890000</v>
      </c>
      <c r="L4" s="289">
        <v>2893000</v>
      </c>
      <c r="M4" s="289">
        <v>2894000</v>
      </c>
      <c r="N4" s="329">
        <v>2900000</v>
      </c>
      <c r="O4" s="289">
        <v>2908000</v>
      </c>
      <c r="P4" s="289">
        <v>2919000</v>
      </c>
      <c r="Q4" s="289">
        <v>2938000</v>
      </c>
      <c r="R4" s="289">
        <v>2951800</v>
      </c>
      <c r="S4" s="289">
        <v>2958600</v>
      </c>
      <c r="T4" s="289">
        <v>2965900</v>
      </c>
      <c r="U4" s="290">
        <v>2980000</v>
      </c>
      <c r="V4" s="290">
        <v>2993400</v>
      </c>
      <c r="W4" s="290">
        <v>2993400</v>
      </c>
      <c r="X4" s="330">
        <v>3006400</v>
      </c>
      <c r="Y4" s="405">
        <v>3063800</v>
      </c>
      <c r="Z4" s="405">
        <v>3074100</v>
      </c>
    </row>
    <row r="5" spans="1:26" ht="12.75">
      <c r="A5" s="321" t="s">
        <v>126</v>
      </c>
      <c r="B5" s="331">
        <v>5077440</v>
      </c>
      <c r="C5" s="331">
        <v>5078190</v>
      </c>
      <c r="D5" s="331">
        <v>5081270</v>
      </c>
      <c r="E5" s="331">
        <v>5083330</v>
      </c>
      <c r="F5" s="331">
        <v>5085620</v>
      </c>
      <c r="G5" s="331">
        <v>5092460</v>
      </c>
      <c r="H5" s="331">
        <v>5102210</v>
      </c>
      <c r="I5" s="331">
        <v>5103690</v>
      </c>
      <c r="J5" s="331">
        <v>5092190</v>
      </c>
      <c r="K5" s="331">
        <v>5083340</v>
      </c>
      <c r="L5" s="331">
        <v>5077070</v>
      </c>
      <c r="M5" s="331">
        <v>5071950</v>
      </c>
      <c r="N5" s="331">
        <v>5062940</v>
      </c>
      <c r="O5" s="331">
        <v>5064200</v>
      </c>
      <c r="P5" s="330">
        <v>5054800</v>
      </c>
      <c r="Q5" s="330">
        <v>5057400</v>
      </c>
      <c r="R5" s="330">
        <v>5078400</v>
      </c>
      <c r="S5" s="330">
        <v>5094800</v>
      </c>
      <c r="T5" s="330">
        <v>5116900</v>
      </c>
      <c r="U5" s="332">
        <v>5144200</v>
      </c>
      <c r="V5" s="332">
        <v>5168500</v>
      </c>
      <c r="W5" s="332">
        <v>5194000</v>
      </c>
      <c r="X5" s="332">
        <v>5222100</v>
      </c>
      <c r="Y5" s="332">
        <v>5254800</v>
      </c>
      <c r="Z5" s="332">
        <v>5313600</v>
      </c>
    </row>
    <row r="6" spans="1:26" ht="12.75">
      <c r="A6" s="321" t="s">
        <v>127</v>
      </c>
      <c r="B6" s="331">
        <v>55331000</v>
      </c>
      <c r="C6" s="331">
        <v>55486000</v>
      </c>
      <c r="D6" s="331">
        <v>55641900</v>
      </c>
      <c r="E6" s="333">
        <f aca="true" t="shared" si="0" ref="E6:Q6">SUM(E3:E5)</f>
        <v>55831330</v>
      </c>
      <c r="F6" s="333">
        <f t="shared" si="0"/>
        <v>55958720</v>
      </c>
      <c r="G6" s="333">
        <f t="shared" si="0"/>
        <v>56074960</v>
      </c>
      <c r="H6" s="333">
        <f t="shared" si="0"/>
        <v>56210110</v>
      </c>
      <c r="I6" s="333">
        <f t="shared" si="0"/>
        <v>56354690</v>
      </c>
      <c r="J6" s="333">
        <f t="shared" si="0"/>
        <v>56475390</v>
      </c>
      <c r="K6" s="333">
        <f t="shared" si="0"/>
        <v>56609240</v>
      </c>
      <c r="L6" s="333">
        <f t="shared" si="0"/>
        <v>56759270</v>
      </c>
      <c r="M6" s="333">
        <f t="shared" si="0"/>
        <v>56952950</v>
      </c>
      <c r="N6" s="333">
        <f t="shared" si="0"/>
        <v>57129540</v>
      </c>
      <c r="O6" s="333">
        <f t="shared" si="0"/>
        <v>57362200</v>
      </c>
      <c r="P6" s="333">
        <f t="shared" si="0"/>
        <v>57532800</v>
      </c>
      <c r="Q6" s="333">
        <f t="shared" si="0"/>
        <v>57851100</v>
      </c>
      <c r="R6" s="330">
        <v>58124600</v>
      </c>
      <c r="S6" s="333">
        <f>SUM(S3:S5)</f>
        <v>58485100</v>
      </c>
      <c r="T6" s="331">
        <v>58845700</v>
      </c>
      <c r="U6" s="290">
        <v>59216200</v>
      </c>
      <c r="V6" s="290">
        <v>59608200</v>
      </c>
      <c r="W6" s="290">
        <v>59608200</v>
      </c>
      <c r="X6" s="330">
        <v>60462600</v>
      </c>
      <c r="Y6" s="406">
        <f>SUM(Y3:Y5)</f>
        <v>61425800</v>
      </c>
      <c r="Z6" s="406">
        <f>SUM(Z3:Z5)</f>
        <v>61881400</v>
      </c>
    </row>
    <row r="7" spans="1:26" ht="12.75">
      <c r="A7" s="321" t="s">
        <v>396</v>
      </c>
      <c r="B7" s="289">
        <v>1585440</v>
      </c>
      <c r="C7" s="289">
        <v>1590435</v>
      </c>
      <c r="D7" s="289">
        <v>1595595</v>
      </c>
      <c r="E7" s="289">
        <v>1607295</v>
      </c>
      <c r="F7" s="289">
        <v>1623263</v>
      </c>
      <c r="G7" s="289">
        <v>1635552</v>
      </c>
      <c r="H7" s="289">
        <v>1643707</v>
      </c>
      <c r="I7" s="289">
        <v>1649131</v>
      </c>
      <c r="J7" s="289">
        <v>1661751</v>
      </c>
      <c r="K7" s="289">
        <v>1671261</v>
      </c>
      <c r="L7" s="289">
        <v>1677769</v>
      </c>
      <c r="M7" s="289">
        <v>1679006</v>
      </c>
      <c r="N7" s="289">
        <v>1682944</v>
      </c>
      <c r="O7" s="289">
        <v>1689319</v>
      </c>
      <c r="P7" s="289">
        <v>1696641</v>
      </c>
      <c r="Q7" s="333">
        <f>Q8-Q6</f>
        <v>1702700</v>
      </c>
      <c r="R7" s="289">
        <v>1709700</v>
      </c>
      <c r="S7" s="289">
        <v>1724400</v>
      </c>
      <c r="T7" s="289">
        <v>1741600</v>
      </c>
      <c r="U7" s="290">
        <v>1759100</v>
      </c>
      <c r="V7" s="290">
        <v>1775000</v>
      </c>
      <c r="W7" s="290">
        <v>1775000</v>
      </c>
      <c r="X7" s="330">
        <v>1799400</v>
      </c>
      <c r="Y7" s="405">
        <v>1806900</v>
      </c>
      <c r="Z7" s="405">
        <v>1823600</v>
      </c>
    </row>
    <row r="8" spans="1:26" s="330" customFormat="1" ht="12.75">
      <c r="A8" s="334" t="s">
        <v>138</v>
      </c>
      <c r="B8" s="335">
        <f aca="true" t="shared" si="1" ref="B8:P8">SUM(B6:B7)</f>
        <v>56916440</v>
      </c>
      <c r="C8" s="335">
        <f t="shared" si="1"/>
        <v>57076435</v>
      </c>
      <c r="D8" s="335">
        <f t="shared" si="1"/>
        <v>57237495</v>
      </c>
      <c r="E8" s="335">
        <f t="shared" si="1"/>
        <v>57438625</v>
      </c>
      <c r="F8" s="335">
        <f t="shared" si="1"/>
        <v>57581983</v>
      </c>
      <c r="G8" s="335">
        <f t="shared" si="1"/>
        <v>57710512</v>
      </c>
      <c r="H8" s="335">
        <f t="shared" si="1"/>
        <v>57853817</v>
      </c>
      <c r="I8" s="335">
        <f t="shared" si="1"/>
        <v>58003821</v>
      </c>
      <c r="J8" s="335">
        <f t="shared" si="1"/>
        <v>58137141</v>
      </c>
      <c r="K8" s="335">
        <f t="shared" si="1"/>
        <v>58280501</v>
      </c>
      <c r="L8" s="335">
        <f t="shared" si="1"/>
        <v>58437039</v>
      </c>
      <c r="M8" s="335">
        <f t="shared" si="1"/>
        <v>58631956</v>
      </c>
      <c r="N8" s="335">
        <f t="shared" si="1"/>
        <v>58812484</v>
      </c>
      <c r="O8" s="335">
        <f t="shared" si="1"/>
        <v>59051519</v>
      </c>
      <c r="P8" s="335">
        <f t="shared" si="1"/>
        <v>59229441</v>
      </c>
      <c r="Q8" s="336">
        <v>59553800</v>
      </c>
      <c r="R8" s="289">
        <v>59834300</v>
      </c>
      <c r="S8" s="289">
        <v>59834300</v>
      </c>
      <c r="T8" s="289">
        <v>60587300</v>
      </c>
      <c r="U8" s="290">
        <v>60975400</v>
      </c>
      <c r="V8" s="290">
        <v>61383200</v>
      </c>
      <c r="W8" s="290">
        <v>61383200</v>
      </c>
      <c r="X8" s="330">
        <v>62262000</v>
      </c>
      <c r="Y8" s="406">
        <f>Y6+Y7</f>
        <v>63232700</v>
      </c>
      <c r="Z8" s="406">
        <f>Z6+Z7</f>
        <v>63705000</v>
      </c>
    </row>
    <row r="9" spans="18:19" s="330" customFormat="1" ht="12.75">
      <c r="R9" s="289"/>
      <c r="S9" s="289"/>
    </row>
    <row r="10" spans="1:19" ht="12.75">
      <c r="A10" s="337"/>
      <c r="B10" s="338"/>
      <c r="C10" s="338"/>
      <c r="D10" s="338"/>
      <c r="E10" s="338"/>
      <c r="F10" s="338"/>
      <c r="G10" s="338"/>
      <c r="H10" s="338"/>
      <c r="L10" s="337" t="s">
        <v>397</v>
      </c>
      <c r="M10" s="337"/>
      <c r="S10" s="289"/>
    </row>
    <row r="13" ht="12.75">
      <c r="E13" s="331"/>
    </row>
  </sheetData>
  <sheetProtection/>
  <printOptions gridLines="1"/>
  <pageMargins left="0.75" right="0.75" top="1.9" bottom="1" header="0.97" footer="0.5"/>
  <pageSetup fitToHeight="1" fitToWidth="1" horizontalDpi="600" verticalDpi="600" orientation="landscape" paperSize="9" scale="4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zoomScale="75" zoomScaleNormal="75" zoomScalePageLayoutView="0" workbookViewId="0" topLeftCell="A1">
      <pane ySplit="10" topLeftCell="A26" activePane="bottomLeft" state="frozen"/>
      <selection pane="topLeft" activeCell="A1" sqref="A1"/>
      <selection pane="bottomLeft" activeCell="M62" sqref="M62"/>
    </sheetView>
  </sheetViews>
  <sheetFormatPr defaultColWidth="11.421875" defaultRowHeight="12.75"/>
  <cols>
    <col min="1" max="1" width="8.8515625" style="9" customWidth="1"/>
    <col min="2" max="2" width="2.140625" style="9" customWidth="1"/>
    <col min="3" max="3" width="8.421875" style="9" customWidth="1"/>
    <col min="4" max="8" width="8.7109375" style="9" customWidth="1"/>
    <col min="9" max="10" width="9.8515625" style="9" customWidth="1"/>
    <col min="11" max="11" width="1.57421875" style="9" customWidth="1"/>
    <col min="12" max="12" width="6.00390625" style="9" customWidth="1"/>
    <col min="13" max="17" width="8.7109375" style="9" customWidth="1"/>
    <col min="18" max="18" width="11.140625" style="9" customWidth="1"/>
    <col min="19" max="19" width="31.57421875" style="9" customWidth="1"/>
    <col min="20" max="20" width="13.28125" style="9" customWidth="1"/>
    <col min="21" max="16384" width="11.421875" style="9" customWidth="1"/>
  </cols>
  <sheetData>
    <row r="1" s="2" customFormat="1" ht="18.75">
      <c r="A1" s="180" t="s">
        <v>292</v>
      </c>
    </row>
    <row r="2" ht="18">
      <c r="A2" s="211"/>
    </row>
    <row r="3" spans="1:8" ht="18.75">
      <c r="A3" s="211"/>
      <c r="B3" s="104" t="s">
        <v>193</v>
      </c>
      <c r="C3" s="104"/>
      <c r="D3" s="212"/>
      <c r="E3" s="212"/>
      <c r="F3" s="212"/>
      <c r="G3" s="212"/>
      <c r="H3" s="212"/>
    </row>
    <row r="4" spans="1:18" ht="21.75" customHeight="1">
      <c r="A4" s="213"/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</row>
    <row r="5" spans="1:18" ht="15.75">
      <c r="A5" s="214" t="s">
        <v>293</v>
      </c>
      <c r="B5" s="215"/>
      <c r="C5" s="411" t="s">
        <v>106</v>
      </c>
      <c r="D5" s="216" t="s">
        <v>113</v>
      </c>
      <c r="E5" s="216" t="s">
        <v>105</v>
      </c>
      <c r="F5" s="216" t="s">
        <v>194</v>
      </c>
      <c r="G5" s="216" t="s">
        <v>195</v>
      </c>
      <c r="H5" s="216" t="s">
        <v>196</v>
      </c>
      <c r="I5" s="217" t="s">
        <v>294</v>
      </c>
      <c r="J5" s="491" t="s">
        <v>117</v>
      </c>
      <c r="K5" s="218"/>
      <c r="L5" s="411" t="s">
        <v>106</v>
      </c>
      <c r="M5" s="216" t="s">
        <v>113</v>
      </c>
      <c r="N5" s="216" t="s">
        <v>105</v>
      </c>
      <c r="O5" s="216" t="s">
        <v>194</v>
      </c>
      <c r="P5" s="216" t="s">
        <v>195</v>
      </c>
      <c r="Q5" s="216" t="s">
        <v>196</v>
      </c>
      <c r="R5" s="217" t="s">
        <v>294</v>
      </c>
    </row>
    <row r="6" spans="1:18" ht="15">
      <c r="A6" s="219"/>
      <c r="B6" s="219"/>
      <c r="C6" s="219"/>
      <c r="D6" s="220"/>
      <c r="E6" s="220"/>
      <c r="F6" s="221" t="s">
        <v>197</v>
      </c>
      <c r="G6" s="221" t="s">
        <v>198</v>
      </c>
      <c r="H6" s="221" t="s">
        <v>199</v>
      </c>
      <c r="I6" s="220"/>
      <c r="J6" s="222"/>
      <c r="K6" s="223"/>
      <c r="L6" s="223"/>
      <c r="M6" s="220"/>
      <c r="N6" s="220"/>
      <c r="O6" s="221" t="s">
        <v>197</v>
      </c>
      <c r="P6" s="221" t="s">
        <v>198</v>
      </c>
      <c r="Q6" s="221" t="s">
        <v>199</v>
      </c>
      <c r="R6" s="220"/>
    </row>
    <row r="7" spans="1:18" ht="15">
      <c r="A7" s="219"/>
      <c r="B7" s="219"/>
      <c r="C7" s="219"/>
      <c r="D7" s="220"/>
      <c r="E7" s="220"/>
      <c r="F7" s="221" t="s">
        <v>200</v>
      </c>
      <c r="G7" s="221" t="s">
        <v>197</v>
      </c>
      <c r="H7" s="221" t="s">
        <v>201</v>
      </c>
      <c r="I7" s="220"/>
      <c r="J7" s="222"/>
      <c r="K7" s="223"/>
      <c r="L7" s="223"/>
      <c r="M7" s="220"/>
      <c r="N7" s="220"/>
      <c r="O7" s="221" t="s">
        <v>200</v>
      </c>
      <c r="P7" s="221" t="s">
        <v>197</v>
      </c>
      <c r="Q7" s="221" t="s">
        <v>201</v>
      </c>
      <c r="R7" s="220"/>
    </row>
    <row r="8" spans="1:18" ht="15">
      <c r="A8" s="219"/>
      <c r="B8" s="219"/>
      <c r="C8" s="219"/>
      <c r="D8" s="220"/>
      <c r="E8" s="220"/>
      <c r="F8" s="221"/>
      <c r="G8" s="221" t="s">
        <v>200</v>
      </c>
      <c r="H8" s="221"/>
      <c r="I8" s="220"/>
      <c r="J8" s="222"/>
      <c r="K8" s="223"/>
      <c r="L8" s="223"/>
      <c r="M8" s="220"/>
      <c r="N8" s="220"/>
      <c r="O8" s="221"/>
      <c r="P8" s="221"/>
      <c r="Q8" s="221"/>
      <c r="R8" s="220"/>
    </row>
    <row r="9" spans="1:18" ht="15">
      <c r="A9" s="219"/>
      <c r="B9" s="219"/>
      <c r="C9" s="219"/>
      <c r="D9" s="224" t="s">
        <v>202</v>
      </c>
      <c r="E9" s="224" t="s">
        <v>202</v>
      </c>
      <c r="F9" s="224" t="s">
        <v>203</v>
      </c>
      <c r="G9" s="224" t="s">
        <v>202</v>
      </c>
      <c r="H9" s="224" t="s">
        <v>202</v>
      </c>
      <c r="I9" s="224" t="s">
        <v>203</v>
      </c>
      <c r="J9" s="225"/>
      <c r="K9" s="223"/>
      <c r="L9" s="223"/>
      <c r="M9" s="224" t="s">
        <v>202</v>
      </c>
      <c r="N9" s="224" t="s">
        <v>202</v>
      </c>
      <c r="O9" s="224" t="s">
        <v>203</v>
      </c>
      <c r="P9" s="224" t="s">
        <v>202</v>
      </c>
      <c r="Q9" s="224" t="s">
        <v>202</v>
      </c>
      <c r="R9" s="224" t="s">
        <v>203</v>
      </c>
    </row>
    <row r="10" spans="1:18" ht="15">
      <c r="A10" s="226"/>
      <c r="B10" s="226"/>
      <c r="C10" s="226"/>
      <c r="D10" s="227" t="s">
        <v>126</v>
      </c>
      <c r="E10" s="227" t="s">
        <v>126</v>
      </c>
      <c r="F10" s="227" t="s">
        <v>204</v>
      </c>
      <c r="G10" s="227" t="s">
        <v>126</v>
      </c>
      <c r="H10" s="227" t="s">
        <v>126</v>
      </c>
      <c r="I10" s="227" t="s">
        <v>204</v>
      </c>
      <c r="J10" s="228"/>
      <c r="K10" s="229"/>
      <c r="L10" s="229"/>
      <c r="M10" s="227" t="s">
        <v>126</v>
      </c>
      <c r="N10" s="227" t="s">
        <v>126</v>
      </c>
      <c r="O10" s="227" t="s">
        <v>204</v>
      </c>
      <c r="P10" s="227" t="s">
        <v>126</v>
      </c>
      <c r="Q10" s="227" t="s">
        <v>126</v>
      </c>
      <c r="R10" s="227" t="s">
        <v>204</v>
      </c>
    </row>
    <row r="11" spans="1:18" ht="15">
      <c r="A11" s="219"/>
      <c r="B11" s="219"/>
      <c r="C11" s="219"/>
      <c r="D11" s="223"/>
      <c r="E11" s="223"/>
      <c r="F11" s="223"/>
      <c r="G11" s="223"/>
      <c r="H11" s="223"/>
      <c r="I11" s="223"/>
      <c r="J11" s="230"/>
      <c r="K11" s="223"/>
      <c r="L11" s="223"/>
      <c r="M11" s="223"/>
      <c r="N11" s="223"/>
      <c r="O11" s="223"/>
      <c r="P11" s="223"/>
      <c r="Q11" s="223"/>
      <c r="R11" s="223"/>
    </row>
    <row r="12" spans="4:18" ht="15">
      <c r="D12" s="37"/>
      <c r="E12" s="37"/>
      <c r="F12" s="37"/>
      <c r="G12" s="37"/>
      <c r="H12" s="37"/>
      <c r="J12" s="231" t="s">
        <v>108</v>
      </c>
      <c r="K12" s="37"/>
      <c r="L12" s="37"/>
      <c r="M12" s="37"/>
      <c r="N12" s="37"/>
      <c r="O12" s="37"/>
      <c r="P12" s="37"/>
      <c r="Q12" s="232"/>
      <c r="R12" s="232" t="s">
        <v>205</v>
      </c>
    </row>
    <row r="13" spans="1:18" ht="15">
      <c r="A13" s="189">
        <v>1960</v>
      </c>
      <c r="B13" s="233"/>
      <c r="C13" s="233"/>
      <c r="D13" s="37" t="s">
        <v>8</v>
      </c>
      <c r="E13" s="130">
        <v>29.8</v>
      </c>
      <c r="F13" s="234" t="s">
        <v>8</v>
      </c>
      <c r="G13" s="235" t="s">
        <v>8</v>
      </c>
      <c r="H13" s="234" t="s">
        <v>8</v>
      </c>
      <c r="I13" s="489" t="s">
        <v>8</v>
      </c>
      <c r="J13" s="236"/>
      <c r="K13" s="37"/>
      <c r="L13" s="37"/>
      <c r="M13" s="237" t="s">
        <v>8</v>
      </c>
      <c r="N13" s="188">
        <f aca="true" t="shared" si="0" ref="N13:N27">(E13/E$38)*100</f>
        <v>248.33333333333334</v>
      </c>
      <c r="O13" s="237" t="s">
        <v>8</v>
      </c>
      <c r="P13" s="238" t="s">
        <v>8</v>
      </c>
      <c r="Q13" s="237" t="s">
        <v>8</v>
      </c>
      <c r="R13" s="237" t="s">
        <v>8</v>
      </c>
    </row>
    <row r="14" spans="1:18" ht="15">
      <c r="A14" s="189">
        <v>1961</v>
      </c>
      <c r="B14" s="233"/>
      <c r="C14" s="233"/>
      <c r="D14" s="37" t="s">
        <v>8</v>
      </c>
      <c r="E14" s="130">
        <v>28.1</v>
      </c>
      <c r="F14" s="234" t="s">
        <v>8</v>
      </c>
      <c r="G14" s="235" t="s">
        <v>8</v>
      </c>
      <c r="H14" s="234" t="s">
        <v>8</v>
      </c>
      <c r="I14" s="489" t="s">
        <v>8</v>
      </c>
      <c r="J14" s="236"/>
      <c r="K14" s="37"/>
      <c r="L14" s="37"/>
      <c r="M14" s="237" t="s">
        <v>8</v>
      </c>
      <c r="N14" s="188">
        <f t="shared" si="0"/>
        <v>234.16666666666669</v>
      </c>
      <c r="O14" s="237" t="s">
        <v>8</v>
      </c>
      <c r="P14" s="238" t="s">
        <v>8</v>
      </c>
      <c r="Q14" s="237" t="s">
        <v>8</v>
      </c>
      <c r="R14" s="237" t="s">
        <v>8</v>
      </c>
    </row>
    <row r="15" spans="1:18" ht="15">
      <c r="A15" s="189">
        <v>1962</v>
      </c>
      <c r="B15" s="233"/>
      <c r="C15" s="233"/>
      <c r="D15" s="37" t="s">
        <v>8</v>
      </c>
      <c r="E15" s="130">
        <v>24.7</v>
      </c>
      <c r="F15" s="234" t="s">
        <v>8</v>
      </c>
      <c r="G15" s="235" t="s">
        <v>8</v>
      </c>
      <c r="H15" s="234" t="s">
        <v>8</v>
      </c>
      <c r="I15" s="489" t="s">
        <v>8</v>
      </c>
      <c r="J15" s="236"/>
      <c r="K15" s="37"/>
      <c r="L15" s="37"/>
      <c r="M15" s="237" t="s">
        <v>8</v>
      </c>
      <c r="N15" s="188">
        <f t="shared" si="0"/>
        <v>205.83333333333331</v>
      </c>
      <c r="O15" s="237" t="s">
        <v>8</v>
      </c>
      <c r="P15" s="238" t="s">
        <v>8</v>
      </c>
      <c r="Q15" s="237" t="s">
        <v>8</v>
      </c>
      <c r="R15" s="237" t="s">
        <v>8</v>
      </c>
    </row>
    <row r="16" spans="1:18" ht="15">
      <c r="A16" s="189">
        <v>1963</v>
      </c>
      <c r="B16" s="233"/>
      <c r="C16" s="233"/>
      <c r="D16" s="37" t="s">
        <v>8</v>
      </c>
      <c r="E16" s="130">
        <v>24.6</v>
      </c>
      <c r="F16" s="234" t="s">
        <v>8</v>
      </c>
      <c r="G16" s="235" t="s">
        <v>8</v>
      </c>
      <c r="H16" s="234" t="s">
        <v>8</v>
      </c>
      <c r="I16" s="489" t="s">
        <v>8</v>
      </c>
      <c r="J16" s="236"/>
      <c r="K16" s="37"/>
      <c r="L16" s="37"/>
      <c r="M16" s="237" t="s">
        <v>8</v>
      </c>
      <c r="N16" s="188">
        <f t="shared" si="0"/>
        <v>205.00000000000003</v>
      </c>
      <c r="O16" s="237" t="s">
        <v>8</v>
      </c>
      <c r="P16" s="238" t="s">
        <v>8</v>
      </c>
      <c r="Q16" s="237" t="s">
        <v>8</v>
      </c>
      <c r="R16" s="237" t="s">
        <v>8</v>
      </c>
    </row>
    <row r="17" spans="1:18" ht="15">
      <c r="A17" s="189">
        <v>1964</v>
      </c>
      <c r="B17" s="233"/>
      <c r="C17" s="233"/>
      <c r="D17" s="37" t="s">
        <v>8</v>
      </c>
      <c r="E17" s="130">
        <v>25.4</v>
      </c>
      <c r="F17" s="234" t="s">
        <v>8</v>
      </c>
      <c r="G17" s="235" t="s">
        <v>8</v>
      </c>
      <c r="H17" s="234" t="s">
        <v>8</v>
      </c>
      <c r="I17" s="489" t="s">
        <v>8</v>
      </c>
      <c r="J17" s="236"/>
      <c r="K17" s="37"/>
      <c r="L17" s="37"/>
      <c r="M17" s="237" t="s">
        <v>8</v>
      </c>
      <c r="N17" s="188">
        <f t="shared" si="0"/>
        <v>211.66666666666666</v>
      </c>
      <c r="O17" s="237" t="s">
        <v>8</v>
      </c>
      <c r="P17" s="238" t="s">
        <v>8</v>
      </c>
      <c r="Q17" s="237" t="s">
        <v>8</v>
      </c>
      <c r="R17" s="237" t="s">
        <v>8</v>
      </c>
    </row>
    <row r="18" spans="1:18" ht="15">
      <c r="A18" s="189">
        <v>1965</v>
      </c>
      <c r="B18" s="233"/>
      <c r="C18" s="233"/>
      <c r="D18" s="37" t="s">
        <v>8</v>
      </c>
      <c r="E18" s="130">
        <v>24.3</v>
      </c>
      <c r="F18" s="234" t="s">
        <v>8</v>
      </c>
      <c r="G18" s="235" t="s">
        <v>8</v>
      </c>
      <c r="H18" s="234" t="s">
        <v>8</v>
      </c>
      <c r="I18" s="489" t="s">
        <v>8</v>
      </c>
      <c r="J18" s="236"/>
      <c r="K18" s="37"/>
      <c r="L18" s="37"/>
      <c r="M18" s="237" t="s">
        <v>8</v>
      </c>
      <c r="N18" s="188">
        <f t="shared" si="0"/>
        <v>202.5</v>
      </c>
      <c r="O18" s="237" t="s">
        <v>8</v>
      </c>
      <c r="P18" s="238" t="s">
        <v>8</v>
      </c>
      <c r="Q18" s="237" t="s">
        <v>8</v>
      </c>
      <c r="R18" s="237" t="s">
        <v>8</v>
      </c>
    </row>
    <row r="19" spans="1:18" ht="15">
      <c r="A19" s="189">
        <v>1966</v>
      </c>
      <c r="B19" s="233"/>
      <c r="C19" s="233"/>
      <c r="D19" s="37" t="s">
        <v>8</v>
      </c>
      <c r="E19" s="130">
        <v>21.4</v>
      </c>
      <c r="F19" s="234" t="s">
        <v>8</v>
      </c>
      <c r="G19" s="235" t="s">
        <v>8</v>
      </c>
      <c r="H19" s="234" t="s">
        <v>8</v>
      </c>
      <c r="I19" s="489" t="s">
        <v>8</v>
      </c>
      <c r="J19" s="236"/>
      <c r="K19" s="37"/>
      <c r="L19" s="37"/>
      <c r="M19" s="237" t="s">
        <v>8</v>
      </c>
      <c r="N19" s="188">
        <f t="shared" si="0"/>
        <v>178.33333333333331</v>
      </c>
      <c r="O19" s="237" t="s">
        <v>8</v>
      </c>
      <c r="P19" s="238" t="s">
        <v>8</v>
      </c>
      <c r="Q19" s="237" t="s">
        <v>8</v>
      </c>
      <c r="R19" s="237" t="s">
        <v>8</v>
      </c>
    </row>
    <row r="20" spans="1:18" ht="15">
      <c r="A20" s="189">
        <v>1967</v>
      </c>
      <c r="B20" s="233"/>
      <c r="C20" s="233"/>
      <c r="D20" s="37" t="s">
        <v>8</v>
      </c>
      <c r="E20" s="130">
        <v>20</v>
      </c>
      <c r="F20" s="234" t="s">
        <v>8</v>
      </c>
      <c r="G20" s="235" t="s">
        <v>8</v>
      </c>
      <c r="H20" s="234" t="s">
        <v>8</v>
      </c>
      <c r="I20" s="489" t="s">
        <v>8</v>
      </c>
      <c r="J20" s="236"/>
      <c r="K20" s="37"/>
      <c r="L20" s="37"/>
      <c r="M20" s="237" t="s">
        <v>8</v>
      </c>
      <c r="N20" s="188">
        <f t="shared" si="0"/>
        <v>166.66666666666669</v>
      </c>
      <c r="O20" s="237" t="s">
        <v>8</v>
      </c>
      <c r="P20" s="238" t="s">
        <v>8</v>
      </c>
      <c r="Q20" s="237" t="s">
        <v>8</v>
      </c>
      <c r="R20" s="237" t="s">
        <v>8</v>
      </c>
    </row>
    <row r="21" spans="1:18" ht="15">
      <c r="A21" s="239">
        <v>1968</v>
      </c>
      <c r="B21" s="233"/>
      <c r="C21" s="233"/>
      <c r="D21" s="37" t="s">
        <v>8</v>
      </c>
      <c r="E21" s="130">
        <v>20.9</v>
      </c>
      <c r="F21" s="234" t="s">
        <v>8</v>
      </c>
      <c r="G21" s="235" t="s">
        <v>8</v>
      </c>
      <c r="H21" s="234" t="s">
        <v>8</v>
      </c>
      <c r="I21" s="489" t="s">
        <v>8</v>
      </c>
      <c r="J21" s="236"/>
      <c r="K21" s="37"/>
      <c r="L21" s="37"/>
      <c r="M21" s="237" t="s">
        <v>8</v>
      </c>
      <c r="N21" s="188">
        <f t="shared" si="0"/>
        <v>174.16666666666666</v>
      </c>
      <c r="O21" s="237" t="s">
        <v>8</v>
      </c>
      <c r="P21" s="238" t="s">
        <v>8</v>
      </c>
      <c r="Q21" s="237" t="s">
        <v>8</v>
      </c>
      <c r="R21" s="237" t="s">
        <v>8</v>
      </c>
    </row>
    <row r="22" spans="1:18" ht="15">
      <c r="A22" s="189">
        <v>1969</v>
      </c>
      <c r="B22" s="233"/>
      <c r="C22" s="233"/>
      <c r="D22" s="37" t="s">
        <v>8</v>
      </c>
      <c r="E22" s="130">
        <v>21.1</v>
      </c>
      <c r="F22" s="234" t="s">
        <v>8</v>
      </c>
      <c r="G22" s="235" t="s">
        <v>8</v>
      </c>
      <c r="H22" s="234" t="s">
        <v>8</v>
      </c>
      <c r="I22" s="489" t="s">
        <v>8</v>
      </c>
      <c r="J22" s="236"/>
      <c r="K22" s="37"/>
      <c r="L22" s="37"/>
      <c r="M22" s="237" t="s">
        <v>8</v>
      </c>
      <c r="N22" s="188">
        <f t="shared" si="0"/>
        <v>175.83333333333334</v>
      </c>
      <c r="O22" s="237" t="s">
        <v>8</v>
      </c>
      <c r="P22" s="238" t="s">
        <v>8</v>
      </c>
      <c r="Q22" s="237" t="s">
        <v>8</v>
      </c>
      <c r="R22" s="237" t="s">
        <v>8</v>
      </c>
    </row>
    <row r="23" spans="1:18" ht="15">
      <c r="A23" s="189">
        <v>1970</v>
      </c>
      <c r="B23" s="233"/>
      <c r="C23" s="233"/>
      <c r="D23" s="37" t="s">
        <v>8</v>
      </c>
      <c r="E23" s="130">
        <v>20.8</v>
      </c>
      <c r="F23" s="234" t="s">
        <v>8</v>
      </c>
      <c r="G23" s="235" t="s">
        <v>8</v>
      </c>
      <c r="H23" s="234" t="s">
        <v>8</v>
      </c>
      <c r="I23" s="489" t="s">
        <v>8</v>
      </c>
      <c r="J23" s="236"/>
      <c r="K23" s="37"/>
      <c r="L23" s="37"/>
      <c r="M23" s="237" t="s">
        <v>8</v>
      </c>
      <c r="N23" s="188">
        <f t="shared" si="0"/>
        <v>173.33333333333334</v>
      </c>
      <c r="O23" s="237" t="s">
        <v>8</v>
      </c>
      <c r="P23" s="238" t="s">
        <v>8</v>
      </c>
      <c r="Q23" s="237" t="s">
        <v>8</v>
      </c>
      <c r="R23" s="237" t="s">
        <v>8</v>
      </c>
    </row>
    <row r="24" spans="1:18" ht="15">
      <c r="A24" s="189">
        <v>1971</v>
      </c>
      <c r="B24" s="233"/>
      <c r="C24" s="233"/>
      <c r="D24" s="37" t="s">
        <v>8</v>
      </c>
      <c r="E24" s="130">
        <v>20</v>
      </c>
      <c r="F24" s="234" t="s">
        <v>8</v>
      </c>
      <c r="G24" s="235" t="s">
        <v>8</v>
      </c>
      <c r="H24" s="234" t="s">
        <v>8</v>
      </c>
      <c r="I24" s="489" t="s">
        <v>8</v>
      </c>
      <c r="J24" s="236"/>
      <c r="K24" s="37"/>
      <c r="L24" s="37"/>
      <c r="M24" s="237" t="s">
        <v>8</v>
      </c>
      <c r="N24" s="188">
        <f t="shared" si="0"/>
        <v>166.66666666666669</v>
      </c>
      <c r="O24" s="237" t="s">
        <v>8</v>
      </c>
      <c r="P24" s="238" t="s">
        <v>8</v>
      </c>
      <c r="Q24" s="237" t="s">
        <v>8</v>
      </c>
      <c r="R24" s="237" t="s">
        <v>8</v>
      </c>
    </row>
    <row r="25" spans="1:18" ht="15">
      <c r="A25" s="189">
        <v>1972</v>
      </c>
      <c r="B25" s="233"/>
      <c r="C25" s="233"/>
      <c r="D25" s="37" t="s">
        <v>8</v>
      </c>
      <c r="E25" s="130">
        <v>18.1</v>
      </c>
      <c r="F25" s="234" t="s">
        <v>8</v>
      </c>
      <c r="G25" s="235" t="s">
        <v>8</v>
      </c>
      <c r="H25" s="234" t="s">
        <v>8</v>
      </c>
      <c r="I25" s="489" t="s">
        <v>8</v>
      </c>
      <c r="J25" s="236"/>
      <c r="K25" s="37"/>
      <c r="L25" s="37"/>
      <c r="M25" s="237" t="s">
        <v>8</v>
      </c>
      <c r="N25" s="188">
        <f t="shared" si="0"/>
        <v>150.83333333333334</v>
      </c>
      <c r="O25" s="237" t="s">
        <v>8</v>
      </c>
      <c r="P25" s="238" t="s">
        <v>8</v>
      </c>
      <c r="Q25" s="237" t="s">
        <v>8</v>
      </c>
      <c r="R25" s="237" t="s">
        <v>8</v>
      </c>
    </row>
    <row r="26" spans="1:18" ht="15">
      <c r="A26" s="189">
        <v>1973</v>
      </c>
      <c r="B26" s="233"/>
      <c r="C26" s="233"/>
      <c r="D26" s="37" t="s">
        <v>8</v>
      </c>
      <c r="E26" s="130">
        <v>19.3</v>
      </c>
      <c r="F26" s="130">
        <v>5.7</v>
      </c>
      <c r="G26" s="235" t="s">
        <v>8</v>
      </c>
      <c r="H26" s="234" t="s">
        <v>8</v>
      </c>
      <c r="I26" s="197">
        <v>8</v>
      </c>
      <c r="J26" s="131"/>
      <c r="K26" s="37"/>
      <c r="L26" s="37"/>
      <c r="M26" s="237" t="s">
        <v>8</v>
      </c>
      <c r="N26" s="188">
        <f t="shared" si="0"/>
        <v>160.83333333333334</v>
      </c>
      <c r="O26" s="198">
        <f aca="true" t="shared" si="1" ref="O26:O64">F26/F$38*100</f>
        <v>16.618075801749274</v>
      </c>
      <c r="P26" s="238" t="s">
        <v>8</v>
      </c>
      <c r="Q26" s="237" t="s">
        <v>8</v>
      </c>
      <c r="R26" s="198">
        <f aca="true" t="shared" si="2" ref="R26:R63">I26/I$38*100</f>
        <v>26.845637583892618</v>
      </c>
    </row>
    <row r="27" spans="1:18" ht="15">
      <c r="A27" s="189">
        <v>1974</v>
      </c>
      <c r="B27" s="233"/>
      <c r="C27" s="233"/>
      <c r="D27" s="130">
        <v>160.7</v>
      </c>
      <c r="E27" s="130">
        <v>17.9</v>
      </c>
      <c r="F27" s="130">
        <v>5.7</v>
      </c>
      <c r="G27" s="235" t="s">
        <v>8</v>
      </c>
      <c r="H27" s="234" t="s">
        <v>8</v>
      </c>
      <c r="I27" s="197">
        <v>7.5</v>
      </c>
      <c r="J27" s="131"/>
      <c r="K27" s="37"/>
      <c r="L27" s="37"/>
      <c r="M27" s="188">
        <f aca="true" t="shared" si="3" ref="M27:M63">D27/D$38*100</f>
        <v>123.14176245210726</v>
      </c>
      <c r="N27" s="188">
        <f t="shared" si="0"/>
        <v>149.16666666666666</v>
      </c>
      <c r="O27" s="198">
        <f t="shared" si="1"/>
        <v>16.618075801749274</v>
      </c>
      <c r="P27" s="238" t="s">
        <v>8</v>
      </c>
      <c r="Q27" s="237" t="s">
        <v>8</v>
      </c>
      <c r="R27" s="198">
        <f t="shared" si="2"/>
        <v>25.167785234899327</v>
      </c>
    </row>
    <row r="28" spans="1:18" ht="15">
      <c r="A28" s="189">
        <v>1975</v>
      </c>
      <c r="B28" s="233"/>
      <c r="C28" s="233"/>
      <c r="D28" s="130">
        <v>164.6</v>
      </c>
      <c r="E28" s="130">
        <v>16.1</v>
      </c>
      <c r="F28" s="130">
        <v>4.9</v>
      </c>
      <c r="G28" s="235" t="s">
        <v>8</v>
      </c>
      <c r="H28" s="130" t="s">
        <v>8</v>
      </c>
      <c r="I28" s="197">
        <v>6.3</v>
      </c>
      <c r="J28" s="131"/>
      <c r="K28" s="127"/>
      <c r="L28" s="127"/>
      <c r="M28" s="188">
        <f t="shared" si="3"/>
        <v>126.13026819923373</v>
      </c>
      <c r="N28" s="198">
        <f aca="true" t="shared" si="4" ref="N28:N47">E28/E$38*100</f>
        <v>134.16666666666669</v>
      </c>
      <c r="O28" s="198">
        <f t="shared" si="1"/>
        <v>14.285714285714288</v>
      </c>
      <c r="P28" s="238" t="s">
        <v>8</v>
      </c>
      <c r="Q28" s="188" t="s">
        <v>8</v>
      </c>
      <c r="R28" s="198">
        <f t="shared" si="2"/>
        <v>21.140939597315437</v>
      </c>
    </row>
    <row r="29" spans="1:18" ht="15">
      <c r="A29" s="189">
        <v>1976</v>
      </c>
      <c r="B29" s="233"/>
      <c r="C29" s="235" t="s">
        <v>8</v>
      </c>
      <c r="D29" s="130">
        <v>172</v>
      </c>
      <c r="E29" s="130">
        <v>16.2</v>
      </c>
      <c r="F29" s="130">
        <v>7</v>
      </c>
      <c r="G29" s="235" t="s">
        <v>8</v>
      </c>
      <c r="H29" s="130" t="s">
        <v>8</v>
      </c>
      <c r="I29" s="197">
        <v>11.9</v>
      </c>
      <c r="J29" s="131"/>
      <c r="K29" s="127"/>
      <c r="L29" s="238" t="s">
        <v>8</v>
      </c>
      <c r="M29" s="188">
        <f t="shared" si="3"/>
        <v>131.8007662835249</v>
      </c>
      <c r="N29" s="198">
        <f t="shared" si="4"/>
        <v>135</v>
      </c>
      <c r="O29" s="198">
        <f t="shared" si="1"/>
        <v>20.408163265306122</v>
      </c>
      <c r="P29" s="238" t="s">
        <v>8</v>
      </c>
      <c r="Q29" s="188" t="s">
        <v>8</v>
      </c>
      <c r="R29" s="198">
        <f t="shared" si="2"/>
        <v>39.93288590604027</v>
      </c>
    </row>
    <row r="30" spans="1:18" ht="15">
      <c r="A30" s="189">
        <v>1977</v>
      </c>
      <c r="B30" s="233"/>
      <c r="C30" s="235" t="s">
        <v>8</v>
      </c>
      <c r="D30" s="130">
        <v>144.7</v>
      </c>
      <c r="E30" s="130">
        <v>14</v>
      </c>
      <c r="F30" s="130">
        <v>13.6</v>
      </c>
      <c r="G30" s="235" t="s">
        <v>8</v>
      </c>
      <c r="H30" s="130" t="s">
        <v>8</v>
      </c>
      <c r="I30" s="197">
        <v>23.2</v>
      </c>
      <c r="J30" s="131"/>
      <c r="K30" s="127"/>
      <c r="L30" s="238" t="s">
        <v>8</v>
      </c>
      <c r="M30" s="188">
        <f t="shared" si="3"/>
        <v>110.88122605363984</v>
      </c>
      <c r="N30" s="198">
        <f t="shared" si="4"/>
        <v>116.66666666666667</v>
      </c>
      <c r="O30" s="198">
        <f t="shared" si="1"/>
        <v>39.650145772594755</v>
      </c>
      <c r="P30" s="238" t="s">
        <v>8</v>
      </c>
      <c r="Q30" s="188" t="s">
        <v>8</v>
      </c>
      <c r="R30" s="198">
        <f t="shared" si="2"/>
        <v>77.85234899328859</v>
      </c>
    </row>
    <row r="31" spans="1:18" ht="15">
      <c r="A31" s="189">
        <v>1978</v>
      </c>
      <c r="B31" s="233"/>
      <c r="C31" s="235" t="s">
        <v>8</v>
      </c>
      <c r="D31" s="130">
        <v>149.5</v>
      </c>
      <c r="E31" s="130">
        <v>13.8</v>
      </c>
      <c r="F31" s="130">
        <v>18.6</v>
      </c>
      <c r="G31" s="235" t="s">
        <v>8</v>
      </c>
      <c r="H31" s="130" t="s">
        <v>8</v>
      </c>
      <c r="I31" s="197">
        <v>26.4</v>
      </c>
      <c r="J31" s="131"/>
      <c r="K31" s="127"/>
      <c r="L31" s="238" t="s">
        <v>8</v>
      </c>
      <c r="M31" s="188">
        <f t="shared" si="3"/>
        <v>114.55938697318007</v>
      </c>
      <c r="N31" s="198">
        <f t="shared" si="4"/>
        <v>115.00000000000001</v>
      </c>
      <c r="O31" s="198">
        <f t="shared" si="1"/>
        <v>54.22740524781342</v>
      </c>
      <c r="P31" s="238" t="s">
        <v>8</v>
      </c>
      <c r="Q31" s="188" t="s">
        <v>8</v>
      </c>
      <c r="R31" s="198">
        <f t="shared" si="2"/>
        <v>88.59060402684563</v>
      </c>
    </row>
    <row r="32" spans="1:18" ht="15">
      <c r="A32" s="189">
        <v>1979</v>
      </c>
      <c r="B32" s="233"/>
      <c r="C32" s="235" t="s">
        <v>8</v>
      </c>
      <c r="D32" s="130">
        <v>156.9</v>
      </c>
      <c r="E32" s="130">
        <v>12</v>
      </c>
      <c r="F32" s="130">
        <v>23.8</v>
      </c>
      <c r="G32" s="235" t="s">
        <v>8</v>
      </c>
      <c r="H32" s="130" t="s">
        <v>8</v>
      </c>
      <c r="I32" s="197">
        <v>27.9</v>
      </c>
      <c r="J32" s="131"/>
      <c r="K32" s="127"/>
      <c r="L32" s="238" t="s">
        <v>8</v>
      </c>
      <c r="M32" s="188">
        <f t="shared" si="3"/>
        <v>120.22988505747128</v>
      </c>
      <c r="N32" s="198">
        <f t="shared" si="4"/>
        <v>100</v>
      </c>
      <c r="O32" s="198">
        <f t="shared" si="1"/>
        <v>69.38775510204083</v>
      </c>
      <c r="P32" s="238" t="s">
        <v>8</v>
      </c>
      <c r="Q32" s="188" t="s">
        <v>8</v>
      </c>
      <c r="R32" s="198">
        <f t="shared" si="2"/>
        <v>93.62416107382549</v>
      </c>
    </row>
    <row r="33" spans="1:18" ht="15">
      <c r="A33" s="189">
        <v>1980</v>
      </c>
      <c r="B33" s="233"/>
      <c r="C33" s="235" t="s">
        <v>8</v>
      </c>
      <c r="D33" s="130">
        <v>134.7</v>
      </c>
      <c r="E33" s="130">
        <v>11.7</v>
      </c>
      <c r="F33" s="130">
        <v>33.5</v>
      </c>
      <c r="G33" s="235" t="s">
        <v>8</v>
      </c>
      <c r="H33" s="130">
        <v>8.12</v>
      </c>
      <c r="I33" s="197">
        <v>26.7</v>
      </c>
      <c r="J33" s="131"/>
      <c r="K33" s="127"/>
      <c r="L33" s="238" t="s">
        <v>8</v>
      </c>
      <c r="M33" s="188">
        <f t="shared" si="3"/>
        <v>103.21839080459769</v>
      </c>
      <c r="N33" s="198">
        <f t="shared" si="4"/>
        <v>97.5</v>
      </c>
      <c r="O33" s="198">
        <f t="shared" si="1"/>
        <v>97.66763848396502</v>
      </c>
      <c r="P33" s="238" t="s">
        <v>8</v>
      </c>
      <c r="Q33" s="198">
        <f aca="true" t="shared" si="5" ref="Q33:Q64">H33/H$38*100</f>
        <v>76.24413145539906</v>
      </c>
      <c r="R33" s="198">
        <f t="shared" si="2"/>
        <v>89.59731543624162</v>
      </c>
    </row>
    <row r="34" spans="1:18" ht="15">
      <c r="A34" s="189">
        <v>1981</v>
      </c>
      <c r="B34" s="233"/>
      <c r="C34" s="235" t="s">
        <v>8</v>
      </c>
      <c r="D34" s="130">
        <v>144.1</v>
      </c>
      <c r="E34" s="130">
        <v>12.2</v>
      </c>
      <c r="F34" s="196">
        <v>33.2</v>
      </c>
      <c r="G34" s="235" t="s">
        <v>8</v>
      </c>
      <c r="H34" s="130">
        <v>7.31</v>
      </c>
      <c r="I34" s="197">
        <v>24.1</v>
      </c>
      <c r="J34" s="131"/>
      <c r="K34" s="127"/>
      <c r="L34" s="238" t="s">
        <v>8</v>
      </c>
      <c r="M34" s="188">
        <f t="shared" si="3"/>
        <v>110.42145593869732</v>
      </c>
      <c r="N34" s="198">
        <f t="shared" si="4"/>
        <v>101.66666666666666</v>
      </c>
      <c r="O34" s="191">
        <f t="shared" si="1"/>
        <v>96.79300291545191</v>
      </c>
      <c r="P34" s="238" t="s">
        <v>8</v>
      </c>
      <c r="Q34" s="198">
        <f t="shared" si="5"/>
        <v>68.63849765258216</v>
      </c>
      <c r="R34" s="198">
        <f t="shared" si="2"/>
        <v>80.87248322147651</v>
      </c>
    </row>
    <row r="35" spans="1:18" ht="15">
      <c r="A35" s="189">
        <v>1982</v>
      </c>
      <c r="B35" s="233"/>
      <c r="C35" s="235" t="s">
        <v>8</v>
      </c>
      <c r="D35" s="130">
        <v>135.4</v>
      </c>
      <c r="E35" s="130">
        <v>10.4</v>
      </c>
      <c r="F35" s="130">
        <v>34.5</v>
      </c>
      <c r="G35" s="235" t="s">
        <v>8</v>
      </c>
      <c r="H35" s="130">
        <v>10.4</v>
      </c>
      <c r="I35" s="197">
        <v>22.4</v>
      </c>
      <c r="J35" s="131"/>
      <c r="K35" s="127"/>
      <c r="L35" s="238" t="s">
        <v>8</v>
      </c>
      <c r="M35" s="188">
        <f t="shared" si="3"/>
        <v>103.75478927203065</v>
      </c>
      <c r="N35" s="198">
        <f t="shared" si="4"/>
        <v>86.66666666666667</v>
      </c>
      <c r="O35" s="198">
        <f t="shared" si="1"/>
        <v>100.58309037900874</v>
      </c>
      <c r="P35" s="238" t="s">
        <v>8</v>
      </c>
      <c r="Q35" s="198">
        <f t="shared" si="5"/>
        <v>97.65258215962442</v>
      </c>
      <c r="R35" s="198">
        <f t="shared" si="2"/>
        <v>75.16778523489933</v>
      </c>
    </row>
    <row r="36" spans="1:18" ht="15">
      <c r="A36" s="189">
        <v>1983</v>
      </c>
      <c r="B36" s="233"/>
      <c r="C36" s="235" t="s">
        <v>8</v>
      </c>
      <c r="D36" s="130">
        <v>129.1</v>
      </c>
      <c r="E36" s="130">
        <v>10.3</v>
      </c>
      <c r="F36" s="130">
        <v>37.3</v>
      </c>
      <c r="G36" s="235" t="s">
        <v>8</v>
      </c>
      <c r="H36" s="130">
        <v>12.1</v>
      </c>
      <c r="I36" s="197">
        <v>26.5</v>
      </c>
      <c r="J36" s="131"/>
      <c r="K36" s="127"/>
      <c r="L36" s="238" t="s">
        <v>8</v>
      </c>
      <c r="M36" s="188">
        <f t="shared" si="3"/>
        <v>98.9272030651341</v>
      </c>
      <c r="N36" s="198">
        <f t="shared" si="4"/>
        <v>85.83333333333334</v>
      </c>
      <c r="O36" s="198">
        <f t="shared" si="1"/>
        <v>108.7463556851312</v>
      </c>
      <c r="P36" s="238" t="s">
        <v>8</v>
      </c>
      <c r="Q36" s="198">
        <f t="shared" si="5"/>
        <v>113.6150234741784</v>
      </c>
      <c r="R36" s="198">
        <f t="shared" si="2"/>
        <v>88.9261744966443</v>
      </c>
    </row>
    <row r="37" spans="1:18" ht="15">
      <c r="A37" s="189">
        <v>1984</v>
      </c>
      <c r="B37" s="233"/>
      <c r="C37" s="235" t="s">
        <v>8</v>
      </c>
      <c r="D37" s="130">
        <v>128.3</v>
      </c>
      <c r="E37" s="130">
        <v>6.4</v>
      </c>
      <c r="F37" s="130">
        <v>35.6</v>
      </c>
      <c r="G37" s="235" t="s">
        <v>8</v>
      </c>
      <c r="H37" s="130">
        <v>10.02</v>
      </c>
      <c r="I37" s="197">
        <v>26.9</v>
      </c>
      <c r="J37" s="131"/>
      <c r="K37" s="127"/>
      <c r="L37" s="238" t="s">
        <v>8</v>
      </c>
      <c r="M37" s="188">
        <f t="shared" si="3"/>
        <v>98.31417624521073</v>
      </c>
      <c r="N37" s="198">
        <f t="shared" si="4"/>
        <v>53.333333333333336</v>
      </c>
      <c r="O37" s="198">
        <f t="shared" si="1"/>
        <v>103.79008746355687</v>
      </c>
      <c r="P37" s="238" t="s">
        <v>8</v>
      </c>
      <c r="Q37" s="198">
        <f t="shared" si="5"/>
        <v>94.08450704225352</v>
      </c>
      <c r="R37" s="198">
        <f t="shared" si="2"/>
        <v>90.26845637583892</v>
      </c>
    </row>
    <row r="38" spans="1:18" ht="15">
      <c r="A38" s="189">
        <v>1985</v>
      </c>
      <c r="B38" s="233"/>
      <c r="C38" s="235" t="s">
        <v>8</v>
      </c>
      <c r="D38" s="130">
        <v>130.5</v>
      </c>
      <c r="E38" s="130">
        <v>12</v>
      </c>
      <c r="F38" s="130">
        <v>34.3</v>
      </c>
      <c r="G38" s="235" t="s">
        <v>8</v>
      </c>
      <c r="H38" s="130">
        <v>10.65</v>
      </c>
      <c r="I38" s="197">
        <v>29.8</v>
      </c>
      <c r="J38" s="131"/>
      <c r="K38" s="127"/>
      <c r="L38" s="238" t="s">
        <v>8</v>
      </c>
      <c r="M38" s="188">
        <f t="shared" si="3"/>
        <v>100</v>
      </c>
      <c r="N38" s="198">
        <f t="shared" si="4"/>
        <v>100</v>
      </c>
      <c r="O38" s="198">
        <f t="shared" si="1"/>
        <v>100</v>
      </c>
      <c r="P38" s="238" t="s">
        <v>8</v>
      </c>
      <c r="Q38" s="198">
        <f t="shared" si="5"/>
        <v>100</v>
      </c>
      <c r="R38" s="198">
        <f t="shared" si="2"/>
        <v>100</v>
      </c>
    </row>
    <row r="39" spans="1:18" ht="15">
      <c r="A39" s="189">
        <v>1986</v>
      </c>
      <c r="B39" s="233"/>
      <c r="C39" s="235" t="s">
        <v>8</v>
      </c>
      <c r="D39" s="130">
        <v>128</v>
      </c>
      <c r="E39" s="130">
        <v>9.7</v>
      </c>
      <c r="F39" s="130">
        <v>32.3</v>
      </c>
      <c r="G39" s="235" t="s">
        <v>8</v>
      </c>
      <c r="H39" s="130">
        <v>11.02</v>
      </c>
      <c r="I39" s="197">
        <v>28.2</v>
      </c>
      <c r="J39" s="131"/>
      <c r="K39" s="127"/>
      <c r="L39" s="238" t="s">
        <v>8</v>
      </c>
      <c r="M39" s="188">
        <f t="shared" si="3"/>
        <v>98.08429118773945</v>
      </c>
      <c r="N39" s="198">
        <f t="shared" si="4"/>
        <v>80.83333333333333</v>
      </c>
      <c r="O39" s="198">
        <f t="shared" si="1"/>
        <v>94.16909620991254</v>
      </c>
      <c r="P39" s="238" t="s">
        <v>8</v>
      </c>
      <c r="Q39" s="198">
        <f t="shared" si="5"/>
        <v>103.47417840375586</v>
      </c>
      <c r="R39" s="198">
        <f t="shared" si="2"/>
        <v>94.63087248322147</v>
      </c>
    </row>
    <row r="40" spans="1:18" ht="15">
      <c r="A40" s="189">
        <v>1987</v>
      </c>
      <c r="B40" s="233"/>
      <c r="C40" s="235" t="s">
        <v>8</v>
      </c>
      <c r="D40" s="130">
        <v>134.9</v>
      </c>
      <c r="E40" s="130">
        <v>10.5</v>
      </c>
      <c r="F40" s="130">
        <v>28.6</v>
      </c>
      <c r="G40" s="130">
        <v>24.1</v>
      </c>
      <c r="H40" s="130">
        <v>10.28</v>
      </c>
      <c r="I40" s="197">
        <v>28.5</v>
      </c>
      <c r="J40" s="131">
        <f>SUM(C40:I40)</f>
        <v>236.88</v>
      </c>
      <c r="K40" s="127"/>
      <c r="L40" s="238" t="s">
        <v>8</v>
      </c>
      <c r="M40" s="188">
        <f t="shared" si="3"/>
        <v>103.37164750957855</v>
      </c>
      <c r="N40" s="198">
        <f t="shared" si="4"/>
        <v>87.5</v>
      </c>
      <c r="O40" s="198">
        <f t="shared" si="1"/>
        <v>83.38192419825074</v>
      </c>
      <c r="P40" s="238" t="s">
        <v>8</v>
      </c>
      <c r="Q40" s="198">
        <f t="shared" si="5"/>
        <v>96.52582159624413</v>
      </c>
      <c r="R40" s="198">
        <f t="shared" si="2"/>
        <v>95.63758389261746</v>
      </c>
    </row>
    <row r="41" spans="1:20" ht="15">
      <c r="A41" s="189">
        <v>1988</v>
      </c>
      <c r="B41" s="233"/>
      <c r="C41" s="235" t="s">
        <v>8</v>
      </c>
      <c r="D41" s="130">
        <v>155.7</v>
      </c>
      <c r="E41" s="130">
        <v>9.7</v>
      </c>
      <c r="F41" s="130">
        <v>31.9</v>
      </c>
      <c r="G41" s="130">
        <v>28.3</v>
      </c>
      <c r="H41" s="130">
        <v>10.22</v>
      </c>
      <c r="I41" s="197">
        <v>25.2</v>
      </c>
      <c r="J41" s="131">
        <f aca="true" t="shared" si="6" ref="J41:J63">SUM(C41:I41)</f>
        <v>261.02</v>
      </c>
      <c r="K41" s="127"/>
      <c r="L41" s="238" t="s">
        <v>8</v>
      </c>
      <c r="M41" s="188">
        <f t="shared" si="3"/>
        <v>119.3103448275862</v>
      </c>
      <c r="N41" s="198">
        <f t="shared" si="4"/>
        <v>80.83333333333333</v>
      </c>
      <c r="O41" s="198">
        <f t="shared" si="1"/>
        <v>93.00291545189505</v>
      </c>
      <c r="P41" s="238" t="s">
        <v>8</v>
      </c>
      <c r="Q41" s="198">
        <f t="shared" si="5"/>
        <v>95.962441314554</v>
      </c>
      <c r="R41" s="198">
        <f t="shared" si="2"/>
        <v>84.56375838926175</v>
      </c>
      <c r="T41" s="23"/>
    </row>
    <row r="42" spans="1:18" ht="15">
      <c r="A42" s="189">
        <v>1989</v>
      </c>
      <c r="B42" s="233"/>
      <c r="C42" s="235" t="s">
        <v>8</v>
      </c>
      <c r="D42" s="130">
        <v>154.8</v>
      </c>
      <c r="E42" s="130">
        <v>9.4</v>
      </c>
      <c r="F42" s="130">
        <v>32.5</v>
      </c>
      <c r="G42" s="130">
        <v>28.3</v>
      </c>
      <c r="H42" s="130">
        <v>10.37</v>
      </c>
      <c r="I42" s="196">
        <v>21.3</v>
      </c>
      <c r="J42" s="131">
        <f t="shared" si="6"/>
        <v>256.67</v>
      </c>
      <c r="K42" s="127"/>
      <c r="L42" s="238" t="s">
        <v>8</v>
      </c>
      <c r="M42" s="188">
        <f t="shared" si="3"/>
        <v>118.62068965517243</v>
      </c>
      <c r="N42" s="198">
        <f t="shared" si="4"/>
        <v>78.33333333333333</v>
      </c>
      <c r="O42" s="198">
        <f t="shared" si="1"/>
        <v>94.75218658892129</v>
      </c>
      <c r="P42" s="238" t="s">
        <v>8</v>
      </c>
      <c r="Q42" s="198">
        <f t="shared" si="5"/>
        <v>97.37089201877933</v>
      </c>
      <c r="R42" s="191">
        <f t="shared" si="2"/>
        <v>71.47651006711409</v>
      </c>
    </row>
    <row r="43" spans="1:18" ht="15">
      <c r="A43" s="189">
        <v>1990</v>
      </c>
      <c r="B43" s="233"/>
      <c r="C43" s="235" t="s">
        <v>8</v>
      </c>
      <c r="D43" s="130">
        <v>160.6</v>
      </c>
      <c r="E43" s="130">
        <v>9.8</v>
      </c>
      <c r="F43" s="130">
        <v>29.9</v>
      </c>
      <c r="G43" s="130">
        <v>25.2</v>
      </c>
      <c r="H43" s="130">
        <v>11.92</v>
      </c>
      <c r="I43" s="197">
        <v>26.9</v>
      </c>
      <c r="J43" s="131">
        <f t="shared" si="6"/>
        <v>264.32</v>
      </c>
      <c r="K43" s="127"/>
      <c r="L43" s="238" t="s">
        <v>8</v>
      </c>
      <c r="M43" s="188">
        <f t="shared" si="3"/>
        <v>123.06513409961686</v>
      </c>
      <c r="N43" s="198">
        <f t="shared" si="4"/>
        <v>81.66666666666667</v>
      </c>
      <c r="O43" s="198">
        <f t="shared" si="1"/>
        <v>87.17201166180757</v>
      </c>
      <c r="P43" s="238" t="s">
        <v>8</v>
      </c>
      <c r="Q43" s="198">
        <f t="shared" si="5"/>
        <v>111.92488262910798</v>
      </c>
      <c r="R43" s="198">
        <f t="shared" si="2"/>
        <v>90.26845637583892</v>
      </c>
    </row>
    <row r="44" spans="1:18" ht="15">
      <c r="A44" s="189">
        <v>1991</v>
      </c>
      <c r="B44" s="233"/>
      <c r="C44" s="235" t="s">
        <v>8</v>
      </c>
      <c r="D44" s="130">
        <v>148.8</v>
      </c>
      <c r="E44" s="130">
        <v>9</v>
      </c>
      <c r="F44" s="130">
        <v>31.6</v>
      </c>
      <c r="G44" s="130">
        <v>26.7</v>
      </c>
      <c r="H44" s="130">
        <v>11.34</v>
      </c>
      <c r="I44" s="197">
        <v>21.4</v>
      </c>
      <c r="J44" s="131">
        <f t="shared" si="6"/>
        <v>248.84</v>
      </c>
      <c r="K44" s="127"/>
      <c r="L44" s="238" t="s">
        <v>8</v>
      </c>
      <c r="M44" s="188">
        <f t="shared" si="3"/>
        <v>114.02298850574712</v>
      </c>
      <c r="N44" s="198">
        <f t="shared" si="4"/>
        <v>75</v>
      </c>
      <c r="O44" s="198">
        <f t="shared" si="1"/>
        <v>92.12827988338194</v>
      </c>
      <c r="P44" s="238" t="s">
        <v>8</v>
      </c>
      <c r="Q44" s="198">
        <f t="shared" si="5"/>
        <v>106.47887323943661</v>
      </c>
      <c r="R44" s="198">
        <f t="shared" si="2"/>
        <v>71.81208053691275</v>
      </c>
    </row>
    <row r="45" spans="1:18" ht="15">
      <c r="A45" s="189">
        <v>1992</v>
      </c>
      <c r="B45" s="233"/>
      <c r="C45" s="235" t="s">
        <v>8</v>
      </c>
      <c r="D45" s="130">
        <v>157.1</v>
      </c>
      <c r="E45" s="130">
        <v>6.96</v>
      </c>
      <c r="F45" s="130">
        <v>30.1</v>
      </c>
      <c r="G45" s="130">
        <v>25.7</v>
      </c>
      <c r="H45" s="130">
        <v>10.66</v>
      </c>
      <c r="I45" s="197">
        <v>24</v>
      </c>
      <c r="J45" s="131">
        <f t="shared" si="6"/>
        <v>254.51999999999998</v>
      </c>
      <c r="K45" s="127"/>
      <c r="L45" s="238" t="s">
        <v>8</v>
      </c>
      <c r="M45" s="188">
        <f t="shared" si="3"/>
        <v>120.38314176245211</v>
      </c>
      <c r="N45" s="198">
        <f t="shared" si="4"/>
        <v>57.99999999999999</v>
      </c>
      <c r="O45" s="198">
        <f t="shared" si="1"/>
        <v>87.75510204081634</v>
      </c>
      <c r="P45" s="238" t="s">
        <v>8</v>
      </c>
      <c r="Q45" s="198">
        <f t="shared" si="5"/>
        <v>100.09389671361501</v>
      </c>
      <c r="R45" s="198">
        <f t="shared" si="2"/>
        <v>80.53691275167785</v>
      </c>
    </row>
    <row r="46" spans="1:18" ht="15">
      <c r="A46" s="189">
        <v>1993</v>
      </c>
      <c r="B46" s="233"/>
      <c r="C46" s="235" t="s">
        <v>8</v>
      </c>
      <c r="D46" s="130">
        <v>158.9</v>
      </c>
      <c r="E46" s="130">
        <v>5.01</v>
      </c>
      <c r="F46" s="130">
        <v>29</v>
      </c>
      <c r="G46" s="130">
        <v>24.5</v>
      </c>
      <c r="H46" s="130">
        <v>11.35</v>
      </c>
      <c r="I46" s="197">
        <v>26.9</v>
      </c>
      <c r="J46" s="131">
        <f t="shared" si="6"/>
        <v>255.66</v>
      </c>
      <c r="K46" s="127"/>
      <c r="L46" s="238" t="s">
        <v>8</v>
      </c>
      <c r="M46" s="188">
        <f t="shared" si="3"/>
        <v>121.7624521072797</v>
      </c>
      <c r="N46" s="198">
        <f t="shared" si="4"/>
        <v>41.75</v>
      </c>
      <c r="O46" s="198">
        <f t="shared" si="1"/>
        <v>84.54810495626823</v>
      </c>
      <c r="P46" s="238" t="s">
        <v>8</v>
      </c>
      <c r="Q46" s="198">
        <f t="shared" si="5"/>
        <v>106.57276995305163</v>
      </c>
      <c r="R46" s="198">
        <f t="shared" si="2"/>
        <v>90.26845637583892</v>
      </c>
    </row>
    <row r="47" spans="1:18" ht="15">
      <c r="A47" s="189">
        <v>1994</v>
      </c>
      <c r="B47" s="233"/>
      <c r="C47" s="235" t="s">
        <v>8</v>
      </c>
      <c r="D47" s="130">
        <v>155.8</v>
      </c>
      <c r="E47" s="130">
        <v>5.4</v>
      </c>
      <c r="F47" s="130">
        <v>32</v>
      </c>
      <c r="G47" s="130">
        <v>27.5</v>
      </c>
      <c r="H47" s="130">
        <v>11.16</v>
      </c>
      <c r="I47" s="197">
        <v>24.084</v>
      </c>
      <c r="J47" s="131">
        <f t="shared" si="6"/>
        <v>255.94400000000002</v>
      </c>
      <c r="K47" s="127"/>
      <c r="L47" s="238" t="s">
        <v>8</v>
      </c>
      <c r="M47" s="188">
        <f t="shared" si="3"/>
        <v>119.38697318007662</v>
      </c>
      <c r="N47" s="198">
        <f t="shared" si="4"/>
        <v>45</v>
      </c>
      <c r="O47" s="198">
        <f t="shared" si="1"/>
        <v>93.29446064139943</v>
      </c>
      <c r="P47" s="238" t="s">
        <v>8</v>
      </c>
      <c r="Q47" s="198">
        <f t="shared" si="5"/>
        <v>104.78873239436619</v>
      </c>
      <c r="R47" s="198">
        <f t="shared" si="2"/>
        <v>80.81879194630872</v>
      </c>
    </row>
    <row r="48" spans="1:18" ht="15">
      <c r="A48" s="189">
        <v>1995</v>
      </c>
      <c r="B48" s="233"/>
      <c r="C48" s="235" t="s">
        <v>8</v>
      </c>
      <c r="D48" s="130">
        <v>157.7</v>
      </c>
      <c r="E48" s="235" t="s">
        <v>8</v>
      </c>
      <c r="F48" s="130">
        <v>35.9</v>
      </c>
      <c r="G48" s="130">
        <v>31.9</v>
      </c>
      <c r="H48" s="130">
        <v>11.22</v>
      </c>
      <c r="I48" s="197">
        <v>25.622</v>
      </c>
      <c r="J48" s="131">
        <f t="shared" si="6"/>
        <v>262.342</v>
      </c>
      <c r="K48" s="127"/>
      <c r="L48" s="238" t="s">
        <v>8</v>
      </c>
      <c r="M48" s="188">
        <f t="shared" si="3"/>
        <v>120.84291187739463</v>
      </c>
      <c r="N48" s="240" t="s">
        <v>8</v>
      </c>
      <c r="O48" s="198">
        <f t="shared" si="1"/>
        <v>104.66472303206997</v>
      </c>
      <c r="P48" s="238" t="s">
        <v>8</v>
      </c>
      <c r="Q48" s="198">
        <f t="shared" si="5"/>
        <v>105.35211267605634</v>
      </c>
      <c r="R48" s="198">
        <f t="shared" si="2"/>
        <v>85.97986577181209</v>
      </c>
    </row>
    <row r="49" spans="1:18" ht="15">
      <c r="A49" s="189">
        <v>1996</v>
      </c>
      <c r="B49" s="233"/>
      <c r="C49" s="235" t="s">
        <v>8</v>
      </c>
      <c r="D49" s="130">
        <v>162.4</v>
      </c>
      <c r="E49" s="130">
        <v>5.43</v>
      </c>
      <c r="F49" s="130">
        <v>40.3</v>
      </c>
      <c r="G49" s="130">
        <v>36.2</v>
      </c>
      <c r="H49" s="130">
        <v>11.08</v>
      </c>
      <c r="I49" s="197">
        <v>25.602</v>
      </c>
      <c r="J49" s="131">
        <f t="shared" si="6"/>
        <v>281.012</v>
      </c>
      <c r="K49" s="127"/>
      <c r="L49" s="238" t="s">
        <v>8</v>
      </c>
      <c r="M49" s="188">
        <f t="shared" si="3"/>
        <v>124.44444444444444</v>
      </c>
      <c r="N49" s="198">
        <f aca="true" t="shared" si="7" ref="N49:N64">E49/E$38*100</f>
        <v>45.24999999999999</v>
      </c>
      <c r="O49" s="198">
        <f t="shared" si="1"/>
        <v>117.49271137026238</v>
      </c>
      <c r="P49" s="238" t="s">
        <v>8</v>
      </c>
      <c r="Q49" s="198">
        <f t="shared" si="5"/>
        <v>104.037558685446</v>
      </c>
      <c r="R49" s="198">
        <f t="shared" si="2"/>
        <v>85.91275167785236</v>
      </c>
    </row>
    <row r="50" spans="1:18" ht="15">
      <c r="A50" s="202">
        <v>1997</v>
      </c>
      <c r="B50" s="219"/>
      <c r="C50" s="235" t="s">
        <v>8</v>
      </c>
      <c r="D50" s="197">
        <v>157.4</v>
      </c>
      <c r="E50" s="197">
        <v>7.04</v>
      </c>
      <c r="F50" s="197">
        <v>39.4</v>
      </c>
      <c r="G50" s="197">
        <v>34.5</v>
      </c>
      <c r="H50" s="197">
        <v>11.62</v>
      </c>
      <c r="I50" s="197">
        <v>25.715</v>
      </c>
      <c r="J50" s="131">
        <f t="shared" si="6"/>
        <v>275.675</v>
      </c>
      <c r="K50" s="241"/>
      <c r="L50" s="238" t="s">
        <v>8</v>
      </c>
      <c r="M50" s="198">
        <f t="shared" si="3"/>
        <v>120.61302681992339</v>
      </c>
      <c r="N50" s="198">
        <f t="shared" si="7"/>
        <v>58.666666666666664</v>
      </c>
      <c r="O50" s="198">
        <f t="shared" si="1"/>
        <v>114.86880466472304</v>
      </c>
      <c r="P50" s="238" t="s">
        <v>8</v>
      </c>
      <c r="Q50" s="198">
        <f t="shared" si="5"/>
        <v>109.10798122065725</v>
      </c>
      <c r="R50" s="198">
        <f t="shared" si="2"/>
        <v>86.29194630872483</v>
      </c>
    </row>
    <row r="51" spans="1:19" ht="15">
      <c r="A51" s="189">
        <v>1998</v>
      </c>
      <c r="B51" s="219"/>
      <c r="C51" s="235" t="s">
        <v>8</v>
      </c>
      <c r="D51" s="197">
        <v>155.6</v>
      </c>
      <c r="E51" s="197">
        <v>7.69</v>
      </c>
      <c r="F51" s="197">
        <v>45.7</v>
      </c>
      <c r="G51" s="197">
        <v>39.7</v>
      </c>
      <c r="H51" s="197">
        <v>10.37</v>
      </c>
      <c r="I51" s="197">
        <v>28.061</v>
      </c>
      <c r="J51" s="131">
        <f t="shared" si="6"/>
        <v>287.121</v>
      </c>
      <c r="K51" s="241"/>
      <c r="L51" s="238" t="s">
        <v>8</v>
      </c>
      <c r="M51" s="198">
        <f t="shared" si="3"/>
        <v>119.23371647509578</v>
      </c>
      <c r="N51" s="198">
        <f t="shared" si="7"/>
        <v>64.08333333333334</v>
      </c>
      <c r="O51" s="198">
        <f t="shared" si="1"/>
        <v>133.23615160349854</v>
      </c>
      <c r="P51" s="238" t="s">
        <v>8</v>
      </c>
      <c r="Q51" s="198">
        <f t="shared" si="5"/>
        <v>97.37089201877933</v>
      </c>
      <c r="R51" s="198">
        <f t="shared" si="2"/>
        <v>94.16442953020135</v>
      </c>
      <c r="S51" s="242"/>
    </row>
    <row r="52" spans="1:18" ht="18">
      <c r="A52" s="243" t="s">
        <v>295</v>
      </c>
      <c r="B52" s="219"/>
      <c r="C52" s="235" t="s">
        <v>8</v>
      </c>
      <c r="D52" s="197">
        <v>155.8</v>
      </c>
      <c r="E52" s="197">
        <v>8.24</v>
      </c>
      <c r="F52" s="196">
        <v>41.3</v>
      </c>
      <c r="G52" s="196">
        <v>35.3</v>
      </c>
      <c r="H52" s="197">
        <v>9.47</v>
      </c>
      <c r="I52" s="197">
        <v>28.025</v>
      </c>
      <c r="J52" s="131">
        <f t="shared" si="6"/>
        <v>278.13500000000005</v>
      </c>
      <c r="K52" s="241"/>
      <c r="L52" s="238" t="s">
        <v>8</v>
      </c>
      <c r="M52" s="198">
        <f t="shared" si="3"/>
        <v>119.38697318007662</v>
      </c>
      <c r="N52" s="198">
        <f t="shared" si="7"/>
        <v>68.66666666666667</v>
      </c>
      <c r="O52" s="191">
        <f t="shared" si="1"/>
        <v>120.40816326530613</v>
      </c>
      <c r="P52" s="238" t="s">
        <v>8</v>
      </c>
      <c r="Q52" s="198">
        <f t="shared" si="5"/>
        <v>88.92018779342723</v>
      </c>
      <c r="R52" s="198">
        <f t="shared" si="2"/>
        <v>94.04362416107381</v>
      </c>
    </row>
    <row r="53" spans="1:18" ht="15">
      <c r="A53" s="202">
        <v>2000</v>
      </c>
      <c r="B53" s="219"/>
      <c r="C53" s="412">
        <v>0.079061366</v>
      </c>
      <c r="D53" s="197">
        <v>158.5</v>
      </c>
      <c r="E53" s="197">
        <v>8.25</v>
      </c>
      <c r="F53" s="197">
        <v>30.91</v>
      </c>
      <c r="G53" s="197">
        <v>24.68</v>
      </c>
      <c r="H53" s="197">
        <v>12.24</v>
      </c>
      <c r="I53" s="197">
        <v>28.149</v>
      </c>
      <c r="J53" s="131">
        <f t="shared" si="6"/>
        <v>262.808061366</v>
      </c>
      <c r="K53" s="241"/>
      <c r="L53" s="238" t="s">
        <v>8</v>
      </c>
      <c r="M53" s="198">
        <f t="shared" si="3"/>
        <v>121.455938697318</v>
      </c>
      <c r="N53" s="198">
        <f t="shared" si="7"/>
        <v>68.75</v>
      </c>
      <c r="O53" s="198">
        <f t="shared" si="1"/>
        <v>90.11661807580175</v>
      </c>
      <c r="P53" s="238" t="s">
        <v>8</v>
      </c>
      <c r="Q53" s="198">
        <f t="shared" si="5"/>
        <v>114.92957746478874</v>
      </c>
      <c r="R53" s="198">
        <f t="shared" si="2"/>
        <v>94.45973154362416</v>
      </c>
    </row>
    <row r="54" spans="1:18" ht="15">
      <c r="A54" s="202">
        <v>2001</v>
      </c>
      <c r="B54" s="219"/>
      <c r="C54" s="412">
        <v>0.077057126</v>
      </c>
      <c r="D54" s="197">
        <v>150.8</v>
      </c>
      <c r="E54" s="197">
        <v>9.570160999999999</v>
      </c>
      <c r="F54" s="197">
        <v>27.37</v>
      </c>
      <c r="G54" s="197">
        <v>20.6</v>
      </c>
      <c r="H54" s="197">
        <v>11.41</v>
      </c>
      <c r="I54" s="197">
        <v>28.132</v>
      </c>
      <c r="J54" s="131">
        <f t="shared" si="6"/>
        <v>247.959218126</v>
      </c>
      <c r="K54" s="241"/>
      <c r="L54" s="238" t="s">
        <v>8</v>
      </c>
      <c r="M54" s="198">
        <f t="shared" si="3"/>
        <v>115.55555555555557</v>
      </c>
      <c r="N54" s="198">
        <f t="shared" si="7"/>
        <v>79.75134166666665</v>
      </c>
      <c r="O54" s="198">
        <f t="shared" si="1"/>
        <v>79.79591836734696</v>
      </c>
      <c r="P54" s="238" t="s">
        <v>8</v>
      </c>
      <c r="Q54" s="198">
        <f t="shared" si="5"/>
        <v>107.13615023474179</v>
      </c>
      <c r="R54" s="198">
        <f t="shared" si="2"/>
        <v>94.40268456375838</v>
      </c>
    </row>
    <row r="55" spans="1:18" ht="15">
      <c r="A55" s="202">
        <v>2002</v>
      </c>
      <c r="B55" s="219"/>
      <c r="C55" s="412">
        <v>0.07701180900000001</v>
      </c>
      <c r="D55" s="197">
        <v>154.4</v>
      </c>
      <c r="E55" s="197">
        <v>9.119995999999999</v>
      </c>
      <c r="F55" s="197">
        <v>24.52</v>
      </c>
      <c r="G55" s="197">
        <v>19.2</v>
      </c>
      <c r="H55" s="197">
        <v>10.01</v>
      </c>
      <c r="I55" s="197">
        <v>28.042</v>
      </c>
      <c r="J55" s="131">
        <f t="shared" si="6"/>
        <v>245.36900780899998</v>
      </c>
      <c r="K55" s="241"/>
      <c r="L55" s="238" t="s">
        <v>8</v>
      </c>
      <c r="M55" s="198">
        <f t="shared" si="3"/>
        <v>118.31417624521072</v>
      </c>
      <c r="N55" s="198">
        <f t="shared" si="7"/>
        <v>75.99996666666665</v>
      </c>
      <c r="O55" s="198">
        <f t="shared" si="1"/>
        <v>71.48688046647231</v>
      </c>
      <c r="P55" s="238" t="s">
        <v>8</v>
      </c>
      <c r="Q55" s="198">
        <f t="shared" si="5"/>
        <v>93.9906103286385</v>
      </c>
      <c r="R55" s="198">
        <f t="shared" si="2"/>
        <v>94.1006711409396</v>
      </c>
    </row>
    <row r="56" spans="1:18" ht="18">
      <c r="A56" s="243" t="s">
        <v>296</v>
      </c>
      <c r="B56" s="219"/>
      <c r="C56" s="412">
        <v>0.080788288</v>
      </c>
      <c r="D56" s="196">
        <v>153.4</v>
      </c>
      <c r="E56" s="197">
        <v>8.328532</v>
      </c>
      <c r="F56" s="197">
        <v>24.38</v>
      </c>
      <c r="G56" s="197">
        <v>19.51</v>
      </c>
      <c r="H56" s="197">
        <v>10.06</v>
      </c>
      <c r="I56" s="197">
        <v>27.701</v>
      </c>
      <c r="J56" s="131">
        <f t="shared" si="6"/>
        <v>243.460320288</v>
      </c>
      <c r="K56" s="241"/>
      <c r="L56" s="198" t="s">
        <v>8</v>
      </c>
      <c r="M56" s="191">
        <f t="shared" si="3"/>
        <v>117.54789272030652</v>
      </c>
      <c r="N56" s="198">
        <f t="shared" si="7"/>
        <v>69.40443333333333</v>
      </c>
      <c r="O56" s="198">
        <f t="shared" si="1"/>
        <v>71.07871720116619</v>
      </c>
      <c r="P56" s="198" t="s">
        <v>8</v>
      </c>
      <c r="Q56" s="198">
        <f t="shared" si="5"/>
        <v>94.46009389671362</v>
      </c>
      <c r="R56" s="198">
        <f t="shared" si="2"/>
        <v>92.95637583892618</v>
      </c>
    </row>
    <row r="57" spans="1:18" ht="15">
      <c r="A57" s="202">
        <v>2004</v>
      </c>
      <c r="B57" s="219"/>
      <c r="C57" s="412">
        <v>0.080956407</v>
      </c>
      <c r="D57" s="197">
        <v>173.1</v>
      </c>
      <c r="E57" s="36">
        <v>11.25</v>
      </c>
      <c r="F57" s="197">
        <v>25.83</v>
      </c>
      <c r="G57" s="197">
        <v>20.49</v>
      </c>
      <c r="H57" s="197">
        <v>9.97</v>
      </c>
      <c r="I57" s="197">
        <v>27.649039</v>
      </c>
      <c r="J57" s="131">
        <f t="shared" si="6"/>
        <v>268.369995407</v>
      </c>
      <c r="K57" s="241"/>
      <c r="L57" s="198" t="s">
        <v>8</v>
      </c>
      <c r="M57" s="198">
        <f t="shared" si="3"/>
        <v>132.64367816091954</v>
      </c>
      <c r="N57" s="198">
        <f t="shared" si="7"/>
        <v>93.75</v>
      </c>
      <c r="O57" s="198">
        <f t="shared" si="1"/>
        <v>75.3061224489796</v>
      </c>
      <c r="P57" s="198" t="s">
        <v>8</v>
      </c>
      <c r="Q57" s="198">
        <f t="shared" si="5"/>
        <v>93.6150234741784</v>
      </c>
      <c r="R57" s="198">
        <f t="shared" si="2"/>
        <v>92.78201006711409</v>
      </c>
    </row>
    <row r="58" spans="1:18" ht="15">
      <c r="A58" s="202">
        <v>2005</v>
      </c>
      <c r="B58" s="219"/>
      <c r="C58" s="412">
        <v>0.07941742600000001</v>
      </c>
      <c r="D58" s="197">
        <v>165.6</v>
      </c>
      <c r="E58" s="197">
        <v>14.31</v>
      </c>
      <c r="F58" s="197">
        <v>31.4</v>
      </c>
      <c r="G58" s="197">
        <v>25.531185557834668</v>
      </c>
      <c r="H58" s="197">
        <v>10.193762099703264</v>
      </c>
      <c r="I58" s="197">
        <v>27.6</v>
      </c>
      <c r="J58" s="131">
        <f t="shared" si="6"/>
        <v>274.7143650835379</v>
      </c>
      <c r="K58" s="241"/>
      <c r="L58" s="198" t="s">
        <v>8</v>
      </c>
      <c r="M58" s="198">
        <f t="shared" si="3"/>
        <v>126.89655172413792</v>
      </c>
      <c r="N58" s="198">
        <f t="shared" si="7"/>
        <v>119.25000000000001</v>
      </c>
      <c r="O58" s="198">
        <f t="shared" si="1"/>
        <v>91.54518950437318</v>
      </c>
      <c r="P58" s="198" t="s">
        <v>8</v>
      </c>
      <c r="Q58" s="198">
        <f t="shared" si="5"/>
        <v>95.71607605355177</v>
      </c>
      <c r="R58" s="198">
        <f t="shared" si="2"/>
        <v>92.61744966442953</v>
      </c>
    </row>
    <row r="59" spans="1:18" ht="18">
      <c r="A59" s="202" t="s">
        <v>412</v>
      </c>
      <c r="B59" s="219"/>
      <c r="C59" s="412">
        <v>0.08325981300000002</v>
      </c>
      <c r="D59" s="197">
        <v>170.03526122401001</v>
      </c>
      <c r="E59" s="197">
        <v>12.96</v>
      </c>
      <c r="F59" s="197">
        <v>25.71</v>
      </c>
      <c r="G59" s="197">
        <v>20.58</v>
      </c>
      <c r="H59" s="197">
        <v>10.16</v>
      </c>
      <c r="I59" s="197">
        <v>27.8</v>
      </c>
      <c r="J59" s="131">
        <f t="shared" si="6"/>
        <v>267.32852103701003</v>
      </c>
      <c r="K59" s="241"/>
      <c r="L59" s="198" t="s">
        <v>8</v>
      </c>
      <c r="M59" s="198">
        <f t="shared" si="3"/>
        <v>130.29521932874331</v>
      </c>
      <c r="N59" s="198">
        <f t="shared" si="7"/>
        <v>108</v>
      </c>
      <c r="O59" s="198">
        <f t="shared" si="1"/>
        <v>74.95626822157435</v>
      </c>
      <c r="P59" s="198" t="s">
        <v>8</v>
      </c>
      <c r="Q59" s="198">
        <f t="shared" si="5"/>
        <v>95.39906103286386</v>
      </c>
      <c r="R59" s="198">
        <f t="shared" si="2"/>
        <v>93.28859060402685</v>
      </c>
    </row>
    <row r="60" spans="1:18" ht="18">
      <c r="A60" s="202" t="s">
        <v>413</v>
      </c>
      <c r="B60" s="219"/>
      <c r="C60" s="412">
        <v>0.066102628</v>
      </c>
      <c r="D60" s="197">
        <v>176.82849159656521</v>
      </c>
      <c r="E60" s="197">
        <v>11.35</v>
      </c>
      <c r="F60" s="197">
        <v>27.45</v>
      </c>
      <c r="G60" s="197">
        <v>22.79</v>
      </c>
      <c r="H60" s="197">
        <v>10.5</v>
      </c>
      <c r="I60" s="197">
        <v>27.5</v>
      </c>
      <c r="J60" s="131">
        <f t="shared" si="6"/>
        <v>276.48459422456517</v>
      </c>
      <c r="K60" s="241"/>
      <c r="L60" s="198" t="s">
        <v>8</v>
      </c>
      <c r="M60" s="198">
        <f t="shared" si="3"/>
        <v>135.5007598441113</v>
      </c>
      <c r="N60" s="198">
        <f t="shared" si="7"/>
        <v>94.58333333333333</v>
      </c>
      <c r="O60" s="198">
        <f t="shared" si="1"/>
        <v>80.02915451895043</v>
      </c>
      <c r="P60" s="198" t="s">
        <v>8</v>
      </c>
      <c r="Q60" s="198">
        <f t="shared" si="5"/>
        <v>98.59154929577466</v>
      </c>
      <c r="R60" s="198">
        <f t="shared" si="2"/>
        <v>92.28187919463086</v>
      </c>
    </row>
    <row r="61" spans="1:18" ht="18">
      <c r="A61" s="202" t="s">
        <v>414</v>
      </c>
      <c r="B61" s="219"/>
      <c r="C61" s="412">
        <v>0.050227904</v>
      </c>
      <c r="D61" s="197">
        <v>157.03148290364607</v>
      </c>
      <c r="E61" s="197">
        <v>10.36</v>
      </c>
      <c r="F61" s="197">
        <v>28.34</v>
      </c>
      <c r="G61" s="197">
        <v>23.28</v>
      </c>
      <c r="H61" s="197">
        <v>12.19</v>
      </c>
      <c r="I61" s="197">
        <v>27.6</v>
      </c>
      <c r="J61" s="131">
        <f t="shared" si="6"/>
        <v>258.8517108076461</v>
      </c>
      <c r="K61" s="241"/>
      <c r="L61" s="198" t="s">
        <v>8</v>
      </c>
      <c r="M61" s="198">
        <f t="shared" si="3"/>
        <v>120.3306382403418</v>
      </c>
      <c r="N61" s="198">
        <f t="shared" si="7"/>
        <v>86.33333333333333</v>
      </c>
      <c r="O61" s="198">
        <f t="shared" si="1"/>
        <v>82.62390670553937</v>
      </c>
      <c r="P61" s="198" t="s">
        <v>8</v>
      </c>
      <c r="Q61" s="198">
        <f t="shared" si="5"/>
        <v>114.46009389671362</v>
      </c>
      <c r="R61" s="198">
        <f t="shared" si="2"/>
        <v>92.61744966442953</v>
      </c>
    </row>
    <row r="62" spans="1:18" ht="18">
      <c r="A62" s="202" t="s">
        <v>415</v>
      </c>
      <c r="B62" s="219"/>
      <c r="C62" s="412">
        <v>0.050886007</v>
      </c>
      <c r="D62" s="197">
        <v>131.92345982339137</v>
      </c>
      <c r="E62" s="197">
        <v>9.69</v>
      </c>
      <c r="F62" s="197">
        <v>24.7</v>
      </c>
      <c r="G62" s="197">
        <v>19.84</v>
      </c>
      <c r="H62" s="197">
        <v>10.1</v>
      </c>
      <c r="I62" s="197">
        <v>27.6</v>
      </c>
      <c r="J62" s="131">
        <f t="shared" si="6"/>
        <v>223.90434583039135</v>
      </c>
      <c r="K62" s="241"/>
      <c r="L62" s="198" t="s">
        <v>8</v>
      </c>
      <c r="M62" s="198">
        <f t="shared" si="3"/>
        <v>101.09077381102787</v>
      </c>
      <c r="N62" s="198">
        <f t="shared" si="7"/>
        <v>80.75</v>
      </c>
      <c r="O62" s="198">
        <f t="shared" si="1"/>
        <v>72.01166180758017</v>
      </c>
      <c r="P62" s="198" t="s">
        <v>8</v>
      </c>
      <c r="Q62" s="198">
        <f t="shared" si="5"/>
        <v>94.8356807511737</v>
      </c>
      <c r="R62" s="198">
        <f t="shared" si="2"/>
        <v>92.61744966442953</v>
      </c>
    </row>
    <row r="63" spans="1:18" ht="15">
      <c r="A63" s="202">
        <v>2010</v>
      </c>
      <c r="B63" s="219"/>
      <c r="C63" s="412">
        <v>0.04753175999999999</v>
      </c>
      <c r="D63" s="197">
        <v>131.93396436893246</v>
      </c>
      <c r="E63" s="399">
        <v>8.33</v>
      </c>
      <c r="F63" s="197">
        <v>23.85</v>
      </c>
      <c r="G63" s="197">
        <v>17.95</v>
      </c>
      <c r="H63" s="197">
        <v>10.89</v>
      </c>
      <c r="I63" s="197">
        <v>27.6</v>
      </c>
      <c r="J63" s="131">
        <f t="shared" si="6"/>
        <v>220.60149612893244</v>
      </c>
      <c r="K63" s="241"/>
      <c r="L63" s="198" t="s">
        <v>8</v>
      </c>
      <c r="M63" s="198">
        <f t="shared" si="3"/>
        <v>101.09882327121262</v>
      </c>
      <c r="N63" s="198">
        <f t="shared" si="7"/>
        <v>69.41666666666667</v>
      </c>
      <c r="O63" s="198">
        <f t="shared" si="1"/>
        <v>69.53352769679302</v>
      </c>
      <c r="P63" s="198" t="s">
        <v>8</v>
      </c>
      <c r="Q63" s="198">
        <f t="shared" si="5"/>
        <v>102.25352112676056</v>
      </c>
      <c r="R63" s="198">
        <f t="shared" si="2"/>
        <v>92.61744966442953</v>
      </c>
    </row>
    <row r="64" spans="1:18" ht="15">
      <c r="A64" s="202">
        <v>2011</v>
      </c>
      <c r="B64" s="219"/>
      <c r="C64" s="412">
        <v>0.04516197</v>
      </c>
      <c r="D64" s="197" t="s">
        <v>8</v>
      </c>
      <c r="E64" s="399">
        <v>7.61</v>
      </c>
      <c r="F64" s="197">
        <v>22.61</v>
      </c>
      <c r="G64" s="197">
        <v>16.33</v>
      </c>
      <c r="H64" s="197">
        <v>10.7</v>
      </c>
      <c r="I64" s="399">
        <v>27.8</v>
      </c>
      <c r="J64" s="131"/>
      <c r="K64" s="241"/>
      <c r="L64" s="198" t="s">
        <v>8</v>
      </c>
      <c r="M64" s="198" t="s">
        <v>8</v>
      </c>
      <c r="N64" s="422">
        <f t="shared" si="7"/>
        <v>63.416666666666664</v>
      </c>
      <c r="O64" s="198">
        <f t="shared" si="1"/>
        <v>65.91836734693878</v>
      </c>
      <c r="P64" s="198" t="s">
        <v>8</v>
      </c>
      <c r="Q64" s="198">
        <f t="shared" si="5"/>
        <v>100.4694835680751</v>
      </c>
      <c r="R64" s="198">
        <f>I64/I$38*100</f>
        <v>93.28859060402685</v>
      </c>
    </row>
    <row r="65" spans="1:18" ht="15.75" thickBot="1">
      <c r="A65" s="375">
        <v>2012</v>
      </c>
      <c r="B65" s="376"/>
      <c r="C65" s="413">
        <v>0.05220042</v>
      </c>
      <c r="D65" s="377" t="s">
        <v>8</v>
      </c>
      <c r="E65" s="377" t="s">
        <v>8</v>
      </c>
      <c r="F65" s="377">
        <v>11.3</v>
      </c>
      <c r="G65" s="377">
        <v>12.5</v>
      </c>
      <c r="H65" s="377">
        <v>10.79</v>
      </c>
      <c r="I65" s="395">
        <v>28.2</v>
      </c>
      <c r="J65" s="492"/>
      <c r="K65" s="490"/>
      <c r="L65" s="378" t="s">
        <v>8</v>
      </c>
      <c r="M65" s="378" t="s">
        <v>8</v>
      </c>
      <c r="N65" s="378" t="s">
        <v>8</v>
      </c>
      <c r="O65" s="378" t="s">
        <v>8</v>
      </c>
      <c r="P65" s="378" t="s">
        <v>8</v>
      </c>
      <c r="Q65" s="378" t="s">
        <v>8</v>
      </c>
      <c r="R65" s="421">
        <f>I65/I$38*100</f>
        <v>94.63087248322147</v>
      </c>
    </row>
    <row r="67" s="55" customFormat="1" ht="12.75">
      <c r="A67" s="55" t="s">
        <v>206</v>
      </c>
    </row>
    <row r="68" s="55" customFormat="1" ht="12.75">
      <c r="A68" s="55" t="s">
        <v>207</v>
      </c>
    </row>
    <row r="69" s="55" customFormat="1" ht="12.75">
      <c r="D69" s="55" t="s">
        <v>297</v>
      </c>
    </row>
    <row r="70" spans="4:18" s="55" customFormat="1" ht="12.75">
      <c r="D70" s="55" t="s">
        <v>208</v>
      </c>
      <c r="R70" s="394"/>
    </row>
    <row r="71" s="55" customFormat="1" ht="12.75">
      <c r="A71" s="55" t="s">
        <v>209</v>
      </c>
    </row>
    <row r="72" s="55" customFormat="1" ht="12.75">
      <c r="A72" s="55" t="s">
        <v>210</v>
      </c>
    </row>
    <row r="73" s="55" customFormat="1" ht="12.75">
      <c r="A73" s="55" t="s">
        <v>211</v>
      </c>
    </row>
    <row r="74" s="55" customFormat="1" ht="12.75">
      <c r="A74" s="244" t="s">
        <v>212</v>
      </c>
    </row>
    <row r="75" s="55" customFormat="1" ht="12.75">
      <c r="A75" s="245" t="s">
        <v>213</v>
      </c>
    </row>
    <row r="76" s="55" customFormat="1" ht="14.25" hidden="1">
      <c r="A76" s="18" t="s">
        <v>298</v>
      </c>
    </row>
    <row r="77" s="55" customFormat="1" ht="12.75" customHeight="1">
      <c r="A77" s="55" t="s">
        <v>214</v>
      </c>
    </row>
    <row r="78" spans="1:16" s="55" customFormat="1" ht="12.75" customHeight="1">
      <c r="A78" s="420" t="s">
        <v>459</v>
      </c>
      <c r="B78" s="420"/>
      <c r="C78" s="420"/>
      <c r="D78" s="420"/>
      <c r="E78" s="420"/>
      <c r="F78" s="420"/>
      <c r="G78" s="420"/>
      <c r="H78" s="420"/>
      <c r="I78" s="420"/>
      <c r="J78" s="420"/>
      <c r="K78" s="420"/>
      <c r="L78" s="420"/>
      <c r="M78" s="420"/>
      <c r="N78" s="420"/>
      <c r="O78" s="420"/>
      <c r="P78" s="420"/>
    </row>
    <row r="79" s="55" customFormat="1" ht="14.25" customHeight="1">
      <c r="A79" s="55" t="s">
        <v>215</v>
      </c>
    </row>
    <row r="80" s="55" customFormat="1" ht="12.75">
      <c r="A80" s="55" t="s">
        <v>216</v>
      </c>
    </row>
    <row r="81" s="55" customFormat="1" ht="12.75">
      <c r="A81" s="370" t="s">
        <v>416</v>
      </c>
    </row>
    <row r="82" ht="51" customHeight="1"/>
  </sheetData>
  <sheetProtection/>
  <printOptions/>
  <pageMargins left="0.7480314960629921" right="0.7480314960629921" top="0.7874015748031497" bottom="0.79" header="0.5118110236220472" footer="0.5118110236220472"/>
  <pageSetup fitToHeight="1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zoomScale="75" zoomScaleNormal="75" zoomScalePageLayoutView="0" workbookViewId="0" topLeftCell="A4">
      <pane ySplit="9" topLeftCell="A28" activePane="bottomLeft" state="frozen"/>
      <selection pane="topLeft" activeCell="A4" sqref="A4"/>
      <selection pane="bottomLeft" activeCell="N67" sqref="N67"/>
    </sheetView>
  </sheetViews>
  <sheetFormatPr defaultColWidth="11.421875" defaultRowHeight="12.75"/>
  <cols>
    <col min="1" max="1" width="8.8515625" style="9" customWidth="1"/>
    <col min="2" max="2" width="6.140625" style="9" customWidth="1"/>
    <col min="3" max="7" width="20.7109375" style="9" customWidth="1"/>
    <col min="8" max="8" width="13.28125" style="9" customWidth="1"/>
    <col min="9" max="13" width="8.7109375" style="9" hidden="1" customWidth="1"/>
    <col min="14" max="14" width="31.57421875" style="9" customWidth="1"/>
    <col min="15" max="15" width="13.28125" style="9" customWidth="1"/>
    <col min="16" max="16384" width="11.421875" style="9" customWidth="1"/>
  </cols>
  <sheetData>
    <row r="1" ht="18" hidden="1">
      <c r="A1" s="246" t="s">
        <v>217</v>
      </c>
    </row>
    <row r="2" spans="1:6" ht="18" hidden="1">
      <c r="A2" s="246"/>
      <c r="F2" s="247"/>
    </row>
    <row r="3" ht="18" hidden="1">
      <c r="A3" s="246"/>
    </row>
    <row r="4" s="2" customFormat="1" ht="18.75">
      <c r="A4" s="180" t="s">
        <v>292</v>
      </c>
    </row>
    <row r="5" ht="18">
      <c r="A5" s="211"/>
    </row>
    <row r="6" spans="1:5" ht="18.75">
      <c r="A6" s="211"/>
      <c r="B6" s="104" t="s">
        <v>218</v>
      </c>
      <c r="C6" s="212"/>
      <c r="D6" s="212"/>
      <c r="E6" s="212"/>
    </row>
    <row r="7" ht="18">
      <c r="A7" s="211"/>
    </row>
    <row r="8" spans="1:13" ht="15.75" thickBot="1">
      <c r="A8" s="213"/>
      <c r="B8" s="213"/>
      <c r="C8" s="213"/>
      <c r="D8" s="213"/>
      <c r="E8" s="213"/>
      <c r="F8" s="213"/>
      <c r="G8" s="213"/>
      <c r="H8" s="213"/>
      <c r="I8" s="248"/>
      <c r="J8" s="248"/>
      <c r="K8" s="248"/>
      <c r="L8" s="248"/>
      <c r="M8" s="248"/>
    </row>
    <row r="9" spans="1:13" ht="15">
      <c r="A9" s="214" t="s">
        <v>293</v>
      </c>
      <c r="B9" s="215"/>
      <c r="C9" s="216" t="s">
        <v>113</v>
      </c>
      <c r="D9" s="216" t="s">
        <v>105</v>
      </c>
      <c r="E9" s="216" t="s">
        <v>219</v>
      </c>
      <c r="F9" s="216" t="s">
        <v>196</v>
      </c>
      <c r="G9" s="216" t="s">
        <v>299</v>
      </c>
      <c r="H9" s="223"/>
      <c r="I9" s="249" t="s">
        <v>113</v>
      </c>
      <c r="J9" s="249" t="s">
        <v>105</v>
      </c>
      <c r="K9" s="249" t="s">
        <v>195</v>
      </c>
      <c r="L9" s="249" t="s">
        <v>196</v>
      </c>
      <c r="M9" s="250" t="s">
        <v>220</v>
      </c>
    </row>
    <row r="10" spans="1:13" ht="15">
      <c r="A10" s="219"/>
      <c r="B10" s="219"/>
      <c r="C10" s="220"/>
      <c r="D10" s="220"/>
      <c r="E10" s="221" t="s">
        <v>221</v>
      </c>
      <c r="F10" s="221" t="s">
        <v>222</v>
      </c>
      <c r="G10" s="220"/>
      <c r="H10" s="223"/>
      <c r="I10" s="250"/>
      <c r="J10" s="250"/>
      <c r="K10" s="221" t="s">
        <v>198</v>
      </c>
      <c r="L10" s="221" t="s">
        <v>199</v>
      </c>
      <c r="M10" s="250"/>
    </row>
    <row r="11" spans="1:13" ht="15">
      <c r="A11" s="219"/>
      <c r="B11" s="219"/>
      <c r="C11" s="224" t="s">
        <v>202</v>
      </c>
      <c r="D11" s="224" t="s">
        <v>202</v>
      </c>
      <c r="E11" s="224" t="s">
        <v>202</v>
      </c>
      <c r="F11" s="224" t="s">
        <v>202</v>
      </c>
      <c r="G11" s="224" t="s">
        <v>203</v>
      </c>
      <c r="H11" s="223"/>
      <c r="I11" s="251" t="s">
        <v>202</v>
      </c>
      <c r="J11" s="251" t="s">
        <v>202</v>
      </c>
      <c r="K11" s="251" t="s">
        <v>202</v>
      </c>
      <c r="L11" s="251" t="s">
        <v>202</v>
      </c>
      <c r="M11" s="224" t="s">
        <v>203</v>
      </c>
    </row>
    <row r="12" spans="1:13" ht="15.75" thickBot="1">
      <c r="A12" s="226"/>
      <c r="B12" s="226"/>
      <c r="C12" s="227" t="s">
        <v>126</v>
      </c>
      <c r="D12" s="227" t="s">
        <v>126</v>
      </c>
      <c r="E12" s="227" t="s">
        <v>126</v>
      </c>
      <c r="F12" s="227" t="s">
        <v>126</v>
      </c>
      <c r="G12" s="227" t="s">
        <v>204</v>
      </c>
      <c r="H12" s="223"/>
      <c r="I12" s="252" t="s">
        <v>126</v>
      </c>
      <c r="J12" s="252" t="s">
        <v>126</v>
      </c>
      <c r="K12" s="252" t="s">
        <v>126</v>
      </c>
      <c r="L12" s="252" t="s">
        <v>126</v>
      </c>
      <c r="M12" s="252" t="s">
        <v>204</v>
      </c>
    </row>
    <row r="13" spans="1:13" ht="15">
      <c r="A13" s="219"/>
      <c r="B13" s="219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</row>
    <row r="14" spans="3:13" ht="15">
      <c r="C14" s="37"/>
      <c r="D14" s="37"/>
      <c r="E14" s="37"/>
      <c r="F14" s="37"/>
      <c r="G14" s="232" t="s">
        <v>223</v>
      </c>
      <c r="H14" s="37"/>
      <c r="I14" s="37"/>
      <c r="J14" s="37"/>
      <c r="K14" s="37"/>
      <c r="L14" s="232"/>
      <c r="M14" s="232" t="s">
        <v>205</v>
      </c>
    </row>
    <row r="15" spans="1:13" ht="15">
      <c r="A15" s="189">
        <v>1960</v>
      </c>
      <c r="B15" s="233"/>
      <c r="C15" s="37" t="s">
        <v>8</v>
      </c>
      <c r="D15" s="235" t="s">
        <v>8</v>
      </c>
      <c r="E15" s="234"/>
      <c r="F15" s="234" t="s">
        <v>8</v>
      </c>
      <c r="G15" s="234" t="s">
        <v>8</v>
      </c>
      <c r="H15" s="37"/>
      <c r="I15" s="37" t="s">
        <v>8</v>
      </c>
      <c r="J15" s="128"/>
      <c r="K15" s="37"/>
      <c r="L15" s="37" t="s">
        <v>8</v>
      </c>
      <c r="M15" s="37" t="s">
        <v>8</v>
      </c>
    </row>
    <row r="16" spans="1:13" ht="15">
      <c r="A16" s="189">
        <v>1961</v>
      </c>
      <c r="B16" s="233"/>
      <c r="C16" s="37" t="s">
        <v>8</v>
      </c>
      <c r="D16" s="235" t="s">
        <v>8</v>
      </c>
      <c r="E16" s="234"/>
      <c r="F16" s="234" t="s">
        <v>8</v>
      </c>
      <c r="G16" s="234" t="s">
        <v>8</v>
      </c>
      <c r="H16" s="37"/>
      <c r="I16" s="37" t="s">
        <v>8</v>
      </c>
      <c r="J16" s="128"/>
      <c r="K16" s="37"/>
      <c r="L16" s="37" t="s">
        <v>8</v>
      </c>
      <c r="M16" s="37" t="s">
        <v>8</v>
      </c>
    </row>
    <row r="17" spans="1:13" ht="15">
      <c r="A17" s="189">
        <v>1962</v>
      </c>
      <c r="B17" s="233"/>
      <c r="C17" s="37" t="s">
        <v>8</v>
      </c>
      <c r="D17" s="235" t="s">
        <v>8</v>
      </c>
      <c r="E17" s="234"/>
      <c r="F17" s="234" t="s">
        <v>8</v>
      </c>
      <c r="G17" s="234" t="s">
        <v>8</v>
      </c>
      <c r="H17" s="37"/>
      <c r="I17" s="37" t="s">
        <v>8</v>
      </c>
      <c r="J17" s="128"/>
      <c r="K17" s="37"/>
      <c r="L17" s="37" t="s">
        <v>8</v>
      </c>
      <c r="M17" s="37" t="s">
        <v>8</v>
      </c>
    </row>
    <row r="18" spans="1:13" ht="15">
      <c r="A18" s="189">
        <v>1963</v>
      </c>
      <c r="B18" s="233"/>
      <c r="C18" s="37" t="s">
        <v>8</v>
      </c>
      <c r="D18" s="235" t="s">
        <v>8</v>
      </c>
      <c r="E18" s="234"/>
      <c r="F18" s="234" t="s">
        <v>8</v>
      </c>
      <c r="G18" s="234" t="s">
        <v>8</v>
      </c>
      <c r="H18" s="37"/>
      <c r="I18" s="37" t="s">
        <v>8</v>
      </c>
      <c r="J18" s="128"/>
      <c r="K18" s="37"/>
      <c r="L18" s="37" t="s">
        <v>8</v>
      </c>
      <c r="M18" s="37" t="s">
        <v>8</v>
      </c>
    </row>
    <row r="19" spans="1:13" ht="15">
      <c r="A19" s="189">
        <v>1964</v>
      </c>
      <c r="B19" s="233"/>
      <c r="C19" s="37" t="s">
        <v>8</v>
      </c>
      <c r="D19" s="235" t="s">
        <v>8</v>
      </c>
      <c r="E19" s="234"/>
      <c r="F19" s="234" t="s">
        <v>8</v>
      </c>
      <c r="G19" s="234" t="s">
        <v>8</v>
      </c>
      <c r="H19" s="37"/>
      <c r="I19" s="37" t="s">
        <v>8</v>
      </c>
      <c r="J19" s="128"/>
      <c r="K19" s="37"/>
      <c r="L19" s="37" t="s">
        <v>8</v>
      </c>
      <c r="M19" s="37" t="s">
        <v>8</v>
      </c>
    </row>
    <row r="20" spans="1:13" ht="15">
      <c r="A20" s="189">
        <v>1965</v>
      </c>
      <c r="B20" s="233"/>
      <c r="C20" s="37" t="s">
        <v>8</v>
      </c>
      <c r="D20" s="235" t="s">
        <v>8</v>
      </c>
      <c r="E20" s="234"/>
      <c r="F20" s="234" t="s">
        <v>8</v>
      </c>
      <c r="G20" s="234" t="s">
        <v>8</v>
      </c>
      <c r="H20" s="37"/>
      <c r="I20" s="37" t="s">
        <v>8</v>
      </c>
      <c r="J20" s="128"/>
      <c r="K20" s="37"/>
      <c r="L20" s="37" t="s">
        <v>8</v>
      </c>
      <c r="M20" s="37" t="s">
        <v>8</v>
      </c>
    </row>
    <row r="21" spans="1:13" ht="15">
      <c r="A21" s="189">
        <v>1966</v>
      </c>
      <c r="B21" s="233"/>
      <c r="C21" s="37" t="s">
        <v>8</v>
      </c>
      <c r="D21" s="235" t="s">
        <v>8</v>
      </c>
      <c r="E21" s="234"/>
      <c r="F21" s="234" t="s">
        <v>8</v>
      </c>
      <c r="G21" s="234" t="s">
        <v>8</v>
      </c>
      <c r="H21" s="37"/>
      <c r="I21" s="37" t="s">
        <v>8</v>
      </c>
      <c r="J21" s="128"/>
      <c r="K21" s="37"/>
      <c r="L21" s="37" t="s">
        <v>8</v>
      </c>
      <c r="M21" s="37" t="s">
        <v>8</v>
      </c>
    </row>
    <row r="22" spans="1:13" ht="15">
      <c r="A22" s="189">
        <v>1967</v>
      </c>
      <c r="B22" s="233"/>
      <c r="C22" s="37" t="s">
        <v>8</v>
      </c>
      <c r="D22" s="235" t="s">
        <v>8</v>
      </c>
      <c r="E22" s="234"/>
      <c r="F22" s="234" t="s">
        <v>8</v>
      </c>
      <c r="G22" s="234" t="s">
        <v>8</v>
      </c>
      <c r="H22" s="37"/>
      <c r="I22" s="37" t="s">
        <v>8</v>
      </c>
      <c r="J22" s="128"/>
      <c r="K22" s="37"/>
      <c r="L22" s="37" t="s">
        <v>8</v>
      </c>
      <c r="M22" s="37" t="s">
        <v>8</v>
      </c>
    </row>
    <row r="23" spans="1:13" ht="15">
      <c r="A23" s="239" t="s">
        <v>224</v>
      </c>
      <c r="B23" s="233"/>
      <c r="C23" s="37" t="s">
        <v>8</v>
      </c>
      <c r="D23" s="235" t="s">
        <v>8</v>
      </c>
      <c r="E23" s="234"/>
      <c r="F23" s="234" t="s">
        <v>8</v>
      </c>
      <c r="G23" s="234" t="s">
        <v>8</v>
      </c>
      <c r="H23" s="37"/>
      <c r="I23" s="37" t="s">
        <v>8</v>
      </c>
      <c r="J23" s="128"/>
      <c r="K23" s="37"/>
      <c r="L23" s="37" t="s">
        <v>8</v>
      </c>
      <c r="M23" s="37" t="s">
        <v>8</v>
      </c>
    </row>
    <row r="24" spans="1:13" ht="15">
      <c r="A24" s="189">
        <v>1969</v>
      </c>
      <c r="B24" s="233"/>
      <c r="C24" s="37" t="s">
        <v>8</v>
      </c>
      <c r="D24" s="235" t="s">
        <v>8</v>
      </c>
      <c r="E24" s="235" t="s">
        <v>8</v>
      </c>
      <c r="F24" s="234" t="s">
        <v>8</v>
      </c>
      <c r="G24" s="234" t="s">
        <v>8</v>
      </c>
      <c r="H24" s="37"/>
      <c r="I24" s="37" t="s">
        <v>8</v>
      </c>
      <c r="J24" s="128"/>
      <c r="K24" s="37"/>
      <c r="L24" s="37" t="s">
        <v>8</v>
      </c>
      <c r="M24" s="37" t="s">
        <v>8</v>
      </c>
    </row>
    <row r="25" spans="1:13" ht="15">
      <c r="A25" s="189">
        <v>1970</v>
      </c>
      <c r="B25" s="233"/>
      <c r="C25" s="37" t="s">
        <v>8</v>
      </c>
      <c r="D25" s="235" t="s">
        <v>8</v>
      </c>
      <c r="E25" s="235" t="s">
        <v>8</v>
      </c>
      <c r="F25" s="234" t="s">
        <v>8</v>
      </c>
      <c r="G25" s="234" t="s">
        <v>8</v>
      </c>
      <c r="H25" s="37"/>
      <c r="I25" s="37" t="s">
        <v>8</v>
      </c>
      <c r="J25" s="128"/>
      <c r="K25" s="37"/>
      <c r="L25" s="37" t="s">
        <v>8</v>
      </c>
      <c r="M25" s="37" t="s">
        <v>8</v>
      </c>
    </row>
    <row r="26" spans="1:13" ht="15">
      <c r="A26" s="189">
        <v>1971</v>
      </c>
      <c r="B26" s="233"/>
      <c r="C26" s="37" t="s">
        <v>8</v>
      </c>
      <c r="D26" s="235" t="s">
        <v>8</v>
      </c>
      <c r="E26" s="235" t="s">
        <v>8</v>
      </c>
      <c r="F26" s="234" t="s">
        <v>8</v>
      </c>
      <c r="G26" s="234" t="s">
        <v>8</v>
      </c>
      <c r="H26" s="37"/>
      <c r="I26" s="37" t="s">
        <v>8</v>
      </c>
      <c r="J26" s="128"/>
      <c r="K26" s="37"/>
      <c r="L26" s="37" t="s">
        <v>8</v>
      </c>
      <c r="M26" s="37" t="s">
        <v>8</v>
      </c>
    </row>
    <row r="27" spans="1:13" ht="15">
      <c r="A27" s="189">
        <v>1972</v>
      </c>
      <c r="B27" s="233"/>
      <c r="C27" s="37" t="s">
        <v>8</v>
      </c>
      <c r="D27" s="235" t="s">
        <v>8</v>
      </c>
      <c r="E27" s="235" t="s">
        <v>8</v>
      </c>
      <c r="F27" s="234" t="s">
        <v>8</v>
      </c>
      <c r="G27" s="234" t="s">
        <v>8</v>
      </c>
      <c r="H27" s="37"/>
      <c r="I27" s="37" t="s">
        <v>8</v>
      </c>
      <c r="J27" s="128"/>
      <c r="K27" s="37"/>
      <c r="L27" s="37" t="s">
        <v>8</v>
      </c>
      <c r="M27" s="37" t="s">
        <v>8</v>
      </c>
    </row>
    <row r="28" spans="1:13" ht="15">
      <c r="A28" s="189">
        <v>1973</v>
      </c>
      <c r="B28" s="233"/>
      <c r="C28" s="37" t="s">
        <v>8</v>
      </c>
      <c r="D28" s="235" t="s">
        <v>8</v>
      </c>
      <c r="E28" s="235" t="s">
        <v>8</v>
      </c>
      <c r="F28" s="234" t="s">
        <v>8</v>
      </c>
      <c r="G28" s="234" t="s">
        <v>8</v>
      </c>
      <c r="H28" s="37"/>
      <c r="I28" s="37" t="s">
        <v>8</v>
      </c>
      <c r="J28" s="128"/>
      <c r="K28" s="242"/>
      <c r="L28" s="37" t="s">
        <v>8</v>
      </c>
      <c r="M28" s="242" t="e">
        <f aca="true" t="shared" si="0" ref="M28:M55">G28/G$40*100</f>
        <v>#VALUE!</v>
      </c>
    </row>
    <row r="29" spans="1:13" ht="15">
      <c r="A29" s="189">
        <v>1974</v>
      </c>
      <c r="B29" s="233"/>
      <c r="C29" s="37" t="s">
        <v>8</v>
      </c>
      <c r="D29" s="235" t="s">
        <v>8</v>
      </c>
      <c r="E29" s="235" t="s">
        <v>8</v>
      </c>
      <c r="F29" s="234" t="s">
        <v>8</v>
      </c>
      <c r="G29" s="234" t="s">
        <v>8</v>
      </c>
      <c r="H29" s="37"/>
      <c r="I29" s="128" t="e">
        <f aca="true" t="shared" si="1" ref="I29:I55">C29/C$40*100</f>
        <v>#VALUE!</v>
      </c>
      <c r="J29" s="128"/>
      <c r="K29" s="242"/>
      <c r="L29" s="37" t="s">
        <v>8</v>
      </c>
      <c r="M29" s="242" t="e">
        <f t="shared" si="0"/>
        <v>#VALUE!</v>
      </c>
    </row>
    <row r="30" spans="1:13" ht="15">
      <c r="A30" s="189">
        <v>1975</v>
      </c>
      <c r="B30" s="233"/>
      <c r="C30" s="37" t="s">
        <v>8</v>
      </c>
      <c r="D30" s="235" t="s">
        <v>8</v>
      </c>
      <c r="E30" s="235" t="s">
        <v>8</v>
      </c>
      <c r="F30" s="130" t="s">
        <v>8</v>
      </c>
      <c r="G30" s="130" t="s">
        <v>8</v>
      </c>
      <c r="H30" s="127"/>
      <c r="I30" s="128" t="e">
        <f t="shared" si="1"/>
        <v>#VALUE!</v>
      </c>
      <c r="J30" s="242"/>
      <c r="K30" s="242"/>
      <c r="L30" s="128" t="s">
        <v>8</v>
      </c>
      <c r="M30" s="242" t="e">
        <f t="shared" si="0"/>
        <v>#VALUE!</v>
      </c>
    </row>
    <row r="31" spans="1:13" ht="15">
      <c r="A31" s="189">
        <v>1976</v>
      </c>
      <c r="B31" s="233"/>
      <c r="C31" s="37" t="s">
        <v>8</v>
      </c>
      <c r="D31" s="235" t="s">
        <v>8</v>
      </c>
      <c r="E31" s="235" t="s">
        <v>8</v>
      </c>
      <c r="F31" s="130" t="s">
        <v>8</v>
      </c>
      <c r="G31" s="130" t="s">
        <v>8</v>
      </c>
      <c r="H31" s="127"/>
      <c r="I31" s="128" t="e">
        <f t="shared" si="1"/>
        <v>#VALUE!</v>
      </c>
      <c r="J31" s="242"/>
      <c r="K31" s="242"/>
      <c r="L31" s="128" t="s">
        <v>8</v>
      </c>
      <c r="M31" s="242" t="e">
        <f t="shared" si="0"/>
        <v>#VALUE!</v>
      </c>
    </row>
    <row r="32" spans="1:13" ht="15">
      <c r="A32" s="189">
        <v>1977</v>
      </c>
      <c r="B32" s="233"/>
      <c r="C32" s="37" t="s">
        <v>8</v>
      </c>
      <c r="D32" s="235" t="s">
        <v>8</v>
      </c>
      <c r="E32" s="235" t="s">
        <v>8</v>
      </c>
      <c r="F32" s="130" t="s">
        <v>8</v>
      </c>
      <c r="G32" s="130" t="s">
        <v>8</v>
      </c>
      <c r="H32" s="127"/>
      <c r="I32" s="128" t="e">
        <f t="shared" si="1"/>
        <v>#VALUE!</v>
      </c>
      <c r="J32" s="242"/>
      <c r="K32" s="242"/>
      <c r="L32" s="128" t="s">
        <v>8</v>
      </c>
      <c r="M32" s="242" t="e">
        <f t="shared" si="0"/>
        <v>#VALUE!</v>
      </c>
    </row>
    <row r="33" spans="1:13" ht="15">
      <c r="A33" s="189">
        <v>1978</v>
      </c>
      <c r="B33" s="233"/>
      <c r="C33" s="37" t="s">
        <v>8</v>
      </c>
      <c r="D33" s="235" t="s">
        <v>8</v>
      </c>
      <c r="E33" s="235" t="s">
        <v>8</v>
      </c>
      <c r="F33" s="130" t="s">
        <v>8</v>
      </c>
      <c r="G33" s="130" t="s">
        <v>8</v>
      </c>
      <c r="H33" s="127"/>
      <c r="I33" s="128" t="e">
        <f t="shared" si="1"/>
        <v>#VALUE!</v>
      </c>
      <c r="J33" s="242"/>
      <c r="K33" s="242"/>
      <c r="L33" s="128" t="s">
        <v>8</v>
      </c>
      <c r="M33" s="242" t="e">
        <f t="shared" si="0"/>
        <v>#VALUE!</v>
      </c>
    </row>
    <row r="34" spans="1:13" ht="15">
      <c r="A34" s="189">
        <v>1979</v>
      </c>
      <c r="B34" s="233"/>
      <c r="C34" s="37" t="s">
        <v>8</v>
      </c>
      <c r="D34" s="235" t="s">
        <v>8</v>
      </c>
      <c r="E34" s="235" t="s">
        <v>8</v>
      </c>
      <c r="F34" s="130" t="s">
        <v>8</v>
      </c>
      <c r="G34" s="130" t="s">
        <v>8</v>
      </c>
      <c r="H34" s="127"/>
      <c r="I34" s="128" t="e">
        <f t="shared" si="1"/>
        <v>#VALUE!</v>
      </c>
      <c r="J34" s="242"/>
      <c r="K34" s="242"/>
      <c r="L34" s="128" t="s">
        <v>8</v>
      </c>
      <c r="M34" s="242" t="e">
        <f t="shared" si="0"/>
        <v>#VALUE!</v>
      </c>
    </row>
    <row r="35" spans="1:13" ht="15">
      <c r="A35" s="189">
        <v>1980</v>
      </c>
      <c r="B35" s="233"/>
      <c r="C35" s="37" t="s">
        <v>8</v>
      </c>
      <c r="D35" s="235" t="s">
        <v>8</v>
      </c>
      <c r="E35" s="235" t="s">
        <v>8</v>
      </c>
      <c r="F35" s="235" t="s">
        <v>8</v>
      </c>
      <c r="G35" s="235" t="s">
        <v>8</v>
      </c>
      <c r="H35" s="127"/>
      <c r="I35" s="128" t="e">
        <f t="shared" si="1"/>
        <v>#VALUE!</v>
      </c>
      <c r="J35" s="242"/>
      <c r="K35" s="242" t="e">
        <f aca="true" t="shared" si="2" ref="K35:K55">E35/E$40*100</f>
        <v>#VALUE!</v>
      </c>
      <c r="L35" s="242" t="e">
        <f aca="true" t="shared" si="3" ref="L35:L55">F35/F$40*100</f>
        <v>#VALUE!</v>
      </c>
      <c r="M35" s="242" t="e">
        <f t="shared" si="0"/>
        <v>#VALUE!</v>
      </c>
    </row>
    <row r="36" spans="1:13" ht="15">
      <c r="A36" s="189">
        <v>1981</v>
      </c>
      <c r="B36" s="233"/>
      <c r="C36" s="37" t="s">
        <v>8</v>
      </c>
      <c r="D36" s="235" t="s">
        <v>8</v>
      </c>
      <c r="E36" s="235" t="s">
        <v>8</v>
      </c>
      <c r="F36" s="235" t="s">
        <v>8</v>
      </c>
      <c r="G36" s="235" t="s">
        <v>8</v>
      </c>
      <c r="H36" s="127"/>
      <c r="I36" s="128" t="e">
        <f t="shared" si="1"/>
        <v>#VALUE!</v>
      </c>
      <c r="J36" s="242"/>
      <c r="K36" s="242" t="e">
        <f t="shared" si="2"/>
        <v>#VALUE!</v>
      </c>
      <c r="L36" s="242" t="e">
        <f t="shared" si="3"/>
        <v>#VALUE!</v>
      </c>
      <c r="M36" s="242" t="e">
        <f t="shared" si="0"/>
        <v>#VALUE!</v>
      </c>
    </row>
    <row r="37" spans="1:13" ht="15">
      <c r="A37" s="189">
        <v>1982</v>
      </c>
      <c r="B37" s="233"/>
      <c r="C37" s="37" t="s">
        <v>8</v>
      </c>
      <c r="D37" s="235" t="s">
        <v>8</v>
      </c>
      <c r="E37" s="235" t="s">
        <v>8</v>
      </c>
      <c r="F37" s="235" t="s">
        <v>8</v>
      </c>
      <c r="G37" s="235" t="s">
        <v>8</v>
      </c>
      <c r="H37" s="127"/>
      <c r="I37" s="128" t="e">
        <f t="shared" si="1"/>
        <v>#VALUE!</v>
      </c>
      <c r="J37" s="242"/>
      <c r="K37" s="242" t="e">
        <f t="shared" si="2"/>
        <v>#VALUE!</v>
      </c>
      <c r="L37" s="242" t="e">
        <f t="shared" si="3"/>
        <v>#VALUE!</v>
      </c>
      <c r="M37" s="242" t="e">
        <f t="shared" si="0"/>
        <v>#VALUE!</v>
      </c>
    </row>
    <row r="38" spans="1:13" ht="15">
      <c r="A38" s="189">
        <v>1983</v>
      </c>
      <c r="B38" s="233"/>
      <c r="C38" s="37" t="s">
        <v>8</v>
      </c>
      <c r="D38" s="235" t="s">
        <v>8</v>
      </c>
      <c r="E38" s="235" t="s">
        <v>8</v>
      </c>
      <c r="F38" s="235" t="s">
        <v>8</v>
      </c>
      <c r="G38" s="235" t="s">
        <v>8</v>
      </c>
      <c r="H38" s="127"/>
      <c r="I38" s="128" t="e">
        <f t="shared" si="1"/>
        <v>#VALUE!</v>
      </c>
      <c r="J38" s="242"/>
      <c r="K38" s="242" t="e">
        <f t="shared" si="2"/>
        <v>#VALUE!</v>
      </c>
      <c r="L38" s="242" t="e">
        <f t="shared" si="3"/>
        <v>#VALUE!</v>
      </c>
      <c r="M38" s="242" t="e">
        <f t="shared" si="0"/>
        <v>#VALUE!</v>
      </c>
    </row>
    <row r="39" spans="1:13" ht="15">
      <c r="A39" s="189">
        <v>1984</v>
      </c>
      <c r="B39" s="233"/>
      <c r="C39" s="37" t="s">
        <v>8</v>
      </c>
      <c r="D39" s="235" t="s">
        <v>8</v>
      </c>
      <c r="E39" s="235" t="s">
        <v>8</v>
      </c>
      <c r="F39" s="235" t="s">
        <v>8</v>
      </c>
      <c r="G39" s="235" t="s">
        <v>8</v>
      </c>
      <c r="H39" s="127"/>
      <c r="I39" s="128" t="e">
        <f t="shared" si="1"/>
        <v>#VALUE!</v>
      </c>
      <c r="J39" s="242"/>
      <c r="K39" s="242" t="e">
        <f t="shared" si="2"/>
        <v>#VALUE!</v>
      </c>
      <c r="L39" s="242" t="e">
        <f t="shared" si="3"/>
        <v>#VALUE!</v>
      </c>
      <c r="M39" s="242" t="e">
        <f t="shared" si="0"/>
        <v>#VALUE!</v>
      </c>
    </row>
    <row r="40" spans="1:13" ht="15">
      <c r="A40" s="189">
        <v>1985</v>
      </c>
      <c r="B40" s="233"/>
      <c r="C40" s="253">
        <v>9706</v>
      </c>
      <c r="D40" s="235" t="s">
        <v>8</v>
      </c>
      <c r="E40" s="235" t="s">
        <v>8</v>
      </c>
      <c r="F40" s="235" t="s">
        <v>8</v>
      </c>
      <c r="G40" s="235" t="s">
        <v>8</v>
      </c>
      <c r="H40" s="127"/>
      <c r="I40" s="128">
        <f t="shared" si="1"/>
        <v>100</v>
      </c>
      <c r="J40" s="242"/>
      <c r="K40" s="242" t="e">
        <f t="shared" si="2"/>
        <v>#VALUE!</v>
      </c>
      <c r="L40" s="242" t="e">
        <f t="shared" si="3"/>
        <v>#VALUE!</v>
      </c>
      <c r="M40" s="242" t="e">
        <f t="shared" si="0"/>
        <v>#VALUE!</v>
      </c>
    </row>
    <row r="41" spans="1:13" ht="15">
      <c r="A41" s="189">
        <v>1986</v>
      </c>
      <c r="B41" s="233"/>
      <c r="C41" s="253">
        <v>9332</v>
      </c>
      <c r="D41" s="235" t="s">
        <v>8</v>
      </c>
      <c r="E41" s="235" t="s">
        <v>8</v>
      </c>
      <c r="F41" s="235" t="s">
        <v>8</v>
      </c>
      <c r="G41" s="235" t="s">
        <v>8</v>
      </c>
      <c r="H41" s="127"/>
      <c r="I41" s="128">
        <f t="shared" si="1"/>
        <v>96.14671337317124</v>
      </c>
      <c r="J41" s="242"/>
      <c r="K41" s="242" t="e">
        <f t="shared" si="2"/>
        <v>#VALUE!</v>
      </c>
      <c r="L41" s="242" t="e">
        <f t="shared" si="3"/>
        <v>#VALUE!</v>
      </c>
      <c r="M41" s="242" t="e">
        <f t="shared" si="0"/>
        <v>#VALUE!</v>
      </c>
    </row>
    <row r="42" spans="1:13" ht="15">
      <c r="A42" s="189">
        <v>1987</v>
      </c>
      <c r="B42" s="233"/>
      <c r="C42" s="253">
        <v>10225</v>
      </c>
      <c r="D42" s="235" t="s">
        <v>8</v>
      </c>
      <c r="E42" s="19">
        <v>19810</v>
      </c>
      <c r="F42" s="19">
        <v>262</v>
      </c>
      <c r="G42" s="235" t="s">
        <v>8</v>
      </c>
      <c r="H42" s="127"/>
      <c r="I42" s="128">
        <f t="shared" si="1"/>
        <v>105.34720791263138</v>
      </c>
      <c r="J42" s="242"/>
      <c r="K42" s="242" t="e">
        <f t="shared" si="2"/>
        <v>#VALUE!</v>
      </c>
      <c r="L42" s="242" t="e">
        <f t="shared" si="3"/>
        <v>#VALUE!</v>
      </c>
      <c r="M42" s="242" t="e">
        <f t="shared" si="0"/>
        <v>#VALUE!</v>
      </c>
    </row>
    <row r="43" spans="1:15" ht="15">
      <c r="A43" s="189">
        <v>1988</v>
      </c>
      <c r="B43" s="233"/>
      <c r="C43" s="253">
        <v>11520</v>
      </c>
      <c r="D43" s="235" t="s">
        <v>8</v>
      </c>
      <c r="E43" s="19">
        <v>22910</v>
      </c>
      <c r="F43" s="19">
        <v>264</v>
      </c>
      <c r="G43" s="235" t="s">
        <v>8</v>
      </c>
      <c r="H43" s="127"/>
      <c r="I43" s="128">
        <f t="shared" si="1"/>
        <v>118.68947043066144</v>
      </c>
      <c r="J43" s="242"/>
      <c r="K43" s="242" t="e">
        <f t="shared" si="2"/>
        <v>#VALUE!</v>
      </c>
      <c r="L43" s="242" t="e">
        <f t="shared" si="3"/>
        <v>#VALUE!</v>
      </c>
      <c r="M43" s="242" t="e">
        <f t="shared" si="0"/>
        <v>#VALUE!</v>
      </c>
      <c r="O43" s="23"/>
    </row>
    <row r="44" spans="1:13" ht="15">
      <c r="A44" s="189">
        <v>1989</v>
      </c>
      <c r="B44" s="233"/>
      <c r="C44" s="253">
        <v>12339</v>
      </c>
      <c r="D44" s="235" t="s">
        <v>8</v>
      </c>
      <c r="E44" s="19">
        <v>23020</v>
      </c>
      <c r="F44" s="19">
        <v>268</v>
      </c>
      <c r="G44" s="235" t="s">
        <v>8</v>
      </c>
      <c r="H44" s="127"/>
      <c r="I44" s="128">
        <f t="shared" si="1"/>
        <v>127.12754996909128</v>
      </c>
      <c r="J44" s="242"/>
      <c r="K44" s="242" t="e">
        <f t="shared" si="2"/>
        <v>#VALUE!</v>
      </c>
      <c r="L44" s="242" t="e">
        <f t="shared" si="3"/>
        <v>#VALUE!</v>
      </c>
      <c r="M44" s="254" t="e">
        <f t="shared" si="0"/>
        <v>#VALUE!</v>
      </c>
    </row>
    <row r="45" spans="1:13" ht="15">
      <c r="A45" s="189">
        <v>1990</v>
      </c>
      <c r="B45" s="233"/>
      <c r="C45" s="19">
        <v>12309</v>
      </c>
      <c r="D45" s="235" t="s">
        <v>8</v>
      </c>
      <c r="E45" s="19">
        <v>19090</v>
      </c>
      <c r="F45" s="19">
        <v>315</v>
      </c>
      <c r="G45" s="235" t="s">
        <v>8</v>
      </c>
      <c r="H45" s="127"/>
      <c r="I45" s="128">
        <f t="shared" si="1"/>
        <v>126.81846280651143</v>
      </c>
      <c r="J45" s="242"/>
      <c r="K45" s="242" t="e">
        <f t="shared" si="2"/>
        <v>#VALUE!</v>
      </c>
      <c r="L45" s="242" t="e">
        <f t="shared" si="3"/>
        <v>#VALUE!</v>
      </c>
      <c r="M45" s="242" t="e">
        <f t="shared" si="0"/>
        <v>#VALUE!</v>
      </c>
    </row>
    <row r="46" spans="1:13" ht="15">
      <c r="A46" s="189">
        <v>1991</v>
      </c>
      <c r="B46" s="233"/>
      <c r="C46" s="19">
        <v>11909</v>
      </c>
      <c r="D46" s="235" t="s">
        <v>8</v>
      </c>
      <c r="E46" s="19">
        <v>22850</v>
      </c>
      <c r="F46" s="19">
        <v>298</v>
      </c>
      <c r="G46" s="235" t="s">
        <v>8</v>
      </c>
      <c r="H46" s="127"/>
      <c r="I46" s="128">
        <f t="shared" si="1"/>
        <v>122.69730063878012</v>
      </c>
      <c r="J46" s="242"/>
      <c r="K46" s="242" t="e">
        <f t="shared" si="2"/>
        <v>#VALUE!</v>
      </c>
      <c r="L46" s="242" t="e">
        <f t="shared" si="3"/>
        <v>#VALUE!</v>
      </c>
      <c r="M46" s="242" t="e">
        <f t="shared" si="0"/>
        <v>#VALUE!</v>
      </c>
    </row>
    <row r="47" spans="1:13" ht="15">
      <c r="A47" s="189">
        <v>1992</v>
      </c>
      <c r="B47" s="233"/>
      <c r="C47" s="19">
        <v>12121</v>
      </c>
      <c r="D47" s="235" t="s">
        <v>8</v>
      </c>
      <c r="E47" s="19">
        <v>20940</v>
      </c>
      <c r="F47" s="19">
        <v>270</v>
      </c>
      <c r="G47" s="40">
        <v>5132.2</v>
      </c>
      <c r="H47" s="127"/>
      <c r="I47" s="128">
        <f t="shared" si="1"/>
        <v>124.88151658767772</v>
      </c>
      <c r="J47" s="242"/>
      <c r="K47" s="242" t="e">
        <f t="shared" si="2"/>
        <v>#VALUE!</v>
      </c>
      <c r="L47" s="242" t="e">
        <f t="shared" si="3"/>
        <v>#VALUE!</v>
      </c>
      <c r="M47" s="242" t="e">
        <f t="shared" si="0"/>
        <v>#VALUE!</v>
      </c>
    </row>
    <row r="48" spans="1:13" ht="15">
      <c r="A48" s="189">
        <v>1993</v>
      </c>
      <c r="B48" s="233"/>
      <c r="C48" s="19">
        <v>12426</v>
      </c>
      <c r="D48" s="235" t="s">
        <v>8</v>
      </c>
      <c r="E48" s="19">
        <v>19710</v>
      </c>
      <c r="F48" s="19">
        <v>290</v>
      </c>
      <c r="G48" s="235" t="s">
        <v>8</v>
      </c>
      <c r="H48" s="127"/>
      <c r="I48" s="128">
        <f t="shared" si="1"/>
        <v>128.02390274057285</v>
      </c>
      <c r="J48" s="242"/>
      <c r="K48" s="242" t="e">
        <f t="shared" si="2"/>
        <v>#VALUE!</v>
      </c>
      <c r="L48" s="242" t="e">
        <f t="shared" si="3"/>
        <v>#VALUE!</v>
      </c>
      <c r="M48" s="242" t="e">
        <f t="shared" si="0"/>
        <v>#VALUE!</v>
      </c>
    </row>
    <row r="49" spans="1:13" ht="15">
      <c r="A49" s="189">
        <v>1994</v>
      </c>
      <c r="B49" s="233"/>
      <c r="C49" s="19">
        <v>12995</v>
      </c>
      <c r="D49" s="235" t="s">
        <v>8</v>
      </c>
      <c r="E49" s="19">
        <v>19740</v>
      </c>
      <c r="F49" s="19">
        <v>290</v>
      </c>
      <c r="G49" s="40">
        <v>5278.8</v>
      </c>
      <c r="H49" s="127"/>
      <c r="I49" s="128">
        <f t="shared" si="1"/>
        <v>133.8862559241706</v>
      </c>
      <c r="J49" s="242"/>
      <c r="K49" s="242" t="e">
        <f t="shared" si="2"/>
        <v>#VALUE!</v>
      </c>
      <c r="L49" s="242" t="e">
        <f t="shared" si="3"/>
        <v>#VALUE!</v>
      </c>
      <c r="M49" s="242" t="e">
        <f t="shared" si="0"/>
        <v>#VALUE!</v>
      </c>
    </row>
    <row r="50" spans="1:13" ht="15">
      <c r="A50" s="189">
        <v>1995</v>
      </c>
      <c r="B50" s="233"/>
      <c r="C50" s="19">
        <v>13965</v>
      </c>
      <c r="D50" s="235" t="s">
        <v>8</v>
      </c>
      <c r="E50" s="19">
        <v>25110</v>
      </c>
      <c r="F50" s="19">
        <v>300</v>
      </c>
      <c r="G50" s="40">
        <v>5692.5</v>
      </c>
      <c r="H50" s="127"/>
      <c r="I50" s="128">
        <f t="shared" si="1"/>
        <v>143.88007418091902</v>
      </c>
      <c r="J50" s="255"/>
      <c r="K50" s="242" t="e">
        <f t="shared" si="2"/>
        <v>#VALUE!</v>
      </c>
      <c r="L50" s="242" t="e">
        <f t="shared" si="3"/>
        <v>#VALUE!</v>
      </c>
      <c r="M50" s="242" t="e">
        <f t="shared" si="0"/>
        <v>#VALUE!</v>
      </c>
    </row>
    <row r="51" spans="1:13" ht="15">
      <c r="A51" s="189">
        <v>1996</v>
      </c>
      <c r="B51" s="233"/>
      <c r="C51" s="19">
        <v>14163</v>
      </c>
      <c r="D51" s="19">
        <v>1427</v>
      </c>
      <c r="E51" s="19">
        <v>29250</v>
      </c>
      <c r="F51" s="19">
        <v>300</v>
      </c>
      <c r="G51" s="40">
        <v>5688.1</v>
      </c>
      <c r="H51" s="127"/>
      <c r="I51" s="128">
        <f t="shared" si="1"/>
        <v>145.920049453946</v>
      </c>
      <c r="J51" s="242"/>
      <c r="K51" s="242" t="e">
        <f t="shared" si="2"/>
        <v>#VALUE!</v>
      </c>
      <c r="L51" s="242" t="e">
        <f t="shared" si="3"/>
        <v>#VALUE!</v>
      </c>
      <c r="M51" s="242" t="e">
        <f t="shared" si="0"/>
        <v>#VALUE!</v>
      </c>
    </row>
    <row r="52" spans="1:13" ht="15">
      <c r="A52" s="202">
        <v>1997</v>
      </c>
      <c r="B52" s="219"/>
      <c r="C52" s="27">
        <v>14236</v>
      </c>
      <c r="D52" s="19">
        <v>2145</v>
      </c>
      <c r="E52" s="19">
        <v>26280</v>
      </c>
      <c r="F52" s="19">
        <v>310</v>
      </c>
      <c r="G52" s="40">
        <v>5716.8</v>
      </c>
      <c r="H52" s="241"/>
      <c r="I52" s="242">
        <f t="shared" si="1"/>
        <v>146.672161549557</v>
      </c>
      <c r="J52" s="242"/>
      <c r="K52" s="242" t="e">
        <f t="shared" si="2"/>
        <v>#VALUE!</v>
      </c>
      <c r="L52" s="242" t="e">
        <f t="shared" si="3"/>
        <v>#VALUE!</v>
      </c>
      <c r="M52" s="242" t="e">
        <f t="shared" si="0"/>
        <v>#VALUE!</v>
      </c>
    </row>
    <row r="53" spans="1:13" ht="15">
      <c r="A53" s="189">
        <v>1998</v>
      </c>
      <c r="B53" s="219"/>
      <c r="C53" s="27">
        <v>14856</v>
      </c>
      <c r="D53" s="19">
        <v>2787</v>
      </c>
      <c r="E53" s="19">
        <v>29610</v>
      </c>
      <c r="F53" s="19">
        <v>260</v>
      </c>
      <c r="G53" s="40">
        <v>5946.4</v>
      </c>
      <c r="H53" s="241"/>
      <c r="I53" s="242">
        <f t="shared" si="1"/>
        <v>153.0599629095405</v>
      </c>
      <c r="J53" s="242"/>
      <c r="K53" s="242" t="e">
        <f t="shared" si="2"/>
        <v>#VALUE!</v>
      </c>
      <c r="L53" s="242" t="e">
        <f t="shared" si="3"/>
        <v>#VALUE!</v>
      </c>
      <c r="M53" s="242" t="e">
        <f t="shared" si="0"/>
        <v>#VALUE!</v>
      </c>
    </row>
    <row r="54" spans="1:13" ht="18">
      <c r="A54" s="243" t="s">
        <v>295</v>
      </c>
      <c r="B54" s="219"/>
      <c r="C54" s="27">
        <v>14988</v>
      </c>
      <c r="D54" s="19">
        <v>2891</v>
      </c>
      <c r="E54" s="190">
        <v>26850</v>
      </c>
      <c r="F54" s="19">
        <v>240</v>
      </c>
      <c r="G54" s="40">
        <v>5905.1</v>
      </c>
      <c r="H54" s="241"/>
      <c r="I54" s="242">
        <f t="shared" si="1"/>
        <v>154.41994642489183</v>
      </c>
      <c r="J54" s="242"/>
      <c r="K54" s="242" t="e">
        <f t="shared" si="2"/>
        <v>#VALUE!</v>
      </c>
      <c r="L54" s="242" t="e">
        <f t="shared" si="3"/>
        <v>#VALUE!</v>
      </c>
      <c r="M54" s="242" t="e">
        <f t="shared" si="0"/>
        <v>#VALUE!</v>
      </c>
    </row>
    <row r="55" spans="1:13" ht="15">
      <c r="A55" s="202">
        <v>2000</v>
      </c>
      <c r="B55" s="219"/>
      <c r="C55" s="27">
        <v>14817</v>
      </c>
      <c r="D55" s="19">
        <v>2462</v>
      </c>
      <c r="E55" s="19">
        <v>20100</v>
      </c>
      <c r="F55" s="19">
        <v>280</v>
      </c>
      <c r="G55" s="40">
        <v>5932.9</v>
      </c>
      <c r="H55" s="241"/>
      <c r="I55" s="242">
        <f t="shared" si="1"/>
        <v>152.6581495981867</v>
      </c>
      <c r="J55" s="242"/>
      <c r="K55" s="242" t="e">
        <f t="shared" si="2"/>
        <v>#VALUE!</v>
      </c>
      <c r="L55" s="242" t="e">
        <f t="shared" si="3"/>
        <v>#VALUE!</v>
      </c>
      <c r="M55" s="242" t="e">
        <f t="shared" si="0"/>
        <v>#VALUE!</v>
      </c>
    </row>
    <row r="56" spans="1:13" ht="15">
      <c r="A56" s="202">
        <v>2001</v>
      </c>
      <c r="B56" s="219"/>
      <c r="C56" s="27">
        <v>14425</v>
      </c>
      <c r="D56" s="141">
        <v>3099</v>
      </c>
      <c r="E56" s="141">
        <v>15600</v>
      </c>
      <c r="F56" s="141">
        <v>280</v>
      </c>
      <c r="G56" s="40">
        <v>5929</v>
      </c>
      <c r="H56" s="241"/>
      <c r="I56" s="242"/>
      <c r="J56" s="242"/>
      <c r="K56" s="242"/>
      <c r="L56" s="242"/>
      <c r="M56" s="242"/>
    </row>
    <row r="57" spans="1:13" ht="15">
      <c r="A57" s="202">
        <v>2002</v>
      </c>
      <c r="B57" s="219"/>
      <c r="C57" s="148">
        <v>14170</v>
      </c>
      <c r="D57" s="141">
        <v>2737</v>
      </c>
      <c r="E57" s="148">
        <v>14540</v>
      </c>
      <c r="F57" s="242">
        <v>240</v>
      </c>
      <c r="G57" s="148">
        <v>5909</v>
      </c>
      <c r="H57" s="241"/>
      <c r="I57" s="242"/>
      <c r="J57" s="242"/>
      <c r="K57" s="242"/>
      <c r="L57" s="242"/>
      <c r="M57" s="242"/>
    </row>
    <row r="58" spans="1:13" ht="18">
      <c r="A58" s="243" t="s">
        <v>296</v>
      </c>
      <c r="B58" s="219"/>
      <c r="C58" s="256">
        <v>14432</v>
      </c>
      <c r="D58" s="141">
        <v>2519</v>
      </c>
      <c r="E58" s="148">
        <v>14850</v>
      </c>
      <c r="F58" s="242">
        <v>240</v>
      </c>
      <c r="G58" s="148">
        <v>5832</v>
      </c>
      <c r="H58" s="241"/>
      <c r="I58" s="242"/>
      <c r="J58" s="242"/>
      <c r="K58" s="242"/>
      <c r="L58" s="242"/>
      <c r="M58" s="242"/>
    </row>
    <row r="59" spans="1:13" ht="15">
      <c r="A59" s="202">
        <v>2004</v>
      </c>
      <c r="B59" s="219"/>
      <c r="C59" s="148">
        <v>15195</v>
      </c>
      <c r="D59" s="141">
        <v>3734</v>
      </c>
      <c r="E59" s="148">
        <v>14060</v>
      </c>
      <c r="F59" s="242">
        <v>240</v>
      </c>
      <c r="G59" s="148">
        <v>5820.3672357</v>
      </c>
      <c r="H59" s="241"/>
      <c r="I59" s="242"/>
      <c r="J59" s="242"/>
      <c r="K59" s="242"/>
      <c r="L59" s="242"/>
      <c r="M59" s="242"/>
    </row>
    <row r="60" spans="1:13" ht="15">
      <c r="A60" s="202">
        <v>2005</v>
      </c>
      <c r="B60" s="219"/>
      <c r="C60" s="148">
        <v>13507</v>
      </c>
      <c r="D60" s="141">
        <v>4304</v>
      </c>
      <c r="E60" s="148">
        <v>17457.477846940084</v>
      </c>
      <c r="F60" s="242">
        <v>251</v>
      </c>
      <c r="G60" s="148">
        <v>5869</v>
      </c>
      <c r="H60" s="241"/>
      <c r="I60" s="242"/>
      <c r="J60" s="242"/>
      <c r="K60" s="242"/>
      <c r="L60" s="242"/>
      <c r="M60" s="242"/>
    </row>
    <row r="61" spans="1:13" ht="15">
      <c r="A61" s="202">
        <v>2006</v>
      </c>
      <c r="B61" s="219"/>
      <c r="C61" s="148">
        <v>14233</v>
      </c>
      <c r="D61" s="141">
        <v>3597</v>
      </c>
      <c r="E61" s="148">
        <v>14491</v>
      </c>
      <c r="F61" s="242">
        <v>249</v>
      </c>
      <c r="G61" s="148">
        <v>5715</v>
      </c>
      <c r="H61" s="241"/>
      <c r="I61" s="242"/>
      <c r="J61" s="242"/>
      <c r="K61" s="242"/>
      <c r="L61" s="242"/>
      <c r="M61" s="242"/>
    </row>
    <row r="62" spans="1:13" ht="15.75" thickBot="1">
      <c r="A62" s="202">
        <v>2007</v>
      </c>
      <c r="B62" s="219"/>
      <c r="C62" s="148">
        <v>15349</v>
      </c>
      <c r="D62" s="141">
        <v>2883</v>
      </c>
      <c r="E62" s="148">
        <v>16909</v>
      </c>
      <c r="F62" s="242">
        <v>268</v>
      </c>
      <c r="G62" s="257">
        <v>5726</v>
      </c>
      <c r="H62" s="241"/>
      <c r="I62" s="258"/>
      <c r="J62" s="258"/>
      <c r="K62" s="258"/>
      <c r="L62" s="258"/>
      <c r="M62" s="258"/>
    </row>
    <row r="63" spans="1:13" ht="15">
      <c r="A63" s="202">
        <v>2008</v>
      </c>
      <c r="B63" s="219"/>
      <c r="C63" s="148">
        <v>13936</v>
      </c>
      <c r="D63" s="141">
        <v>2543</v>
      </c>
      <c r="E63" s="148">
        <v>17890</v>
      </c>
      <c r="F63" s="242">
        <v>312</v>
      </c>
      <c r="G63" s="257">
        <v>5725</v>
      </c>
      <c r="H63" s="241"/>
      <c r="I63" s="242"/>
      <c r="J63" s="242"/>
      <c r="K63" s="242"/>
      <c r="L63" s="242"/>
      <c r="M63" s="242"/>
    </row>
    <row r="64" spans="1:13" ht="15">
      <c r="A64" s="243">
        <v>2009</v>
      </c>
      <c r="B64" s="219"/>
      <c r="C64" s="148">
        <v>12348</v>
      </c>
      <c r="D64" s="148">
        <v>2549</v>
      </c>
      <c r="E64" s="148">
        <v>15321</v>
      </c>
      <c r="F64" s="242">
        <v>244</v>
      </c>
      <c r="G64" s="257">
        <v>5725</v>
      </c>
      <c r="H64" s="5"/>
      <c r="I64" s="242"/>
      <c r="J64" s="242"/>
      <c r="K64" s="242"/>
      <c r="L64" s="242"/>
      <c r="M64" s="242"/>
    </row>
    <row r="65" spans="1:13" ht="15">
      <c r="A65" s="243">
        <v>2010</v>
      </c>
      <c r="B65" s="219"/>
      <c r="C65" s="148">
        <v>12695.158688035437</v>
      </c>
      <c r="D65" s="400">
        <v>2486</v>
      </c>
      <c r="E65" s="148">
        <v>13557</v>
      </c>
      <c r="F65" s="242">
        <v>280</v>
      </c>
      <c r="G65" s="257">
        <v>5725</v>
      </c>
      <c r="H65" s="5"/>
      <c r="I65" s="242"/>
      <c r="J65" s="242"/>
      <c r="K65" s="242"/>
      <c r="L65" s="242"/>
      <c r="M65" s="242"/>
    </row>
    <row r="66" spans="1:13" ht="15">
      <c r="A66" s="243">
        <v>2011</v>
      </c>
      <c r="B66" s="219"/>
      <c r="C66" s="148" t="s">
        <v>8</v>
      </c>
      <c r="D66" s="148">
        <v>2001</v>
      </c>
      <c r="E66" s="148">
        <v>13011</v>
      </c>
      <c r="F66" s="242">
        <v>270</v>
      </c>
      <c r="G66" s="408">
        <v>5752</v>
      </c>
      <c r="H66" s="5"/>
      <c r="I66" s="242"/>
      <c r="J66" s="242"/>
      <c r="K66" s="242"/>
      <c r="L66" s="242"/>
      <c r="M66" s="242"/>
    </row>
    <row r="67" spans="1:13" ht="15.75" thickBot="1">
      <c r="A67" s="379">
        <v>2012</v>
      </c>
      <c r="B67" s="376"/>
      <c r="C67" s="380" t="s">
        <v>8</v>
      </c>
      <c r="D67" s="380" t="s">
        <v>8</v>
      </c>
      <c r="E67" s="380">
        <v>8744</v>
      </c>
      <c r="F67" s="258">
        <v>269</v>
      </c>
      <c r="G67" s="424">
        <v>5836</v>
      </c>
      <c r="H67" s="5"/>
      <c r="I67" s="242"/>
      <c r="J67" s="242"/>
      <c r="K67" s="242"/>
      <c r="L67" s="242"/>
      <c r="M67" s="242"/>
    </row>
    <row r="69" s="55" customFormat="1" ht="12.75">
      <c r="A69" s="55" t="s">
        <v>225</v>
      </c>
    </row>
    <row r="70" s="55" customFormat="1" ht="12.75">
      <c r="A70" s="55" t="s">
        <v>226</v>
      </c>
    </row>
    <row r="71" s="55" customFormat="1" ht="12.75">
      <c r="A71" s="55" t="s">
        <v>227</v>
      </c>
    </row>
    <row r="72" s="55" customFormat="1" ht="12.75">
      <c r="A72" s="55" t="s">
        <v>228</v>
      </c>
    </row>
    <row r="73" s="55" customFormat="1" ht="12.75">
      <c r="A73" s="244" t="s">
        <v>229</v>
      </c>
    </row>
    <row r="74" s="55" customFormat="1" ht="12.75">
      <c r="A74" s="245" t="s">
        <v>213</v>
      </c>
    </row>
    <row r="75" s="55" customFormat="1" ht="14.25" hidden="1">
      <c r="A75" s="18" t="s">
        <v>298</v>
      </c>
    </row>
    <row r="76" s="55" customFormat="1" ht="12.75" customHeight="1">
      <c r="A76" s="55" t="s">
        <v>214</v>
      </c>
    </row>
    <row r="77" s="55" customFormat="1" ht="12.75" customHeight="1">
      <c r="A77" s="55" t="s">
        <v>230</v>
      </c>
    </row>
    <row r="78" s="55" customFormat="1" ht="12.75" customHeight="1">
      <c r="A78" s="55" t="s">
        <v>215</v>
      </c>
    </row>
    <row r="79" s="55" customFormat="1" ht="12.75" customHeight="1">
      <c r="A79" s="55" t="s">
        <v>216</v>
      </c>
    </row>
    <row r="80" spans="1:4" s="55" customFormat="1" ht="12.75" customHeight="1">
      <c r="A80" s="417" t="s">
        <v>458</v>
      </c>
      <c r="B80" s="420"/>
      <c r="C80" s="420"/>
      <c r="D80" s="420"/>
    </row>
    <row r="81" ht="79.5" customHeight="1"/>
  </sheetData>
  <sheetProtection/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zoomScale="75" zoomScaleNormal="75" zoomScalePageLayoutView="0" workbookViewId="0" topLeftCell="A1">
      <pane ySplit="9" topLeftCell="A28" activePane="bottomLeft" state="frozen"/>
      <selection pane="topLeft" activeCell="A1" sqref="A1"/>
      <selection pane="bottomLeft" activeCell="G18" sqref="G18"/>
    </sheetView>
  </sheetViews>
  <sheetFormatPr defaultColWidth="11.421875" defaultRowHeight="12.75"/>
  <cols>
    <col min="1" max="1" width="7.421875" style="8" customWidth="1"/>
    <col min="2" max="2" width="2.7109375" style="8" customWidth="1"/>
    <col min="3" max="7" width="11.28125" style="8" customWidth="1"/>
    <col min="8" max="8" width="2.57421875" style="8" customWidth="1"/>
    <col min="9" max="13" width="11.28125" style="8" customWidth="1"/>
    <col min="14" max="14" width="8.8515625" style="8" customWidth="1"/>
    <col min="15" max="16384" width="11.421875" style="8" customWidth="1"/>
  </cols>
  <sheetData>
    <row r="1" s="21" customFormat="1" ht="15.75">
      <c r="A1" s="259" t="s">
        <v>300</v>
      </c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260" t="s">
        <v>231</v>
      </c>
      <c r="B3" s="261"/>
      <c r="C3" s="262"/>
      <c r="D3" s="262"/>
      <c r="E3" s="262"/>
      <c r="F3" s="262"/>
      <c r="G3" s="263"/>
      <c r="H3" s="261"/>
      <c r="I3" s="262"/>
      <c r="J3" s="262"/>
      <c r="K3" s="262"/>
      <c r="L3" s="262"/>
      <c r="M3" s="262"/>
    </row>
    <row r="4" spans="1:13" ht="15">
      <c r="A4" s="264"/>
      <c r="B4" s="264"/>
      <c r="C4" s="265" t="s">
        <v>25</v>
      </c>
      <c r="D4" s="265" t="s">
        <v>232</v>
      </c>
      <c r="E4" s="265" t="s">
        <v>78</v>
      </c>
      <c r="F4" s="265" t="s">
        <v>233</v>
      </c>
      <c r="G4" s="266" t="s">
        <v>234</v>
      </c>
      <c r="H4" s="264"/>
      <c r="I4" s="265" t="s">
        <v>25</v>
      </c>
      <c r="J4" s="265" t="s">
        <v>232</v>
      </c>
      <c r="K4" s="265" t="s">
        <v>78</v>
      </c>
      <c r="L4" s="265" t="s">
        <v>233</v>
      </c>
      <c r="M4" s="265" t="s">
        <v>234</v>
      </c>
    </row>
    <row r="5" spans="1:13" ht="15">
      <c r="A5" s="6"/>
      <c r="B5" s="6"/>
      <c r="C5" s="166"/>
      <c r="D5" s="265"/>
      <c r="E5" s="265" t="s">
        <v>235</v>
      </c>
      <c r="F5" s="265" t="s">
        <v>236</v>
      </c>
      <c r="G5" s="267"/>
      <c r="H5" s="6"/>
      <c r="I5" s="166"/>
      <c r="J5" s="265"/>
      <c r="K5" s="265" t="s">
        <v>235</v>
      </c>
      <c r="L5" s="265" t="s">
        <v>236</v>
      </c>
      <c r="M5" s="166"/>
    </row>
    <row r="6" spans="1:13" ht="15">
      <c r="A6" s="6"/>
      <c r="B6" s="6"/>
      <c r="C6" s="166"/>
      <c r="D6" s="265"/>
      <c r="E6" s="265" t="s">
        <v>236</v>
      </c>
      <c r="F6" s="265" t="s">
        <v>237</v>
      </c>
      <c r="G6" s="267"/>
      <c r="H6" s="6"/>
      <c r="I6" s="166"/>
      <c r="J6" s="265"/>
      <c r="K6" s="265" t="s">
        <v>236</v>
      </c>
      <c r="L6" s="265" t="s">
        <v>237</v>
      </c>
      <c r="M6" s="166"/>
    </row>
    <row r="7" spans="1:13" ht="15">
      <c r="A7" s="6"/>
      <c r="B7" s="6"/>
      <c r="C7" s="166"/>
      <c r="D7" s="265"/>
      <c r="E7" s="265" t="s">
        <v>238</v>
      </c>
      <c r="F7" s="265" t="s">
        <v>239</v>
      </c>
      <c r="G7" s="267"/>
      <c r="H7" s="6"/>
      <c r="I7" s="166"/>
      <c r="J7" s="265"/>
      <c r="K7" s="265" t="s">
        <v>238</v>
      </c>
      <c r="L7" s="265" t="s">
        <v>239</v>
      </c>
      <c r="M7" s="166"/>
    </row>
    <row r="8" spans="1:13" ht="15">
      <c r="A8" s="6"/>
      <c r="B8" s="6"/>
      <c r="C8" s="166"/>
      <c r="D8" s="265"/>
      <c r="E8" s="265"/>
      <c r="F8" s="166"/>
      <c r="G8" s="267"/>
      <c r="H8" s="6"/>
      <c r="I8" s="6"/>
      <c r="J8" s="265"/>
      <c r="K8" s="265"/>
      <c r="L8" s="6"/>
      <c r="M8" s="6"/>
    </row>
    <row r="9" spans="1:13" ht="5.25" customHeight="1">
      <c r="A9" s="53"/>
      <c r="B9" s="53"/>
      <c r="C9" s="268"/>
      <c r="D9" s="268"/>
      <c r="E9" s="268"/>
      <c r="F9" s="268"/>
      <c r="G9" s="269"/>
      <c r="H9" s="53"/>
      <c r="I9" s="53"/>
      <c r="J9" s="53"/>
      <c r="K9" s="53"/>
      <c r="L9" s="53"/>
      <c r="M9" s="53"/>
    </row>
    <row r="10" spans="1:13" ht="12.75">
      <c r="A10" s="6"/>
      <c r="B10" s="6"/>
      <c r="C10" s="166"/>
      <c r="D10" s="166"/>
      <c r="E10" s="166"/>
      <c r="F10" s="166"/>
      <c r="G10" s="267"/>
      <c r="H10" s="6"/>
      <c r="I10" s="6"/>
      <c r="J10" s="6"/>
      <c r="K10" s="6"/>
      <c r="L10" s="6"/>
      <c r="M10" s="6"/>
    </row>
    <row r="11" spans="3:13" ht="12.75">
      <c r="C11" s="17"/>
      <c r="D11" s="17"/>
      <c r="E11" s="17"/>
      <c r="F11" s="17"/>
      <c r="G11" s="186" t="s">
        <v>240</v>
      </c>
      <c r="M11" s="17" t="s">
        <v>241</v>
      </c>
    </row>
    <row r="12" spans="1:13" ht="15">
      <c r="A12" s="155">
        <v>1962</v>
      </c>
      <c r="C12" s="242" t="s">
        <v>8</v>
      </c>
      <c r="D12" s="242" t="s">
        <v>8</v>
      </c>
      <c r="E12" s="242" t="s">
        <v>8</v>
      </c>
      <c r="F12" s="242" t="s">
        <v>8</v>
      </c>
      <c r="G12" s="270" t="s">
        <v>8</v>
      </c>
      <c r="H12" s="6"/>
      <c r="I12" s="198" t="s">
        <v>8</v>
      </c>
      <c r="J12" s="198" t="s">
        <v>8</v>
      </c>
      <c r="K12" s="198" t="s">
        <v>8</v>
      </c>
      <c r="L12" s="242" t="s">
        <v>8</v>
      </c>
      <c r="M12" s="242" t="s">
        <v>8</v>
      </c>
    </row>
    <row r="13" spans="1:13" ht="15">
      <c r="A13" s="155">
        <v>1963</v>
      </c>
      <c r="C13" s="242" t="s">
        <v>8</v>
      </c>
      <c r="D13" s="242" t="s">
        <v>8</v>
      </c>
      <c r="E13" s="242" t="s">
        <v>8</v>
      </c>
      <c r="F13" s="242" t="s">
        <v>8</v>
      </c>
      <c r="G13" s="270" t="s">
        <v>8</v>
      </c>
      <c r="H13" s="6"/>
      <c r="I13" s="198" t="s">
        <v>8</v>
      </c>
      <c r="J13" s="198" t="s">
        <v>8</v>
      </c>
      <c r="K13" s="198" t="s">
        <v>8</v>
      </c>
      <c r="L13" s="242" t="s">
        <v>8</v>
      </c>
      <c r="M13" s="242" t="s">
        <v>8</v>
      </c>
    </row>
    <row r="14" spans="1:13" ht="15">
      <c r="A14" s="155">
        <v>1964</v>
      </c>
      <c r="C14" s="242" t="s">
        <v>8</v>
      </c>
      <c r="D14" s="242" t="s">
        <v>8</v>
      </c>
      <c r="E14" s="242" t="s">
        <v>8</v>
      </c>
      <c r="F14" s="242" t="s">
        <v>8</v>
      </c>
      <c r="G14" s="270" t="s">
        <v>8</v>
      </c>
      <c r="H14" s="6"/>
      <c r="I14" s="198" t="s">
        <v>8</v>
      </c>
      <c r="J14" s="198" t="s">
        <v>8</v>
      </c>
      <c r="K14" s="198" t="s">
        <v>8</v>
      </c>
      <c r="L14" s="242" t="s">
        <v>8</v>
      </c>
      <c r="M14" s="242" t="s">
        <v>8</v>
      </c>
    </row>
    <row r="15" spans="1:13" ht="15">
      <c r="A15" s="155">
        <v>1965</v>
      </c>
      <c r="C15" s="242" t="s">
        <v>8</v>
      </c>
      <c r="D15" s="242" t="s">
        <v>8</v>
      </c>
      <c r="E15" s="242" t="s">
        <v>8</v>
      </c>
      <c r="F15" s="242" t="s">
        <v>8</v>
      </c>
      <c r="G15" s="270" t="s">
        <v>8</v>
      </c>
      <c r="H15" s="6"/>
      <c r="I15" s="198" t="s">
        <v>8</v>
      </c>
      <c r="J15" s="198" t="s">
        <v>8</v>
      </c>
      <c r="K15" s="198" t="s">
        <v>8</v>
      </c>
      <c r="L15" s="242" t="s">
        <v>8</v>
      </c>
      <c r="M15" s="242" t="s">
        <v>8</v>
      </c>
    </row>
    <row r="16" spans="1:13" ht="15">
      <c r="A16" s="155">
        <v>1966</v>
      </c>
      <c r="C16" s="242" t="s">
        <v>8</v>
      </c>
      <c r="D16" s="242" t="s">
        <v>8</v>
      </c>
      <c r="E16" s="242" t="s">
        <v>8</v>
      </c>
      <c r="F16" s="242" t="s">
        <v>8</v>
      </c>
      <c r="G16" s="270" t="s">
        <v>8</v>
      </c>
      <c r="H16" s="6"/>
      <c r="I16" s="198" t="s">
        <v>8</v>
      </c>
      <c r="J16" s="198" t="s">
        <v>8</v>
      </c>
      <c r="K16" s="198" t="s">
        <v>8</v>
      </c>
      <c r="L16" s="242" t="s">
        <v>8</v>
      </c>
      <c r="M16" s="242" t="s">
        <v>8</v>
      </c>
    </row>
    <row r="17" spans="1:13" ht="15">
      <c r="A17" s="155">
        <v>1967</v>
      </c>
      <c r="C17" s="242" t="s">
        <v>8</v>
      </c>
      <c r="D17" s="242" t="s">
        <v>8</v>
      </c>
      <c r="E17" s="242" t="s">
        <v>8</v>
      </c>
      <c r="F17" s="242" t="s">
        <v>8</v>
      </c>
      <c r="G17" s="270" t="s">
        <v>8</v>
      </c>
      <c r="H17" s="6"/>
      <c r="I17" s="198" t="s">
        <v>8</v>
      </c>
      <c r="J17" s="198" t="s">
        <v>8</v>
      </c>
      <c r="K17" s="198" t="s">
        <v>8</v>
      </c>
      <c r="L17" s="242" t="s">
        <v>8</v>
      </c>
      <c r="M17" s="242" t="s">
        <v>8</v>
      </c>
    </row>
    <row r="18" spans="1:13" ht="15">
      <c r="A18" s="155">
        <v>1968</v>
      </c>
      <c r="C18" s="242" t="s">
        <v>8</v>
      </c>
      <c r="D18" s="242" t="s">
        <v>8</v>
      </c>
      <c r="E18" s="242" t="s">
        <v>8</v>
      </c>
      <c r="F18" s="242" t="s">
        <v>8</v>
      </c>
      <c r="G18" s="270" t="s">
        <v>8</v>
      </c>
      <c r="H18" s="6"/>
      <c r="I18" s="198" t="s">
        <v>8</v>
      </c>
      <c r="J18" s="198" t="s">
        <v>8</v>
      </c>
      <c r="K18" s="198" t="s">
        <v>8</v>
      </c>
      <c r="L18" s="242" t="s">
        <v>8</v>
      </c>
      <c r="M18" s="242" t="s">
        <v>8</v>
      </c>
    </row>
    <row r="19" spans="1:13" ht="15">
      <c r="A19" s="155">
        <v>1969</v>
      </c>
      <c r="C19" s="242" t="s">
        <v>8</v>
      </c>
      <c r="D19" s="242" t="s">
        <v>8</v>
      </c>
      <c r="E19" s="242" t="s">
        <v>8</v>
      </c>
      <c r="F19" s="242" t="s">
        <v>8</v>
      </c>
      <c r="G19" s="270" t="s">
        <v>8</v>
      </c>
      <c r="H19" s="6"/>
      <c r="I19" s="198" t="s">
        <v>8</v>
      </c>
      <c r="J19" s="198" t="s">
        <v>8</v>
      </c>
      <c r="K19" s="198" t="s">
        <v>8</v>
      </c>
      <c r="L19" s="242" t="s">
        <v>8</v>
      </c>
      <c r="M19" s="242" t="s">
        <v>8</v>
      </c>
    </row>
    <row r="20" spans="1:13" ht="15">
      <c r="A20" s="155">
        <v>1970</v>
      </c>
      <c r="C20" s="242" t="s">
        <v>8</v>
      </c>
      <c r="D20" s="242" t="s">
        <v>8</v>
      </c>
      <c r="E20" s="242" t="s">
        <v>8</v>
      </c>
      <c r="F20" s="242" t="s">
        <v>8</v>
      </c>
      <c r="G20" s="270" t="s">
        <v>8</v>
      </c>
      <c r="H20" s="6"/>
      <c r="I20" s="198" t="s">
        <v>8</v>
      </c>
      <c r="J20" s="198" t="s">
        <v>8</v>
      </c>
      <c r="K20" s="198" t="s">
        <v>8</v>
      </c>
      <c r="L20" s="242" t="s">
        <v>8</v>
      </c>
      <c r="M20" s="242" t="s">
        <v>8</v>
      </c>
    </row>
    <row r="21" spans="1:13" ht="15">
      <c r="A21" s="155">
        <v>1971</v>
      </c>
      <c r="C21" s="242" t="s">
        <v>8</v>
      </c>
      <c r="D21" s="242" t="s">
        <v>8</v>
      </c>
      <c r="E21" s="242" t="s">
        <v>8</v>
      </c>
      <c r="F21" s="242" t="s">
        <v>8</v>
      </c>
      <c r="G21" s="270" t="s">
        <v>8</v>
      </c>
      <c r="H21" s="6"/>
      <c r="I21" s="198" t="s">
        <v>8</v>
      </c>
      <c r="J21" s="198" t="s">
        <v>8</v>
      </c>
      <c r="K21" s="198" t="s">
        <v>8</v>
      </c>
      <c r="L21" s="242" t="s">
        <v>8</v>
      </c>
      <c r="M21" s="242" t="s">
        <v>8</v>
      </c>
    </row>
    <row r="22" spans="1:13" ht="15">
      <c r="A22" s="155">
        <v>1972</v>
      </c>
      <c r="B22" s="149"/>
      <c r="C22" s="242" t="s">
        <v>8</v>
      </c>
      <c r="D22" s="242" t="s">
        <v>8</v>
      </c>
      <c r="E22" s="242" t="s">
        <v>8</v>
      </c>
      <c r="F22" s="242" t="s">
        <v>8</v>
      </c>
      <c r="G22" s="270" t="s">
        <v>8</v>
      </c>
      <c r="H22" s="6"/>
      <c r="I22" s="198" t="s">
        <v>8</v>
      </c>
      <c r="J22" s="198" t="s">
        <v>8</v>
      </c>
      <c r="K22" s="198" t="s">
        <v>8</v>
      </c>
      <c r="L22" s="242" t="s">
        <v>8</v>
      </c>
      <c r="M22" s="242" t="s">
        <v>8</v>
      </c>
    </row>
    <row r="23" spans="1:13" ht="15">
      <c r="A23" s="155">
        <v>1973</v>
      </c>
      <c r="B23" s="149"/>
      <c r="C23" s="242" t="s">
        <v>8</v>
      </c>
      <c r="D23" s="242" t="s">
        <v>8</v>
      </c>
      <c r="E23" s="242" t="s">
        <v>8</v>
      </c>
      <c r="F23" s="242" t="s">
        <v>8</v>
      </c>
      <c r="G23" s="270" t="s">
        <v>8</v>
      </c>
      <c r="H23" s="6"/>
      <c r="I23" s="198" t="s">
        <v>8</v>
      </c>
      <c r="J23" s="198" t="s">
        <v>8</v>
      </c>
      <c r="K23" s="198" t="s">
        <v>8</v>
      </c>
      <c r="L23" s="242" t="s">
        <v>8</v>
      </c>
      <c r="M23" s="242" t="s">
        <v>8</v>
      </c>
    </row>
    <row r="24" spans="1:13" ht="15">
      <c r="A24" s="155">
        <v>1974</v>
      </c>
      <c r="B24" s="149"/>
      <c r="C24" s="242" t="s">
        <v>8</v>
      </c>
      <c r="D24" s="242" t="s">
        <v>8</v>
      </c>
      <c r="E24" s="242" t="s">
        <v>8</v>
      </c>
      <c r="F24" s="242" t="s">
        <v>8</v>
      </c>
      <c r="G24" s="270" t="s">
        <v>8</v>
      </c>
      <c r="H24" s="6"/>
      <c r="I24" s="198" t="s">
        <v>8</v>
      </c>
      <c r="J24" s="198" t="s">
        <v>8</v>
      </c>
      <c r="K24" s="198" t="s">
        <v>8</v>
      </c>
      <c r="L24" s="242" t="s">
        <v>8</v>
      </c>
      <c r="M24" s="242" t="s">
        <v>8</v>
      </c>
    </row>
    <row r="25" spans="1:13" ht="15">
      <c r="A25" s="155">
        <v>1975</v>
      </c>
      <c r="B25" s="149"/>
      <c r="C25" s="242" t="s">
        <v>8</v>
      </c>
      <c r="D25" s="242" t="s">
        <v>8</v>
      </c>
      <c r="E25" s="242" t="s">
        <v>8</v>
      </c>
      <c r="F25" s="242" t="s">
        <v>8</v>
      </c>
      <c r="G25" s="270" t="s">
        <v>8</v>
      </c>
      <c r="H25" s="6"/>
      <c r="I25" s="198" t="s">
        <v>8</v>
      </c>
      <c r="J25" s="198" t="s">
        <v>8</v>
      </c>
      <c r="K25" s="198" t="s">
        <v>8</v>
      </c>
      <c r="L25" s="242" t="s">
        <v>8</v>
      </c>
      <c r="M25" s="242" t="s">
        <v>8</v>
      </c>
    </row>
    <row r="26" spans="1:13" ht="15">
      <c r="A26" s="155">
        <v>1976</v>
      </c>
      <c r="C26" s="242" t="s">
        <v>8</v>
      </c>
      <c r="D26" s="242" t="s">
        <v>8</v>
      </c>
      <c r="E26" s="242" t="s">
        <v>8</v>
      </c>
      <c r="F26" s="242" t="s">
        <v>8</v>
      </c>
      <c r="G26" s="270" t="s">
        <v>8</v>
      </c>
      <c r="H26" s="6"/>
      <c r="I26" s="198" t="s">
        <v>8</v>
      </c>
      <c r="J26" s="198" t="s">
        <v>8</v>
      </c>
      <c r="K26" s="198" t="s">
        <v>8</v>
      </c>
      <c r="L26" s="242" t="s">
        <v>8</v>
      </c>
      <c r="M26" s="242" t="s">
        <v>8</v>
      </c>
    </row>
    <row r="27" spans="1:13" ht="15">
      <c r="A27" s="155">
        <v>1977</v>
      </c>
      <c r="C27" s="242" t="s">
        <v>8</v>
      </c>
      <c r="D27" s="242" t="s">
        <v>8</v>
      </c>
      <c r="E27" s="242" t="s">
        <v>8</v>
      </c>
      <c r="F27" s="242" t="s">
        <v>8</v>
      </c>
      <c r="G27" s="270" t="s">
        <v>8</v>
      </c>
      <c r="H27" s="6"/>
      <c r="I27" s="198" t="s">
        <v>8</v>
      </c>
      <c r="J27" s="198" t="s">
        <v>8</v>
      </c>
      <c r="K27" s="198" t="s">
        <v>8</v>
      </c>
      <c r="L27" s="242" t="s">
        <v>8</v>
      </c>
      <c r="M27" s="242" t="s">
        <v>8</v>
      </c>
    </row>
    <row r="28" spans="1:13" ht="15">
      <c r="A28" s="155">
        <v>1978</v>
      </c>
      <c r="C28" s="242" t="s">
        <v>8</v>
      </c>
      <c r="D28" s="242" t="s">
        <v>8</v>
      </c>
      <c r="E28" s="242" t="s">
        <v>8</v>
      </c>
      <c r="F28" s="242" t="s">
        <v>8</v>
      </c>
      <c r="G28" s="270" t="s">
        <v>8</v>
      </c>
      <c r="H28" s="6"/>
      <c r="I28" s="198" t="s">
        <v>8</v>
      </c>
      <c r="J28" s="198" t="s">
        <v>8</v>
      </c>
      <c r="K28" s="198" t="s">
        <v>8</v>
      </c>
      <c r="L28" s="242" t="s">
        <v>8</v>
      </c>
      <c r="M28" s="242" t="s">
        <v>8</v>
      </c>
    </row>
    <row r="29" spans="1:13" ht="15">
      <c r="A29" s="155">
        <v>1979</v>
      </c>
      <c r="C29" s="242" t="s">
        <v>8</v>
      </c>
      <c r="D29" s="242" t="s">
        <v>8</v>
      </c>
      <c r="E29" s="242" t="s">
        <v>8</v>
      </c>
      <c r="F29" s="242" t="s">
        <v>8</v>
      </c>
      <c r="G29" s="270" t="s">
        <v>8</v>
      </c>
      <c r="H29" s="6"/>
      <c r="I29" s="198" t="s">
        <v>8</v>
      </c>
      <c r="J29" s="198" t="s">
        <v>8</v>
      </c>
      <c r="K29" s="198" t="s">
        <v>8</v>
      </c>
      <c r="L29" s="242" t="s">
        <v>8</v>
      </c>
      <c r="M29" s="242" t="s">
        <v>8</v>
      </c>
    </row>
    <row r="30" spans="1:13" ht="15">
      <c r="A30" s="155">
        <v>1980</v>
      </c>
      <c r="C30" s="242" t="s">
        <v>8</v>
      </c>
      <c r="D30" s="242" t="s">
        <v>8</v>
      </c>
      <c r="E30" s="242" t="s">
        <v>8</v>
      </c>
      <c r="F30" s="242" t="s">
        <v>8</v>
      </c>
      <c r="G30" s="270" t="s">
        <v>8</v>
      </c>
      <c r="H30" s="6"/>
      <c r="I30" s="198" t="s">
        <v>8</v>
      </c>
      <c r="J30" s="198" t="s">
        <v>8</v>
      </c>
      <c r="K30" s="198" t="s">
        <v>8</v>
      </c>
      <c r="L30" s="242" t="s">
        <v>8</v>
      </c>
      <c r="M30" s="242" t="s">
        <v>8</v>
      </c>
    </row>
    <row r="31" spans="1:13" ht="15">
      <c r="A31" s="155">
        <v>1981</v>
      </c>
      <c r="C31" s="242" t="s">
        <v>8</v>
      </c>
      <c r="D31" s="242" t="s">
        <v>8</v>
      </c>
      <c r="E31" s="242" t="s">
        <v>8</v>
      </c>
      <c r="F31" s="242" t="s">
        <v>8</v>
      </c>
      <c r="G31" s="270" t="s">
        <v>8</v>
      </c>
      <c r="I31" s="198" t="s">
        <v>8</v>
      </c>
      <c r="J31" s="198" t="s">
        <v>8</v>
      </c>
      <c r="K31" s="198" t="s">
        <v>8</v>
      </c>
      <c r="L31" s="242" t="s">
        <v>8</v>
      </c>
      <c r="M31" s="242" t="s">
        <v>8</v>
      </c>
    </row>
    <row r="32" spans="1:13" ht="15">
      <c r="A32" s="155">
        <v>1982</v>
      </c>
      <c r="C32" s="242" t="s">
        <v>8</v>
      </c>
      <c r="D32" s="242" t="s">
        <v>8</v>
      </c>
      <c r="E32" s="242" t="s">
        <v>8</v>
      </c>
      <c r="F32" s="242" t="s">
        <v>8</v>
      </c>
      <c r="G32" s="270" t="s">
        <v>8</v>
      </c>
      <c r="I32" s="198" t="s">
        <v>8</v>
      </c>
      <c r="J32" s="198" t="s">
        <v>8</v>
      </c>
      <c r="K32" s="198" t="s">
        <v>8</v>
      </c>
      <c r="L32" s="242" t="s">
        <v>8</v>
      </c>
      <c r="M32" s="242" t="s">
        <v>8</v>
      </c>
    </row>
    <row r="33" spans="1:13" ht="15">
      <c r="A33" s="155">
        <v>1983</v>
      </c>
      <c r="B33" s="149"/>
      <c r="C33" s="193">
        <v>1742</v>
      </c>
      <c r="D33" s="193">
        <f aca="true" t="shared" si="0" ref="D33:D38">E33-C33</f>
        <v>12443</v>
      </c>
      <c r="E33" s="193">
        <v>14185</v>
      </c>
      <c r="F33" s="242" t="s">
        <v>8</v>
      </c>
      <c r="G33" s="270" t="s">
        <v>8</v>
      </c>
      <c r="I33" s="188">
        <f aca="true" t="shared" si="1" ref="I33:I60">C33/C$35*100</f>
        <v>82.79467680608364</v>
      </c>
      <c r="J33" s="188">
        <f aca="true" t="shared" si="2" ref="J33:J60">D33/D$35*100</f>
        <v>82.32219649354946</v>
      </c>
      <c r="K33" s="188">
        <f aca="true" t="shared" si="3" ref="K33:K60">E33/E$35*100</f>
        <v>82.37992914803415</v>
      </c>
      <c r="L33" s="242" t="s">
        <v>8</v>
      </c>
      <c r="M33" s="242" t="s">
        <v>8</v>
      </c>
    </row>
    <row r="34" spans="1:13" ht="15">
      <c r="A34" s="155">
        <v>1984</v>
      </c>
      <c r="C34" s="193">
        <v>1920</v>
      </c>
      <c r="D34" s="193">
        <f t="shared" si="0"/>
        <v>14382</v>
      </c>
      <c r="E34" s="193">
        <v>16302</v>
      </c>
      <c r="F34" s="242" t="s">
        <v>8</v>
      </c>
      <c r="G34" s="270" t="s">
        <v>8</v>
      </c>
      <c r="I34" s="188">
        <f t="shared" si="1"/>
        <v>91.25475285171103</v>
      </c>
      <c r="J34" s="188">
        <f t="shared" si="2"/>
        <v>95.15051273569301</v>
      </c>
      <c r="K34" s="188">
        <f t="shared" si="3"/>
        <v>94.6744874847552</v>
      </c>
      <c r="L34" s="242" t="s">
        <v>8</v>
      </c>
      <c r="M34" s="242" t="s">
        <v>8</v>
      </c>
    </row>
    <row r="35" spans="1:13" ht="15">
      <c r="A35" s="155">
        <v>1985</v>
      </c>
      <c r="C35" s="193">
        <v>2104</v>
      </c>
      <c r="D35" s="193">
        <f t="shared" si="0"/>
        <v>15115</v>
      </c>
      <c r="E35" s="193">
        <v>17219</v>
      </c>
      <c r="F35" s="242" t="s">
        <v>8</v>
      </c>
      <c r="G35" s="270" t="s">
        <v>8</v>
      </c>
      <c r="I35" s="188">
        <f t="shared" si="1"/>
        <v>100</v>
      </c>
      <c r="J35" s="188">
        <f t="shared" si="2"/>
        <v>100</v>
      </c>
      <c r="K35" s="188">
        <f t="shared" si="3"/>
        <v>100</v>
      </c>
      <c r="L35" s="242" t="s">
        <v>8</v>
      </c>
      <c r="M35" s="242" t="s">
        <v>8</v>
      </c>
    </row>
    <row r="36" spans="1:13" ht="15">
      <c r="A36" s="155">
        <v>1986</v>
      </c>
      <c r="C36" s="193">
        <v>2116</v>
      </c>
      <c r="D36" s="193">
        <f t="shared" si="0"/>
        <v>15531</v>
      </c>
      <c r="E36" s="193">
        <v>17647</v>
      </c>
      <c r="F36" s="242" t="s">
        <v>8</v>
      </c>
      <c r="G36" s="270" t="s">
        <v>8</v>
      </c>
      <c r="I36" s="188">
        <f t="shared" si="1"/>
        <v>100.57034220532319</v>
      </c>
      <c r="J36" s="188">
        <f t="shared" si="2"/>
        <v>102.7522328812438</v>
      </c>
      <c r="K36" s="188">
        <f t="shared" si="3"/>
        <v>102.48562634299321</v>
      </c>
      <c r="L36" s="242" t="s">
        <v>8</v>
      </c>
      <c r="M36" s="242" t="s">
        <v>8</v>
      </c>
    </row>
    <row r="37" spans="1:13" ht="15">
      <c r="A37" s="155">
        <v>1987</v>
      </c>
      <c r="C37" s="193">
        <v>2541</v>
      </c>
      <c r="D37" s="193">
        <f t="shared" si="0"/>
        <v>16226</v>
      </c>
      <c r="E37" s="193">
        <v>18767</v>
      </c>
      <c r="F37" s="242" t="s">
        <v>8</v>
      </c>
      <c r="G37" s="270" t="s">
        <v>8</v>
      </c>
      <c r="I37" s="188">
        <f t="shared" si="1"/>
        <v>120.7699619771863</v>
      </c>
      <c r="J37" s="188">
        <f t="shared" si="2"/>
        <v>107.35031425736024</v>
      </c>
      <c r="K37" s="188">
        <f t="shared" si="3"/>
        <v>108.9900691097044</v>
      </c>
      <c r="L37" s="242" t="s">
        <v>8</v>
      </c>
      <c r="M37" s="242" t="s">
        <v>8</v>
      </c>
    </row>
    <row r="38" spans="1:13" ht="15">
      <c r="A38" s="155">
        <v>1988</v>
      </c>
      <c r="C38" s="193">
        <v>2961</v>
      </c>
      <c r="D38" s="193">
        <f t="shared" si="0"/>
        <v>17137</v>
      </c>
      <c r="E38" s="193">
        <v>20098</v>
      </c>
      <c r="F38" s="242" t="s">
        <v>8</v>
      </c>
      <c r="G38" s="270" t="s">
        <v>8</v>
      </c>
      <c r="I38" s="188">
        <f t="shared" si="1"/>
        <v>140.7319391634981</v>
      </c>
      <c r="J38" s="188">
        <f t="shared" si="2"/>
        <v>113.37743962950711</v>
      </c>
      <c r="K38" s="188">
        <f t="shared" si="3"/>
        <v>116.7199024333585</v>
      </c>
      <c r="L38" s="242" t="s">
        <v>8</v>
      </c>
      <c r="M38" s="242" t="s">
        <v>8</v>
      </c>
    </row>
    <row r="39" spans="1:13" ht="15">
      <c r="A39" s="155">
        <v>1989</v>
      </c>
      <c r="C39" s="193">
        <v>3141</v>
      </c>
      <c r="D39" s="193">
        <v>18262</v>
      </c>
      <c r="E39" s="193">
        <v>21404</v>
      </c>
      <c r="F39" s="242" t="s">
        <v>8</v>
      </c>
      <c r="G39" s="270" t="s">
        <v>8</v>
      </c>
      <c r="I39" s="188">
        <f t="shared" si="1"/>
        <v>149.28707224334602</v>
      </c>
      <c r="J39" s="188">
        <f t="shared" si="2"/>
        <v>120.82037710883229</v>
      </c>
      <c r="K39" s="188">
        <f t="shared" si="3"/>
        <v>124.3045473023985</v>
      </c>
      <c r="L39" s="242" t="s">
        <v>8</v>
      </c>
      <c r="M39" s="242" t="s">
        <v>8</v>
      </c>
    </row>
    <row r="40" spans="1:13" ht="15">
      <c r="A40" s="155">
        <v>1990</v>
      </c>
      <c r="C40" s="193">
        <v>3286</v>
      </c>
      <c r="D40" s="193">
        <v>18501</v>
      </c>
      <c r="E40" s="193">
        <v>21786</v>
      </c>
      <c r="F40" s="242" t="s">
        <v>8</v>
      </c>
      <c r="G40" s="270" t="s">
        <v>8</v>
      </c>
      <c r="I40" s="188">
        <f t="shared" si="1"/>
        <v>156.1787072243346</v>
      </c>
      <c r="J40" s="188">
        <f t="shared" si="2"/>
        <v>122.40158782666227</v>
      </c>
      <c r="K40" s="188">
        <f t="shared" si="3"/>
        <v>126.5230268889018</v>
      </c>
      <c r="L40" s="242" t="s">
        <v>8</v>
      </c>
      <c r="M40" s="242" t="s">
        <v>8</v>
      </c>
    </row>
    <row r="41" spans="1:13" ht="15">
      <c r="A41" s="155">
        <v>1991</v>
      </c>
      <c r="B41" s="271"/>
      <c r="C41" s="193">
        <v>3200</v>
      </c>
      <c r="D41" s="193">
        <v>18747</v>
      </c>
      <c r="E41" s="193">
        <v>21947</v>
      </c>
      <c r="F41" s="242" t="s">
        <v>8</v>
      </c>
      <c r="G41" s="270" t="s">
        <v>8</v>
      </c>
      <c r="I41" s="188">
        <f t="shared" si="1"/>
        <v>152.0912547528517</v>
      </c>
      <c r="J41" s="188">
        <f t="shared" si="2"/>
        <v>124.02911015547468</v>
      </c>
      <c r="K41" s="188">
        <f t="shared" si="3"/>
        <v>127.45804053661654</v>
      </c>
      <c r="L41" s="242" t="s">
        <v>8</v>
      </c>
      <c r="M41" s="242" t="s">
        <v>8</v>
      </c>
    </row>
    <row r="42" spans="1:13" ht="15">
      <c r="A42" s="155">
        <v>1992</v>
      </c>
      <c r="B42" s="149"/>
      <c r="C42" s="195">
        <v>3516</v>
      </c>
      <c r="D42" s="195">
        <v>19060</v>
      </c>
      <c r="E42" s="195">
        <v>22575</v>
      </c>
      <c r="F42" s="242" t="s">
        <v>8</v>
      </c>
      <c r="G42" s="270" t="s">
        <v>8</v>
      </c>
      <c r="I42" s="191">
        <f t="shared" si="1"/>
        <v>167.1102661596958</v>
      </c>
      <c r="J42" s="191">
        <f t="shared" si="2"/>
        <v>126.09990076083362</v>
      </c>
      <c r="K42" s="191">
        <f t="shared" si="3"/>
        <v>131.10517451652242</v>
      </c>
      <c r="L42" s="242" t="s">
        <v>8</v>
      </c>
      <c r="M42" s="242" t="s">
        <v>8</v>
      </c>
    </row>
    <row r="43" spans="1:13" ht="15">
      <c r="A43" s="155">
        <v>1993</v>
      </c>
      <c r="C43" s="193">
        <v>4000</v>
      </c>
      <c r="D43" s="193">
        <v>18666</v>
      </c>
      <c r="E43" s="193">
        <v>22666</v>
      </c>
      <c r="F43" s="193">
        <v>12509</v>
      </c>
      <c r="G43" s="272">
        <v>35175</v>
      </c>
      <c r="I43" s="188">
        <f t="shared" si="1"/>
        <v>190.11406844106463</v>
      </c>
      <c r="J43" s="188">
        <f t="shared" si="2"/>
        <v>123.49321865696328</v>
      </c>
      <c r="K43" s="188">
        <f t="shared" si="3"/>
        <v>131.63366049131773</v>
      </c>
      <c r="L43" s="242" t="s">
        <v>8</v>
      </c>
      <c r="M43" s="242" t="s">
        <v>8</v>
      </c>
    </row>
    <row r="44" spans="1:13" ht="15">
      <c r="A44" s="155">
        <v>1994</v>
      </c>
      <c r="B44" s="149"/>
      <c r="C44" s="193">
        <v>4147</v>
      </c>
      <c r="D44" s="193">
        <v>19153</v>
      </c>
      <c r="E44" s="193">
        <v>23300</v>
      </c>
      <c r="F44" s="193">
        <v>12700</v>
      </c>
      <c r="G44" s="272">
        <v>36000</v>
      </c>
      <c r="I44" s="188">
        <f t="shared" si="1"/>
        <v>197.10076045627375</v>
      </c>
      <c r="J44" s="198">
        <f t="shared" si="2"/>
        <v>126.71518359245782</v>
      </c>
      <c r="K44" s="198">
        <f t="shared" si="3"/>
        <v>135.31563970033102</v>
      </c>
      <c r="L44" s="242" t="s">
        <v>8</v>
      </c>
      <c r="M44" s="242" t="s">
        <v>8</v>
      </c>
    </row>
    <row r="45" spans="1:13" ht="15">
      <c r="A45" s="155">
        <v>1995</v>
      </c>
      <c r="C45" s="199">
        <v>4318</v>
      </c>
      <c r="D45" s="193">
        <v>19670</v>
      </c>
      <c r="E45" s="193">
        <v>23987</v>
      </c>
      <c r="F45" s="199">
        <v>12749</v>
      </c>
      <c r="G45" s="272">
        <v>36736</v>
      </c>
      <c r="I45" s="188">
        <f t="shared" si="1"/>
        <v>205.2281368821293</v>
      </c>
      <c r="J45" s="188">
        <f t="shared" si="2"/>
        <v>130.13562686073436</v>
      </c>
      <c r="K45" s="188">
        <f t="shared" si="3"/>
        <v>139.3054184331262</v>
      </c>
      <c r="L45" s="242" t="s">
        <v>8</v>
      </c>
      <c r="M45" s="242" t="s">
        <v>8</v>
      </c>
    </row>
    <row r="46" spans="1:13" s="6" customFormat="1" ht="15">
      <c r="A46" s="157">
        <v>1996</v>
      </c>
      <c r="C46" s="199">
        <v>4586</v>
      </c>
      <c r="D46" s="193">
        <v>20253</v>
      </c>
      <c r="E46" s="193">
        <v>24839</v>
      </c>
      <c r="F46" s="199">
        <v>12938</v>
      </c>
      <c r="G46" s="272">
        <v>37777</v>
      </c>
      <c r="H46" s="8"/>
      <c r="I46" s="188">
        <f t="shared" si="1"/>
        <v>217.9657794676806</v>
      </c>
      <c r="J46" s="188">
        <f t="shared" si="2"/>
        <v>133.9927224611313</v>
      </c>
      <c r="K46" s="188">
        <f t="shared" si="3"/>
        <v>144.25344096637437</v>
      </c>
      <c r="L46" s="242" t="s">
        <v>8</v>
      </c>
      <c r="M46" s="242" t="s">
        <v>8</v>
      </c>
    </row>
    <row r="47" spans="1:13" s="6" customFormat="1" ht="15">
      <c r="A47" s="155">
        <v>1997</v>
      </c>
      <c r="B47" s="273"/>
      <c r="C47" s="199">
        <v>4852</v>
      </c>
      <c r="D47" s="193">
        <v>20600</v>
      </c>
      <c r="E47" s="193">
        <v>25452</v>
      </c>
      <c r="F47" s="199">
        <v>13130</v>
      </c>
      <c r="G47" s="272">
        <v>38582</v>
      </c>
      <c r="H47" s="8"/>
      <c r="I47" s="188">
        <f t="shared" si="1"/>
        <v>230.6083650190114</v>
      </c>
      <c r="J47" s="188">
        <f t="shared" si="2"/>
        <v>136.28845517697653</v>
      </c>
      <c r="K47" s="188">
        <f t="shared" si="3"/>
        <v>147.8134618735118</v>
      </c>
      <c r="L47" s="242" t="s">
        <v>8</v>
      </c>
      <c r="M47" s="242" t="s">
        <v>8</v>
      </c>
    </row>
    <row r="48" spans="1:13" ht="15">
      <c r="A48" s="157">
        <v>1998</v>
      </c>
      <c r="B48" s="203"/>
      <c r="C48" s="199">
        <v>5072</v>
      </c>
      <c r="D48" s="193">
        <v>20812</v>
      </c>
      <c r="E48" s="193">
        <v>25885</v>
      </c>
      <c r="F48" s="199">
        <v>13284</v>
      </c>
      <c r="G48" s="272">
        <v>39169</v>
      </c>
      <c r="I48" s="198">
        <f t="shared" si="1"/>
        <v>241.06463878326997</v>
      </c>
      <c r="J48" s="188">
        <f t="shared" si="2"/>
        <v>137.69103539530266</v>
      </c>
      <c r="K48" s="188">
        <f t="shared" si="3"/>
        <v>150.32812590742785</v>
      </c>
      <c r="L48" s="242" t="s">
        <v>8</v>
      </c>
      <c r="M48" s="242" t="s">
        <v>8</v>
      </c>
    </row>
    <row r="49" spans="1:13" ht="15">
      <c r="A49" s="157">
        <v>1999</v>
      </c>
      <c r="B49" s="203"/>
      <c r="C49" s="199">
        <v>5164</v>
      </c>
      <c r="D49" s="193">
        <v>21021</v>
      </c>
      <c r="E49" s="193">
        <v>26185</v>
      </c>
      <c r="F49" s="199">
        <v>13585</v>
      </c>
      <c r="G49" s="272">
        <v>39770</v>
      </c>
      <c r="I49" s="198">
        <f t="shared" si="1"/>
        <v>245.43726235741445</v>
      </c>
      <c r="J49" s="188">
        <f t="shared" si="2"/>
        <v>139.07376778035066</v>
      </c>
      <c r="K49" s="188">
        <f t="shared" si="3"/>
        <v>152.0703873627969</v>
      </c>
      <c r="L49" s="242" t="s">
        <v>8</v>
      </c>
      <c r="M49" s="242" t="s">
        <v>8</v>
      </c>
    </row>
    <row r="50" spans="1:13" ht="15">
      <c r="A50" s="157">
        <v>2000</v>
      </c>
      <c r="B50" s="203"/>
      <c r="C50" s="199">
        <v>5405</v>
      </c>
      <c r="D50" s="193">
        <v>20531</v>
      </c>
      <c r="E50" s="193">
        <v>25936</v>
      </c>
      <c r="F50" s="199">
        <v>13625</v>
      </c>
      <c r="G50" s="272">
        <v>39561</v>
      </c>
      <c r="H50" s="6"/>
      <c r="I50" s="198">
        <f t="shared" si="1"/>
        <v>256.8916349809886</v>
      </c>
      <c r="J50" s="198">
        <f t="shared" si="2"/>
        <v>135.8319550115779</v>
      </c>
      <c r="K50" s="198">
        <f t="shared" si="3"/>
        <v>150.6243103548406</v>
      </c>
      <c r="L50" s="242" t="s">
        <v>8</v>
      </c>
      <c r="M50" s="242" t="s">
        <v>8</v>
      </c>
    </row>
    <row r="51" spans="1:13" s="6" customFormat="1" ht="15">
      <c r="A51" s="157">
        <v>2001</v>
      </c>
      <c r="B51" s="203"/>
      <c r="C51" s="199">
        <v>5567</v>
      </c>
      <c r="D51" s="193">
        <v>20775</v>
      </c>
      <c r="E51" s="193">
        <v>26342</v>
      </c>
      <c r="F51" s="199">
        <v>13722</v>
      </c>
      <c r="G51" s="272">
        <v>40065</v>
      </c>
      <c r="I51" s="198">
        <f t="shared" si="1"/>
        <v>264.59125475285174</v>
      </c>
      <c r="J51" s="198">
        <f t="shared" si="2"/>
        <v>137.4462454515382</v>
      </c>
      <c r="K51" s="198">
        <f t="shared" si="3"/>
        <v>152.98217085777338</v>
      </c>
      <c r="L51" s="242" t="s">
        <v>8</v>
      </c>
      <c r="M51" s="242" t="s">
        <v>8</v>
      </c>
    </row>
    <row r="52" spans="1:13" ht="15">
      <c r="A52" s="157">
        <v>2002</v>
      </c>
      <c r="B52" s="203"/>
      <c r="C52" s="199">
        <v>5730</v>
      </c>
      <c r="D52" s="25">
        <v>21533</v>
      </c>
      <c r="E52" s="25">
        <v>27262</v>
      </c>
      <c r="F52" s="199">
        <v>14272</v>
      </c>
      <c r="G52" s="272">
        <v>41535</v>
      </c>
      <c r="H52" s="6"/>
      <c r="I52" s="198">
        <f t="shared" si="1"/>
        <v>272.3384030418251</v>
      </c>
      <c r="J52" s="198">
        <f t="shared" si="2"/>
        <v>142.46113132649685</v>
      </c>
      <c r="K52" s="198">
        <f t="shared" si="3"/>
        <v>158.32510598757187</v>
      </c>
      <c r="L52" s="242" t="s">
        <v>8</v>
      </c>
      <c r="M52" s="242" t="s">
        <v>8</v>
      </c>
    </row>
    <row r="53" spans="1:13" ht="15">
      <c r="A53" s="157">
        <v>2003</v>
      </c>
      <c r="B53" s="203"/>
      <c r="C53" s="199">
        <v>5856</v>
      </c>
      <c r="D53" s="25">
        <v>21826</v>
      </c>
      <c r="E53" s="25">
        <v>27682</v>
      </c>
      <c r="F53" s="199">
        <v>14356</v>
      </c>
      <c r="G53" s="272">
        <v>42038</v>
      </c>
      <c r="H53" s="6"/>
      <c r="I53" s="198">
        <f t="shared" si="1"/>
        <v>278.3269961977186</v>
      </c>
      <c r="J53" s="198">
        <f t="shared" si="2"/>
        <v>144.39960304333442</v>
      </c>
      <c r="K53" s="198">
        <f t="shared" si="3"/>
        <v>160.76427202508856</v>
      </c>
      <c r="L53" s="242" t="s">
        <v>8</v>
      </c>
      <c r="M53" s="242" t="s">
        <v>8</v>
      </c>
    </row>
    <row r="54" spans="1:13" ht="15">
      <c r="A54" s="157">
        <v>2004</v>
      </c>
      <c r="B54" s="203"/>
      <c r="C54" s="199">
        <v>6094</v>
      </c>
      <c r="D54" s="25">
        <v>22114</v>
      </c>
      <c r="E54" s="25">
        <v>28209</v>
      </c>
      <c r="F54" s="199">
        <v>14496</v>
      </c>
      <c r="G54" s="272">
        <v>42705</v>
      </c>
      <c r="H54" s="6"/>
      <c r="I54" s="198">
        <f t="shared" si="1"/>
        <v>289.63878326996195</v>
      </c>
      <c r="J54" s="198">
        <f t="shared" si="2"/>
        <v>146.30499503804168</v>
      </c>
      <c r="K54" s="198">
        <f t="shared" si="3"/>
        <v>163.82484464835358</v>
      </c>
      <c r="L54" s="242" t="s">
        <v>8</v>
      </c>
      <c r="M54" s="242" t="s">
        <v>8</v>
      </c>
    </row>
    <row r="55" spans="1:13" ht="15">
      <c r="A55" s="157">
        <v>2005</v>
      </c>
      <c r="B55" s="203"/>
      <c r="C55" s="199">
        <v>6151</v>
      </c>
      <c r="D55" s="25">
        <v>21904</v>
      </c>
      <c r="E55" s="25">
        <v>28055</v>
      </c>
      <c r="F55" s="199">
        <v>14663</v>
      </c>
      <c r="G55" s="272">
        <v>42718</v>
      </c>
      <c r="H55" s="6"/>
      <c r="I55" s="198">
        <f t="shared" si="1"/>
        <v>292.34790874524714</v>
      </c>
      <c r="J55" s="198">
        <f t="shared" si="2"/>
        <v>144.91564670856764</v>
      </c>
      <c r="K55" s="198">
        <f t="shared" si="3"/>
        <v>162.93048376793078</v>
      </c>
      <c r="L55" s="242" t="s">
        <v>8</v>
      </c>
      <c r="M55" s="242" t="s">
        <v>8</v>
      </c>
    </row>
    <row r="56" spans="1:13" ht="15">
      <c r="A56" s="157">
        <v>2006</v>
      </c>
      <c r="B56" s="203"/>
      <c r="C56" s="199">
        <v>6433</v>
      </c>
      <c r="D56" s="25">
        <v>22465</v>
      </c>
      <c r="E56" s="25">
        <v>29898</v>
      </c>
      <c r="F56" s="199">
        <v>15221</v>
      </c>
      <c r="G56" s="272">
        <v>44119</v>
      </c>
      <c r="H56" s="6"/>
      <c r="I56" s="198">
        <f t="shared" si="1"/>
        <v>305.7509505703422</v>
      </c>
      <c r="J56" s="198">
        <f t="shared" si="2"/>
        <v>148.62719153159114</v>
      </c>
      <c r="K56" s="198">
        <f t="shared" si="3"/>
        <v>173.63377664208141</v>
      </c>
      <c r="L56" s="242" t="s">
        <v>8</v>
      </c>
      <c r="M56" s="242" t="s">
        <v>8</v>
      </c>
    </row>
    <row r="57" spans="1:13" ht="15">
      <c r="A57" s="157">
        <v>2007</v>
      </c>
      <c r="B57" s="203"/>
      <c r="C57" s="199">
        <v>6577</v>
      </c>
      <c r="D57" s="25">
        <v>22408</v>
      </c>
      <c r="E57" s="25">
        <v>28986</v>
      </c>
      <c r="F57" s="25">
        <v>15680</v>
      </c>
      <c r="G57" s="272">
        <v>44666</v>
      </c>
      <c r="H57" s="6"/>
      <c r="I57" s="198">
        <f t="shared" si="1"/>
        <v>312.59505703422053</v>
      </c>
      <c r="J57" s="198">
        <f t="shared" si="2"/>
        <v>148.25008269930532</v>
      </c>
      <c r="K57" s="198">
        <f t="shared" si="3"/>
        <v>168.33730181775945</v>
      </c>
      <c r="L57" s="242" t="s">
        <v>8</v>
      </c>
      <c r="M57" s="242" t="s">
        <v>8</v>
      </c>
    </row>
    <row r="58" spans="1:13" ht="15">
      <c r="A58" s="157">
        <v>2008</v>
      </c>
      <c r="B58" s="203"/>
      <c r="C58" s="199">
        <v>6683</v>
      </c>
      <c r="D58" s="199">
        <v>22127</v>
      </c>
      <c r="E58" s="199">
        <v>28810</v>
      </c>
      <c r="F58" s="199">
        <v>15659</v>
      </c>
      <c r="G58" s="199">
        <v>44470</v>
      </c>
      <c r="H58" s="274"/>
      <c r="I58" s="198">
        <f t="shared" si="1"/>
        <v>317.63307984790873</v>
      </c>
      <c r="J58" s="198">
        <f t="shared" si="2"/>
        <v>146.39100231558055</v>
      </c>
      <c r="K58" s="198">
        <f t="shared" si="3"/>
        <v>167.31517509727627</v>
      </c>
      <c r="L58" s="242" t="s">
        <v>8</v>
      </c>
      <c r="M58" s="242" t="s">
        <v>8</v>
      </c>
    </row>
    <row r="59" spans="1:13" ht="15">
      <c r="A59" s="157">
        <v>2009</v>
      </c>
      <c r="B59" s="203"/>
      <c r="C59" s="199">
        <v>6633</v>
      </c>
      <c r="D59" s="199">
        <v>22327</v>
      </c>
      <c r="E59" s="199">
        <v>28961</v>
      </c>
      <c r="F59" s="199">
        <v>15258</v>
      </c>
      <c r="G59" s="272">
        <v>44219</v>
      </c>
      <c r="H59" s="202"/>
      <c r="I59" s="198">
        <f t="shared" si="1"/>
        <v>315.2566539923954</v>
      </c>
      <c r="J59" s="198">
        <f t="shared" si="2"/>
        <v>147.71419120079392</v>
      </c>
      <c r="K59" s="198">
        <f t="shared" si="3"/>
        <v>168.19211336314538</v>
      </c>
      <c r="L59" s="242" t="s">
        <v>8</v>
      </c>
      <c r="M59" s="242" t="s">
        <v>8</v>
      </c>
    </row>
    <row r="60" spans="1:13" ht="15">
      <c r="A60" s="157">
        <v>2010</v>
      </c>
      <c r="B60" s="203"/>
      <c r="C60" s="199">
        <v>6503</v>
      </c>
      <c r="D60" s="199">
        <v>21992</v>
      </c>
      <c r="E60" s="199">
        <v>28495</v>
      </c>
      <c r="F60" s="199">
        <v>14992</v>
      </c>
      <c r="G60" s="199">
        <v>43488</v>
      </c>
      <c r="H60" s="274"/>
      <c r="I60" s="198">
        <f t="shared" si="1"/>
        <v>309.0779467680608</v>
      </c>
      <c r="J60" s="198">
        <f t="shared" si="2"/>
        <v>145.49784981806152</v>
      </c>
      <c r="K60" s="198">
        <f t="shared" si="3"/>
        <v>165.48580056913875</v>
      </c>
      <c r="L60" s="242" t="s">
        <v>8</v>
      </c>
      <c r="M60" s="242" t="s">
        <v>8</v>
      </c>
    </row>
    <row r="61" spans="1:13" ht="15">
      <c r="A61" s="157">
        <v>2011</v>
      </c>
      <c r="B61" s="203"/>
      <c r="C61" s="199">
        <v>6570</v>
      </c>
      <c r="D61" s="199">
        <v>21996</v>
      </c>
      <c r="E61" s="199">
        <v>28565</v>
      </c>
      <c r="F61" s="199">
        <v>14825</v>
      </c>
      <c r="G61" s="272">
        <v>43390</v>
      </c>
      <c r="H61" s="274"/>
      <c r="I61" s="198">
        <f aca="true" t="shared" si="4" ref="I61:K62">C61/C$35*100</f>
        <v>312.2623574144487</v>
      </c>
      <c r="J61" s="198">
        <f t="shared" si="4"/>
        <v>145.5243135957658</v>
      </c>
      <c r="K61" s="198">
        <f t="shared" si="4"/>
        <v>165.8923282420582</v>
      </c>
      <c r="L61" s="242" t="s">
        <v>8</v>
      </c>
      <c r="M61" s="242" t="s">
        <v>8</v>
      </c>
    </row>
    <row r="62" spans="1:13" ht="18.75" thickBot="1">
      <c r="A62" s="381" t="s">
        <v>504</v>
      </c>
      <c r="B62" s="382"/>
      <c r="C62" s="384">
        <v>7140</v>
      </c>
      <c r="D62" s="384">
        <v>21713</v>
      </c>
      <c r="E62" s="384">
        <v>28853</v>
      </c>
      <c r="F62" s="384">
        <v>14696</v>
      </c>
      <c r="G62" s="384">
        <v>43549</v>
      </c>
      <c r="H62" s="383"/>
      <c r="I62" s="378">
        <f t="shared" si="4"/>
        <v>339.35361216730035</v>
      </c>
      <c r="J62" s="378">
        <f t="shared" si="4"/>
        <v>143.6520013231889</v>
      </c>
      <c r="K62" s="378">
        <f t="shared" si="4"/>
        <v>167.5648992392125</v>
      </c>
      <c r="L62" s="258" t="s">
        <v>8</v>
      </c>
      <c r="M62" s="258" t="s">
        <v>8</v>
      </c>
    </row>
    <row r="63" spans="1:13" ht="15">
      <c r="A63" s="276" t="s">
        <v>505</v>
      </c>
      <c r="B63" s="203"/>
      <c r="C63" s="277"/>
      <c r="D63" s="277"/>
      <c r="E63" s="277"/>
      <c r="F63" s="277"/>
      <c r="G63" s="277"/>
      <c r="H63" s="202"/>
      <c r="I63" s="278"/>
      <c r="J63" s="278"/>
      <c r="K63" s="278"/>
      <c r="L63" s="278"/>
      <c r="M63" s="278"/>
    </row>
    <row r="64" spans="1:13" ht="12.75">
      <c r="A64" s="18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2.75">
      <c r="A65" s="18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4.25" hidden="1">
      <c r="A66" s="271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4.25" hidden="1">
      <c r="A67" s="271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1:13" ht="14.25" hidden="1">
      <c r="A68" s="271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3.5" customHeight="1">
      <c r="A69" s="18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ht="12.75">
      <c r="A70" s="18"/>
    </row>
    <row r="71" ht="129" customHeight="1"/>
  </sheetData>
  <sheetProtection/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2"/>
  <sheetViews>
    <sheetView zoomScale="75" zoomScaleNormal="75" zoomScalePageLayoutView="0" workbookViewId="0" topLeftCell="A1">
      <pane ySplit="8" topLeftCell="A27" activePane="bottomLeft" state="frozen"/>
      <selection pane="topLeft" activeCell="A1" sqref="A1"/>
      <selection pane="bottomLeft" activeCell="A9" sqref="A9"/>
    </sheetView>
  </sheetViews>
  <sheetFormatPr defaultColWidth="11.421875" defaultRowHeight="12.75"/>
  <cols>
    <col min="1" max="1" width="10.57421875" style="8" customWidth="1"/>
    <col min="2" max="2" width="2.140625" style="8" customWidth="1"/>
    <col min="3" max="3" width="16.28125" style="8" customWidth="1"/>
    <col min="4" max="4" width="15.57421875" style="8" customWidth="1"/>
    <col min="5" max="5" width="16.7109375" style="8" customWidth="1"/>
    <col min="6" max="6" width="3.7109375" style="8" customWidth="1"/>
    <col min="7" max="7" width="10.8515625" style="8" customWidth="1"/>
    <col min="8" max="8" width="14.7109375" style="8" customWidth="1"/>
    <col min="9" max="9" width="13.140625" style="8" customWidth="1"/>
    <col min="10" max="10" width="8.8515625" style="8" customWidth="1"/>
    <col min="11" max="16384" width="11.421875" style="8" customWidth="1"/>
  </cols>
  <sheetData>
    <row r="1" s="21" customFormat="1" ht="15.75">
      <c r="A1" s="180" t="s">
        <v>301</v>
      </c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260" t="s">
        <v>231</v>
      </c>
      <c r="B3" s="261"/>
      <c r="C3" s="262" t="s">
        <v>38</v>
      </c>
      <c r="D3" s="262" t="s">
        <v>242</v>
      </c>
      <c r="E3" s="262" t="s">
        <v>243</v>
      </c>
      <c r="F3" s="279"/>
      <c r="G3" s="262" t="s">
        <v>38</v>
      </c>
      <c r="H3" s="262" t="s">
        <v>242</v>
      </c>
      <c r="I3" s="262" t="s">
        <v>243</v>
      </c>
    </row>
    <row r="4" spans="1:9" ht="15">
      <c r="A4" s="264"/>
      <c r="B4" s="264"/>
      <c r="C4" s="265" t="s">
        <v>244</v>
      </c>
      <c r="D4" s="265" t="s">
        <v>245</v>
      </c>
      <c r="E4" s="265" t="s">
        <v>246</v>
      </c>
      <c r="F4" s="280"/>
      <c r="G4" s="265" t="s">
        <v>244</v>
      </c>
      <c r="H4" s="265" t="s">
        <v>245</v>
      </c>
      <c r="I4" s="265" t="s">
        <v>246</v>
      </c>
    </row>
    <row r="5" spans="1:9" ht="15">
      <c r="A5" s="264"/>
      <c r="B5" s="264"/>
      <c r="C5" s="265"/>
      <c r="D5" s="265" t="s">
        <v>247</v>
      </c>
      <c r="E5" s="265" t="s">
        <v>248</v>
      </c>
      <c r="F5" s="280"/>
      <c r="G5" s="265"/>
      <c r="H5" s="265" t="s">
        <v>247</v>
      </c>
      <c r="I5" s="265" t="s">
        <v>248</v>
      </c>
    </row>
    <row r="6" spans="1:9" ht="15">
      <c r="A6" s="6"/>
      <c r="B6" s="6"/>
      <c r="C6" s="166"/>
      <c r="D6" s="265" t="s">
        <v>249</v>
      </c>
      <c r="E6" s="6"/>
      <c r="F6" s="281"/>
      <c r="G6" s="6"/>
      <c r="H6" s="265" t="s">
        <v>249</v>
      </c>
      <c r="I6" s="265"/>
    </row>
    <row r="7" spans="1:9" ht="15">
      <c r="A7" s="6"/>
      <c r="B7" s="6"/>
      <c r="C7" s="166"/>
      <c r="D7" s="265" t="s">
        <v>250</v>
      </c>
      <c r="E7" s="166" t="s">
        <v>251</v>
      </c>
      <c r="F7" s="281"/>
      <c r="G7" s="6"/>
      <c r="H7" s="265" t="s">
        <v>250</v>
      </c>
      <c r="I7" s="6"/>
    </row>
    <row r="8" spans="1:9" ht="5.25" customHeight="1">
      <c r="A8" s="53"/>
      <c r="B8" s="53"/>
      <c r="C8" s="268"/>
      <c r="D8" s="268"/>
      <c r="E8" s="268"/>
      <c r="F8" s="282"/>
      <c r="G8" s="53"/>
      <c r="H8" s="53"/>
      <c r="I8" s="53"/>
    </row>
    <row r="9" spans="1:9" ht="12.75">
      <c r="A9" s="6"/>
      <c r="B9" s="6"/>
      <c r="C9" s="166"/>
      <c r="D9" s="166"/>
      <c r="E9" s="166"/>
      <c r="F9" s="281"/>
      <c r="G9" s="6"/>
      <c r="H9" s="6"/>
      <c r="I9" s="6"/>
    </row>
    <row r="10" spans="3:9" ht="12.75">
      <c r="C10" s="17" t="s">
        <v>125</v>
      </c>
      <c r="D10" s="17" t="s">
        <v>125</v>
      </c>
      <c r="E10" s="17" t="s">
        <v>252</v>
      </c>
      <c r="F10" s="281"/>
      <c r="I10" s="17" t="s">
        <v>253</v>
      </c>
    </row>
    <row r="11" spans="1:9" ht="15">
      <c r="A11" s="155">
        <v>1962</v>
      </c>
      <c r="C11" s="283">
        <v>774.7</v>
      </c>
      <c r="D11" s="155">
        <v>86.498</v>
      </c>
      <c r="E11" s="193">
        <v>26703</v>
      </c>
      <c r="F11" s="281"/>
      <c r="G11" s="188">
        <f aca="true" t="shared" si="0" ref="G11:G25">C11/C$34*100</f>
        <v>51.16908850726553</v>
      </c>
      <c r="H11" s="188">
        <f aca="true" t="shared" si="1" ref="H11:H25">D11/D$34*100</f>
        <v>47.88763584624668</v>
      </c>
      <c r="I11" s="188">
        <f aca="true" t="shared" si="2" ref="I11:I25">E11/E$34*100</f>
        <v>97.85978671162093</v>
      </c>
    </row>
    <row r="12" spans="1:9" ht="15">
      <c r="A12" s="155">
        <v>1963</v>
      </c>
      <c r="C12" s="283">
        <v>836.1</v>
      </c>
      <c r="D12" s="155">
        <v>100.296</v>
      </c>
      <c r="E12" s="193">
        <v>27728</v>
      </c>
      <c r="F12" s="281"/>
      <c r="G12" s="188">
        <f t="shared" si="0"/>
        <v>55.22457067371202</v>
      </c>
      <c r="H12" s="188">
        <f t="shared" si="1"/>
        <v>55.526582404623895</v>
      </c>
      <c r="I12" s="188">
        <f t="shared" si="2"/>
        <v>101.61615421262873</v>
      </c>
    </row>
    <row r="13" spans="1:9" ht="15">
      <c r="A13" s="155">
        <v>1964</v>
      </c>
      <c r="C13" s="283">
        <v>900.4</v>
      </c>
      <c r="D13" s="155">
        <v>116.509</v>
      </c>
      <c r="E13" s="193">
        <v>30527</v>
      </c>
      <c r="F13" s="281"/>
      <c r="G13" s="188">
        <f t="shared" si="0"/>
        <v>59.471598414795245</v>
      </c>
      <c r="H13" s="188">
        <f t="shared" si="1"/>
        <v>64.50253838019786</v>
      </c>
      <c r="I13" s="188">
        <f t="shared" si="2"/>
        <v>111.87378605196614</v>
      </c>
    </row>
    <row r="14" spans="1:9" ht="15">
      <c r="A14" s="155">
        <v>1965</v>
      </c>
      <c r="C14" s="283">
        <v>951</v>
      </c>
      <c r="D14" s="155">
        <v>112.988</v>
      </c>
      <c r="E14" s="193">
        <v>31827</v>
      </c>
      <c r="F14" s="281"/>
      <c r="G14" s="188">
        <f t="shared" si="0"/>
        <v>62.81373844121533</v>
      </c>
      <c r="H14" s="188">
        <f t="shared" si="1"/>
        <v>62.55321740382113</v>
      </c>
      <c r="I14" s="188">
        <f t="shared" si="2"/>
        <v>116.63795946787847</v>
      </c>
    </row>
    <row r="15" spans="1:9" ht="15">
      <c r="A15" s="155">
        <v>1966</v>
      </c>
      <c r="C15" s="283">
        <v>990.6</v>
      </c>
      <c r="D15" s="155">
        <v>112.517</v>
      </c>
      <c r="E15" s="19">
        <v>32280</v>
      </c>
      <c r="F15" s="281"/>
      <c r="G15" s="188">
        <f t="shared" si="0"/>
        <v>65.42932628797887</v>
      </c>
      <c r="H15" s="188">
        <f t="shared" si="1"/>
        <v>62.29245904543617</v>
      </c>
      <c r="I15" s="188">
        <f t="shared" si="2"/>
        <v>118.29809066588486</v>
      </c>
    </row>
    <row r="16" spans="1:9" ht="15">
      <c r="A16" s="155">
        <v>1967</v>
      </c>
      <c r="C16" s="193">
        <v>1035.2</v>
      </c>
      <c r="D16" s="155">
        <v>116.293</v>
      </c>
      <c r="E16" s="19">
        <v>31760</v>
      </c>
      <c r="F16" s="281"/>
      <c r="G16" s="188">
        <f t="shared" si="0"/>
        <v>68.37516512549537</v>
      </c>
      <c r="H16" s="188">
        <f t="shared" si="1"/>
        <v>64.38295492921877</v>
      </c>
      <c r="I16" s="188">
        <f t="shared" si="2"/>
        <v>116.39242129951992</v>
      </c>
    </row>
    <row r="17" spans="1:9" ht="15">
      <c r="A17" s="155">
        <v>1968</v>
      </c>
      <c r="C17" s="193">
        <v>1065.3</v>
      </c>
      <c r="D17" s="155">
        <v>118.819</v>
      </c>
      <c r="E17" s="19">
        <v>30649</v>
      </c>
      <c r="F17" s="281"/>
      <c r="G17" s="188">
        <f t="shared" si="0"/>
        <v>70.36327608982826</v>
      </c>
      <c r="H17" s="188">
        <f t="shared" si="1"/>
        <v>65.78141695316869</v>
      </c>
      <c r="I17" s="188">
        <f t="shared" si="2"/>
        <v>112.32088540330561</v>
      </c>
    </row>
    <row r="18" spans="1:9" ht="15">
      <c r="A18" s="155">
        <v>1969</v>
      </c>
      <c r="C18" s="193">
        <v>1106.4</v>
      </c>
      <c r="D18" s="155">
        <v>110.164</v>
      </c>
      <c r="E18" s="19">
        <v>31056</v>
      </c>
      <c r="F18" s="281"/>
      <c r="G18" s="188">
        <f t="shared" si="0"/>
        <v>73.07793923381772</v>
      </c>
      <c r="H18" s="188">
        <f t="shared" si="1"/>
        <v>60.98977450768711</v>
      </c>
      <c r="I18" s="188">
        <f t="shared" si="2"/>
        <v>113.8124381573643</v>
      </c>
    </row>
    <row r="19" spans="1:9" ht="15">
      <c r="A19" s="155">
        <v>1970</v>
      </c>
      <c r="C19" s="193">
        <v>1123.6</v>
      </c>
      <c r="D19" s="155">
        <v>117.252</v>
      </c>
      <c r="E19" s="19">
        <v>31240</v>
      </c>
      <c r="F19" s="281"/>
      <c r="G19" s="188">
        <f t="shared" si="0"/>
        <v>74.21400264200791</v>
      </c>
      <c r="H19" s="188">
        <f t="shared" si="1"/>
        <v>64.91388330648242</v>
      </c>
      <c r="I19" s="188">
        <f t="shared" si="2"/>
        <v>114.48675193315498</v>
      </c>
    </row>
    <row r="20" spans="1:9" ht="15">
      <c r="A20" s="155">
        <v>1971</v>
      </c>
      <c r="C20" s="193">
        <v>1134.5</v>
      </c>
      <c r="D20" s="155">
        <v>127.97</v>
      </c>
      <c r="E20" s="19">
        <v>31194</v>
      </c>
      <c r="F20" s="281"/>
      <c r="G20" s="188">
        <f t="shared" si="0"/>
        <v>74.93394980184941</v>
      </c>
      <c r="H20" s="188">
        <f t="shared" si="1"/>
        <v>70.84765843423186</v>
      </c>
      <c r="I20" s="188">
        <f t="shared" si="2"/>
        <v>114.31817348920733</v>
      </c>
    </row>
    <row r="21" spans="1:9" ht="15">
      <c r="A21" s="155">
        <v>1972</v>
      </c>
      <c r="B21" s="149"/>
      <c r="C21" s="193">
        <v>1180.9</v>
      </c>
      <c r="D21" s="155">
        <v>160.931</v>
      </c>
      <c r="E21" s="19">
        <v>31762</v>
      </c>
      <c r="F21" s="281"/>
      <c r="G21" s="188">
        <f t="shared" si="0"/>
        <v>77.998678996037</v>
      </c>
      <c r="H21" s="188">
        <f t="shared" si="1"/>
        <v>89.0957608773882</v>
      </c>
      <c r="I21" s="188">
        <f t="shared" si="2"/>
        <v>116.39975079708287</v>
      </c>
    </row>
    <row r="22" spans="1:9" ht="15">
      <c r="A22" s="155">
        <v>1973</v>
      </c>
      <c r="B22" s="149"/>
      <c r="C22" s="193">
        <v>1252</v>
      </c>
      <c r="D22" s="155">
        <v>172.866</v>
      </c>
      <c r="E22" s="19">
        <v>31404</v>
      </c>
      <c r="F22" s="281"/>
      <c r="G22" s="188">
        <f t="shared" si="0"/>
        <v>82.69484808454426</v>
      </c>
      <c r="H22" s="188">
        <f t="shared" si="1"/>
        <v>95.70330017107077</v>
      </c>
      <c r="I22" s="188">
        <f t="shared" si="2"/>
        <v>115.08777073331625</v>
      </c>
    </row>
    <row r="23" spans="1:9" ht="15">
      <c r="A23" s="155">
        <v>1974</v>
      </c>
      <c r="B23" s="149"/>
      <c r="C23" s="195">
        <v>1274.2</v>
      </c>
      <c r="D23" s="155">
        <v>142.581</v>
      </c>
      <c r="E23" s="19">
        <v>28783</v>
      </c>
      <c r="F23" s="281"/>
      <c r="G23" s="191">
        <f t="shared" si="0"/>
        <v>84.16116248348744</v>
      </c>
      <c r="H23" s="188">
        <f t="shared" si="1"/>
        <v>78.93670381504425</v>
      </c>
      <c r="I23" s="188">
        <f t="shared" si="2"/>
        <v>105.48246417708067</v>
      </c>
    </row>
    <row r="24" spans="1:9" ht="15">
      <c r="A24" s="155">
        <v>1975</v>
      </c>
      <c r="B24" s="149" t="s">
        <v>254</v>
      </c>
      <c r="C24" s="193">
        <v>1304</v>
      </c>
      <c r="D24" s="155">
        <v>153.94</v>
      </c>
      <c r="E24" s="193">
        <v>28621</v>
      </c>
      <c r="F24" s="281"/>
      <c r="G24" s="188">
        <f t="shared" si="0"/>
        <v>86.12945838837517</v>
      </c>
      <c r="H24" s="188">
        <f t="shared" si="1"/>
        <v>85.22535390611591</v>
      </c>
      <c r="I24" s="188">
        <f t="shared" si="2"/>
        <v>104.88877487448237</v>
      </c>
    </row>
    <row r="25" spans="1:9" ht="15">
      <c r="A25" s="155">
        <v>1976</v>
      </c>
      <c r="C25" s="193">
        <v>1313.5</v>
      </c>
      <c r="D25" s="155">
        <v>159.49</v>
      </c>
      <c r="E25" s="193">
        <v>29933</v>
      </c>
      <c r="F25" s="281"/>
      <c r="G25" s="188">
        <f t="shared" si="0"/>
        <v>86.75693527080581</v>
      </c>
      <c r="H25" s="188">
        <f t="shared" si="1"/>
        <v>88.29798424377307</v>
      </c>
      <c r="I25" s="188">
        <f t="shared" si="2"/>
        <v>109.69692527577234</v>
      </c>
    </row>
    <row r="26" spans="1:9" ht="15">
      <c r="A26" s="155">
        <v>1977</v>
      </c>
      <c r="C26" s="195" t="s">
        <v>8</v>
      </c>
      <c r="D26" s="155">
        <v>155.249</v>
      </c>
      <c r="E26" s="193">
        <v>29783</v>
      </c>
      <c r="F26" s="281"/>
      <c r="G26" s="284" t="s">
        <v>8</v>
      </c>
      <c r="H26" s="188">
        <f aca="true" t="shared" si="3" ref="H26:H59">D26/D$34*100</f>
        <v>85.95005176413271</v>
      </c>
      <c r="I26" s="188">
        <f aca="true" t="shared" si="4" ref="I26:I59">E26/E$34*100</f>
        <v>109.1472129585517</v>
      </c>
    </row>
    <row r="27" spans="1:9" ht="15">
      <c r="A27" s="155">
        <v>1978</v>
      </c>
      <c r="C27" s="193">
        <v>1308</v>
      </c>
      <c r="D27" s="155">
        <v>178.504</v>
      </c>
      <c r="E27" s="193">
        <v>30506</v>
      </c>
      <c r="F27" s="281"/>
      <c r="G27" s="188">
        <f aca="true" t="shared" si="5" ref="G27:G59">C27/C$34*100</f>
        <v>86.39365918097755</v>
      </c>
      <c r="H27" s="188">
        <f t="shared" si="3"/>
        <v>98.82464969246014</v>
      </c>
      <c r="I27" s="188">
        <f t="shared" si="4"/>
        <v>111.79682632755525</v>
      </c>
    </row>
    <row r="28" spans="1:9" ht="15">
      <c r="A28" s="155">
        <v>1979</v>
      </c>
      <c r="C28" s="193">
        <v>1353</v>
      </c>
      <c r="D28" s="155">
        <v>184.876</v>
      </c>
      <c r="E28" s="193">
        <v>31387</v>
      </c>
      <c r="F28" s="281"/>
      <c r="G28" s="188">
        <f t="shared" si="5"/>
        <v>89.36591809775429</v>
      </c>
      <c r="H28" s="188">
        <f t="shared" si="3"/>
        <v>102.35236149634328</v>
      </c>
      <c r="I28" s="188">
        <f t="shared" si="4"/>
        <v>115.02547000403123</v>
      </c>
    </row>
    <row r="29" spans="1:9" ht="15">
      <c r="A29" s="155">
        <v>1980</v>
      </c>
      <c r="C29" s="193">
        <v>1398</v>
      </c>
      <c r="D29" s="155">
        <v>175.911</v>
      </c>
      <c r="E29" s="193">
        <v>29286</v>
      </c>
      <c r="F29" s="281"/>
      <c r="G29" s="188">
        <f t="shared" si="5"/>
        <v>92.33817701453104</v>
      </c>
      <c r="H29" s="188">
        <f t="shared" si="3"/>
        <v>97.3890946536232</v>
      </c>
      <c r="I29" s="188">
        <f t="shared" si="4"/>
        <v>107.32583281416059</v>
      </c>
    </row>
    <row r="30" spans="1:9" ht="15">
      <c r="A30" s="155">
        <v>1981</v>
      </c>
      <c r="C30" s="193">
        <v>1397</v>
      </c>
      <c r="D30" s="155">
        <v>165.692</v>
      </c>
      <c r="E30" s="193">
        <v>28766</v>
      </c>
      <c r="F30" s="281"/>
      <c r="G30" s="188">
        <f t="shared" si="5"/>
        <v>92.27212681638045</v>
      </c>
      <c r="H30" s="188">
        <f t="shared" si="3"/>
        <v>91.73157944271897</v>
      </c>
      <c r="I30" s="188">
        <f t="shared" si="4"/>
        <v>105.42016344779566</v>
      </c>
    </row>
    <row r="31" spans="1:9" ht="15">
      <c r="A31" s="155">
        <v>1982</v>
      </c>
      <c r="C31" s="193">
        <v>1416</v>
      </c>
      <c r="D31" s="155">
        <v>171.176</v>
      </c>
      <c r="E31" s="193">
        <v>28273</v>
      </c>
      <c r="F31" s="281"/>
      <c r="G31" s="188">
        <f t="shared" si="5"/>
        <v>93.52708058124173</v>
      </c>
      <c r="H31" s="188">
        <f t="shared" si="3"/>
        <v>94.76767039257695</v>
      </c>
      <c r="I31" s="188">
        <f t="shared" si="4"/>
        <v>103.61344229853044</v>
      </c>
    </row>
    <row r="32" spans="1:9" ht="15">
      <c r="A32" s="155">
        <v>1983</v>
      </c>
      <c r="B32" s="149"/>
      <c r="C32" s="193">
        <v>1448</v>
      </c>
      <c r="D32" s="155">
        <v>193.139</v>
      </c>
      <c r="E32" s="193">
        <v>25224</v>
      </c>
      <c r="F32" s="281"/>
      <c r="G32" s="188">
        <f t="shared" si="5"/>
        <v>95.64068692206077</v>
      </c>
      <c r="H32" s="188">
        <f t="shared" si="3"/>
        <v>106.92698212338134</v>
      </c>
      <c r="I32" s="188">
        <f t="shared" si="4"/>
        <v>92.43962326382527</v>
      </c>
    </row>
    <row r="33" spans="1:9" ht="15">
      <c r="A33" s="155">
        <v>1984</v>
      </c>
      <c r="C33" s="193">
        <v>1489</v>
      </c>
      <c r="D33" s="155">
        <v>183.174</v>
      </c>
      <c r="E33" s="193">
        <v>26158</v>
      </c>
      <c r="F33" s="281"/>
      <c r="G33" s="188">
        <f t="shared" si="5"/>
        <v>98.34874504623514</v>
      </c>
      <c r="H33" s="188">
        <f t="shared" si="3"/>
        <v>101.41008819279509</v>
      </c>
      <c r="I33" s="188">
        <f t="shared" si="4"/>
        <v>95.86249862571921</v>
      </c>
    </row>
    <row r="34" spans="1:9" ht="15">
      <c r="A34" s="155">
        <v>1985</v>
      </c>
      <c r="C34" s="193">
        <v>1514</v>
      </c>
      <c r="D34" s="155">
        <v>180.627</v>
      </c>
      <c r="E34" s="193">
        <v>27287</v>
      </c>
      <c r="F34" s="281"/>
      <c r="G34" s="188">
        <f t="shared" si="5"/>
        <v>100</v>
      </c>
      <c r="H34" s="188">
        <f t="shared" si="3"/>
        <v>100</v>
      </c>
      <c r="I34" s="188">
        <f t="shared" si="4"/>
        <v>100</v>
      </c>
    </row>
    <row r="35" spans="1:9" ht="15">
      <c r="A35" s="155">
        <v>1986</v>
      </c>
      <c r="C35" s="193">
        <v>1546</v>
      </c>
      <c r="D35" s="155">
        <v>180.757</v>
      </c>
      <c r="E35" s="193">
        <v>26117</v>
      </c>
      <c r="F35" s="281"/>
      <c r="G35" s="188">
        <f t="shared" si="5"/>
        <v>102.11360634081903</v>
      </c>
      <c r="H35" s="188">
        <f t="shared" si="3"/>
        <v>100.0719715214226</v>
      </c>
      <c r="I35" s="188">
        <f t="shared" si="4"/>
        <v>95.71224392567889</v>
      </c>
    </row>
    <row r="36" spans="1:9" ht="15">
      <c r="A36" s="155">
        <v>1987</v>
      </c>
      <c r="C36" s="193">
        <v>1575</v>
      </c>
      <c r="D36" s="155">
        <v>186.88</v>
      </c>
      <c r="E36" s="193">
        <v>24748</v>
      </c>
      <c r="F36" s="281"/>
      <c r="G36" s="188">
        <f t="shared" si="5"/>
        <v>104.02906208718625</v>
      </c>
      <c r="H36" s="188">
        <f t="shared" si="3"/>
        <v>103.46183018042706</v>
      </c>
      <c r="I36" s="188">
        <f t="shared" si="4"/>
        <v>90.69520284384505</v>
      </c>
    </row>
    <row r="37" spans="1:9" ht="15">
      <c r="A37" s="155">
        <v>1988</v>
      </c>
      <c r="C37" s="193">
        <v>1657</v>
      </c>
      <c r="D37" s="155">
        <v>200.124</v>
      </c>
      <c r="E37" s="193">
        <v>25425</v>
      </c>
      <c r="F37" s="281"/>
      <c r="G37" s="188">
        <f t="shared" si="5"/>
        <v>109.445178335535</v>
      </c>
      <c r="H37" s="188">
        <f t="shared" si="3"/>
        <v>110.79406733212642</v>
      </c>
      <c r="I37" s="188">
        <f t="shared" si="4"/>
        <v>93.17623776890093</v>
      </c>
    </row>
    <row r="38" spans="1:9" ht="15">
      <c r="A38" s="155">
        <v>1989</v>
      </c>
      <c r="C38" s="193">
        <v>1729</v>
      </c>
      <c r="D38" s="155">
        <v>212.622</v>
      </c>
      <c r="E38" s="193">
        <v>27532</v>
      </c>
      <c r="F38" s="281"/>
      <c r="G38" s="188">
        <f t="shared" si="5"/>
        <v>114.20079260237782</v>
      </c>
      <c r="H38" s="188">
        <f t="shared" si="3"/>
        <v>117.71329867627765</v>
      </c>
      <c r="I38" s="188">
        <f t="shared" si="4"/>
        <v>100.89786345146041</v>
      </c>
    </row>
    <row r="39" spans="1:9" ht="15">
      <c r="A39" s="155">
        <v>1990</v>
      </c>
      <c r="C39" s="193">
        <v>1788</v>
      </c>
      <c r="D39" s="155">
        <v>194.093</v>
      </c>
      <c r="E39" s="193">
        <v>27228</v>
      </c>
      <c r="F39" s="281"/>
      <c r="G39" s="188">
        <f t="shared" si="5"/>
        <v>118.09775429326288</v>
      </c>
      <c r="H39" s="188">
        <f t="shared" si="3"/>
        <v>107.45514236520563</v>
      </c>
      <c r="I39" s="188">
        <f t="shared" si="4"/>
        <v>99.7837798218932</v>
      </c>
    </row>
    <row r="40" spans="1:9" ht="15">
      <c r="A40" s="155">
        <v>1991</v>
      </c>
      <c r="B40" s="271"/>
      <c r="C40" s="193">
        <v>1830</v>
      </c>
      <c r="D40" s="155">
        <v>153.975</v>
      </c>
      <c r="E40" s="193">
        <v>25346</v>
      </c>
      <c r="F40" s="281"/>
      <c r="G40" s="188">
        <f t="shared" si="5"/>
        <v>120.87186261558784</v>
      </c>
      <c r="H40" s="188">
        <f t="shared" si="3"/>
        <v>85.24473085419123</v>
      </c>
      <c r="I40" s="188">
        <f t="shared" si="4"/>
        <v>92.88672261516473</v>
      </c>
    </row>
    <row r="41" spans="1:9" ht="15">
      <c r="A41" s="155">
        <v>1992</v>
      </c>
      <c r="B41" s="149" t="s">
        <v>255</v>
      </c>
      <c r="C41" s="195">
        <v>1884</v>
      </c>
      <c r="D41" s="155">
        <v>153.779</v>
      </c>
      <c r="E41" s="193">
        <v>24173</v>
      </c>
      <c r="F41" s="281"/>
      <c r="G41" s="191">
        <f t="shared" si="5"/>
        <v>124.43857331571995</v>
      </c>
      <c r="H41" s="188">
        <f t="shared" si="3"/>
        <v>85.13621994496945</v>
      </c>
      <c r="I41" s="188">
        <f t="shared" si="4"/>
        <v>88.58797229449922</v>
      </c>
    </row>
    <row r="42" spans="1:9" ht="15">
      <c r="A42" s="155">
        <v>1993</v>
      </c>
      <c r="C42" s="193">
        <v>1874</v>
      </c>
      <c r="D42" s="155">
        <v>170.308</v>
      </c>
      <c r="E42" s="193">
        <v>22414</v>
      </c>
      <c r="F42" s="281"/>
      <c r="G42" s="188">
        <f t="shared" si="5"/>
        <v>123.77807133421402</v>
      </c>
      <c r="H42" s="188">
        <f t="shared" si="3"/>
        <v>94.28712208030913</v>
      </c>
      <c r="I42" s="188">
        <f t="shared" si="4"/>
        <v>82.14167918789167</v>
      </c>
    </row>
    <row r="43" spans="1:9" ht="15">
      <c r="A43" s="155">
        <v>1994</v>
      </c>
      <c r="B43" s="149" t="s">
        <v>256</v>
      </c>
      <c r="C43" s="193">
        <v>1900</v>
      </c>
      <c r="D43" s="275">
        <v>169.637</v>
      </c>
      <c r="E43" s="193">
        <v>22573</v>
      </c>
      <c r="F43" s="281"/>
      <c r="G43" s="188">
        <f t="shared" si="5"/>
        <v>125.49537648612944</v>
      </c>
      <c r="H43" s="191">
        <f t="shared" si="3"/>
        <v>93.91563830435095</v>
      </c>
      <c r="I43" s="188">
        <f t="shared" si="4"/>
        <v>82.72437424414557</v>
      </c>
    </row>
    <row r="44" spans="1:9" ht="15">
      <c r="A44" s="155">
        <v>1995</v>
      </c>
      <c r="C44" s="199">
        <v>1910</v>
      </c>
      <c r="D44" s="155">
        <v>172.7</v>
      </c>
      <c r="E44" s="199">
        <v>22194</v>
      </c>
      <c r="F44" s="281"/>
      <c r="G44" s="188">
        <f t="shared" si="5"/>
        <v>126.1558784676354</v>
      </c>
      <c r="H44" s="188">
        <f t="shared" si="3"/>
        <v>95.61139807448498</v>
      </c>
      <c r="I44" s="188">
        <f t="shared" si="4"/>
        <v>81.33543445596804</v>
      </c>
    </row>
    <row r="45" spans="1:9" s="6" customFormat="1" ht="15">
      <c r="A45" s="157">
        <v>1996</v>
      </c>
      <c r="C45" s="199">
        <v>1966</v>
      </c>
      <c r="D45" s="155">
        <v>183</v>
      </c>
      <c r="E45" s="199">
        <v>21716</v>
      </c>
      <c r="F45" s="281"/>
      <c r="G45" s="188">
        <f t="shared" si="5"/>
        <v>129.85468956406868</v>
      </c>
      <c r="H45" s="188">
        <f t="shared" si="3"/>
        <v>101.31375707950639</v>
      </c>
      <c r="I45" s="188">
        <f t="shared" si="4"/>
        <v>79.58368453842489</v>
      </c>
    </row>
    <row r="46" spans="1:9" s="6" customFormat="1" ht="15">
      <c r="A46" s="155">
        <v>1997</v>
      </c>
      <c r="B46" s="273"/>
      <c r="C46" s="199">
        <v>2023</v>
      </c>
      <c r="D46" s="155">
        <v>205.6</v>
      </c>
      <c r="E46" s="199">
        <v>22629</v>
      </c>
      <c r="F46" s="281"/>
      <c r="G46" s="188">
        <f t="shared" si="5"/>
        <v>133.6195508586526</v>
      </c>
      <c r="H46" s="188">
        <f t="shared" si="3"/>
        <v>113.82572926528147</v>
      </c>
      <c r="I46" s="188">
        <f t="shared" si="4"/>
        <v>82.92960017590794</v>
      </c>
    </row>
    <row r="47" spans="1:9" ht="15">
      <c r="A47" s="157">
        <v>1998</v>
      </c>
      <c r="B47" s="203"/>
      <c r="C47" s="199">
        <v>2073</v>
      </c>
      <c r="D47" s="155">
        <v>209.901</v>
      </c>
      <c r="E47" s="199">
        <v>22467</v>
      </c>
      <c r="F47" s="281"/>
      <c r="G47" s="198">
        <f t="shared" si="5"/>
        <v>136.92206076618228</v>
      </c>
      <c r="H47" s="188">
        <f t="shared" si="3"/>
        <v>116.20687937019383</v>
      </c>
      <c r="I47" s="198">
        <f t="shared" si="4"/>
        <v>82.33591087330964</v>
      </c>
    </row>
    <row r="48" spans="1:9" ht="15">
      <c r="A48" s="157">
        <v>1999</v>
      </c>
      <c r="B48" s="203"/>
      <c r="C48" s="199">
        <v>2131</v>
      </c>
      <c r="D48" s="155">
        <v>216.127</v>
      </c>
      <c r="E48" s="199">
        <v>21002</v>
      </c>
      <c r="F48" s="281"/>
      <c r="G48" s="198">
        <f t="shared" si="5"/>
        <v>140.7529722589168</v>
      </c>
      <c r="H48" s="188">
        <f t="shared" si="3"/>
        <v>119.6537616192485</v>
      </c>
      <c r="I48" s="198">
        <f t="shared" si="4"/>
        <v>76.96705390845457</v>
      </c>
    </row>
    <row r="49" spans="1:9" ht="15">
      <c r="A49" s="157">
        <v>2000</v>
      </c>
      <c r="B49" s="203"/>
      <c r="C49" s="199">
        <v>2188.357</v>
      </c>
      <c r="D49" s="157">
        <v>220.341</v>
      </c>
      <c r="E49" s="199">
        <v>20518</v>
      </c>
      <c r="F49" s="281"/>
      <c r="G49" s="198">
        <f t="shared" si="5"/>
        <v>144.54141347424041</v>
      </c>
      <c r="H49" s="198">
        <f t="shared" si="3"/>
        <v>121.98674616751649</v>
      </c>
      <c r="I49" s="198">
        <f t="shared" si="4"/>
        <v>75.1933154982226</v>
      </c>
    </row>
    <row r="50" spans="1:9" s="6" customFormat="1" ht="15">
      <c r="A50" s="157">
        <v>2001</v>
      </c>
      <c r="B50" s="285">
        <v>4</v>
      </c>
      <c r="C50" s="199">
        <v>2262.248</v>
      </c>
      <c r="D50" s="157">
        <v>241.2</v>
      </c>
      <c r="E50" s="199">
        <v>19911</v>
      </c>
      <c r="F50" s="281"/>
      <c r="G50" s="198">
        <f t="shared" si="5"/>
        <v>149.421928665786</v>
      </c>
      <c r="H50" s="198">
        <f t="shared" si="3"/>
        <v>133.5348535933166</v>
      </c>
      <c r="I50" s="198">
        <f t="shared" si="4"/>
        <v>72.96881298786968</v>
      </c>
    </row>
    <row r="51" spans="1:9" ht="15">
      <c r="A51" s="157">
        <v>2002</v>
      </c>
      <c r="B51" s="203"/>
      <c r="C51" s="199">
        <v>2330</v>
      </c>
      <c r="D51" s="157">
        <v>259.4</v>
      </c>
      <c r="E51" s="199">
        <v>19275</v>
      </c>
      <c r="F51" s="281"/>
      <c r="G51" s="198">
        <f t="shared" si="5"/>
        <v>153.89696169088506</v>
      </c>
      <c r="H51" s="198">
        <f t="shared" si="3"/>
        <v>143.61086659248062</v>
      </c>
      <c r="I51" s="198">
        <f t="shared" si="4"/>
        <v>70.63803276285411</v>
      </c>
    </row>
    <row r="52" spans="1:9" ht="15">
      <c r="A52" s="157">
        <v>2003</v>
      </c>
      <c r="B52" s="203"/>
      <c r="C52" s="199">
        <v>2382.99</v>
      </c>
      <c r="D52" s="157">
        <v>262.4</v>
      </c>
      <c r="E52" s="199">
        <v>18756</v>
      </c>
      <c r="F52" s="281"/>
      <c r="G52" s="198">
        <f t="shared" si="5"/>
        <v>157.39696169088506</v>
      </c>
      <c r="H52" s="198">
        <f t="shared" si="3"/>
        <v>145.2717478560791</v>
      </c>
      <c r="I52" s="198">
        <f t="shared" si="4"/>
        <v>68.73602814527064</v>
      </c>
    </row>
    <row r="53" spans="1:9" ht="15">
      <c r="A53" s="157">
        <v>2004</v>
      </c>
      <c r="B53" s="203"/>
      <c r="C53" s="199">
        <v>2448.184</v>
      </c>
      <c r="D53" s="157">
        <v>262.809</v>
      </c>
      <c r="E53" s="199">
        <v>18502</v>
      </c>
      <c r="F53" s="281"/>
      <c r="G53" s="198">
        <f t="shared" si="5"/>
        <v>161.70303830911493</v>
      </c>
      <c r="H53" s="198">
        <f t="shared" si="3"/>
        <v>145.49818133501637</v>
      </c>
      <c r="I53" s="198">
        <f t="shared" si="4"/>
        <v>67.805181954777</v>
      </c>
    </row>
    <row r="54" spans="1:9" ht="15">
      <c r="A54" s="157">
        <v>2005</v>
      </c>
      <c r="B54" s="203"/>
      <c r="C54" s="199">
        <v>2531.334</v>
      </c>
      <c r="D54" s="157">
        <v>251</v>
      </c>
      <c r="E54" s="199">
        <v>17885</v>
      </c>
      <c r="F54" s="281"/>
      <c r="G54" s="198">
        <f t="shared" si="5"/>
        <v>167.19511228533685</v>
      </c>
      <c r="H54" s="198">
        <f t="shared" si="3"/>
        <v>138.96039905440495</v>
      </c>
      <c r="I54" s="198">
        <f t="shared" si="4"/>
        <v>65.54403195660937</v>
      </c>
    </row>
    <row r="55" spans="1:9" ht="15">
      <c r="A55" s="157">
        <v>2006</v>
      </c>
      <c r="B55" s="203"/>
      <c r="C55" s="199">
        <v>2564.293</v>
      </c>
      <c r="D55" s="157">
        <v>242.923</v>
      </c>
      <c r="E55" s="199">
        <v>17269</v>
      </c>
      <c r="F55" s="281"/>
      <c r="G55" s="198">
        <f t="shared" si="5"/>
        <v>169.3720607661823</v>
      </c>
      <c r="H55" s="198">
        <f t="shared" si="3"/>
        <v>134.48875306571</v>
      </c>
      <c r="I55" s="198">
        <f t="shared" si="4"/>
        <v>63.28654670722322</v>
      </c>
    </row>
    <row r="56" spans="1:9" ht="15">
      <c r="A56" s="157">
        <v>2007</v>
      </c>
      <c r="B56" s="203"/>
      <c r="C56" s="199">
        <v>2626.983</v>
      </c>
      <c r="D56" s="199">
        <v>250.916</v>
      </c>
      <c r="E56" s="286">
        <v>16239</v>
      </c>
      <c r="F56" s="274"/>
      <c r="G56" s="198">
        <f t="shared" si="5"/>
        <v>173.51274768824308</v>
      </c>
      <c r="H56" s="198">
        <f t="shared" si="3"/>
        <v>138.91389437902419</v>
      </c>
      <c r="I56" s="198">
        <f t="shared" si="4"/>
        <v>59.51185546230806</v>
      </c>
    </row>
    <row r="57" spans="1:9" ht="15">
      <c r="A57" s="157">
        <v>2008</v>
      </c>
      <c r="B57" s="203"/>
      <c r="C57" s="199">
        <v>2665.186</v>
      </c>
      <c r="D57" s="199">
        <v>215</v>
      </c>
      <c r="E57" s="286">
        <v>15592</v>
      </c>
      <c r="F57" s="274"/>
      <c r="G57" s="198">
        <f t="shared" si="5"/>
        <v>176.03606340819022</v>
      </c>
      <c r="H57" s="198">
        <f t="shared" si="3"/>
        <v>119.02982389122334</v>
      </c>
      <c r="I57" s="198">
        <f t="shared" si="4"/>
        <v>57.1407630006963</v>
      </c>
    </row>
    <row r="58" spans="1:9" ht="15">
      <c r="A58" s="157">
        <v>2009</v>
      </c>
      <c r="B58" s="203"/>
      <c r="C58" s="199">
        <v>2683.8969999999995</v>
      </c>
      <c r="D58" s="199">
        <v>216</v>
      </c>
      <c r="E58" s="286">
        <v>15044</v>
      </c>
      <c r="F58" s="274"/>
      <c r="G58" s="198">
        <f t="shared" si="5"/>
        <v>177.27192866578596</v>
      </c>
      <c r="H58" s="198">
        <f t="shared" si="3"/>
        <v>119.58345097908949</v>
      </c>
      <c r="I58" s="198">
        <f t="shared" si="4"/>
        <v>55.13248066845018</v>
      </c>
    </row>
    <row r="59" spans="1:9" ht="15">
      <c r="A59" s="157">
        <v>2010</v>
      </c>
      <c r="B59" s="203"/>
      <c r="C59" s="199">
        <v>2684.682</v>
      </c>
      <c r="D59" s="199">
        <v>208.7</v>
      </c>
      <c r="E59" s="286">
        <v>13338</v>
      </c>
      <c r="F59" s="274"/>
      <c r="G59" s="198">
        <f t="shared" si="5"/>
        <v>177.3237780713342</v>
      </c>
      <c r="H59" s="198">
        <f t="shared" si="3"/>
        <v>115.54197323766655</v>
      </c>
      <c r="I59" s="198">
        <f t="shared" si="4"/>
        <v>48.8804192472606</v>
      </c>
    </row>
    <row r="60" spans="1:9" ht="15">
      <c r="A60" s="157">
        <v>2011</v>
      </c>
      <c r="B60" s="203"/>
      <c r="C60" s="199">
        <v>2691</v>
      </c>
      <c r="D60" s="199">
        <v>202</v>
      </c>
      <c r="E60" s="286">
        <v>12777</v>
      </c>
      <c r="F60" s="274"/>
      <c r="G60" s="198">
        <f aca="true" t="shared" si="6" ref="G60:I61">C60/C$34*100</f>
        <v>177.74108322324966</v>
      </c>
      <c r="H60" s="198">
        <f t="shared" si="6"/>
        <v>111.83267174896332</v>
      </c>
      <c r="I60" s="198">
        <f t="shared" si="6"/>
        <v>46.82449518085535</v>
      </c>
    </row>
    <row r="61" spans="1:9" ht="15.75" thickBot="1">
      <c r="A61" s="381">
        <v>2012</v>
      </c>
      <c r="B61" s="382"/>
      <c r="C61" s="384">
        <v>2717</v>
      </c>
      <c r="D61" s="384">
        <v>216.4</v>
      </c>
      <c r="E61" s="385">
        <v>12575</v>
      </c>
      <c r="F61" s="383"/>
      <c r="G61" s="378">
        <f t="shared" si="6"/>
        <v>179.45838837516513</v>
      </c>
      <c r="H61" s="378">
        <f t="shared" si="6"/>
        <v>119.80490181423595</v>
      </c>
      <c r="I61" s="378">
        <f t="shared" si="6"/>
        <v>46.084215926998205</v>
      </c>
    </row>
    <row r="62" spans="1:9" ht="15">
      <c r="A62" s="157"/>
      <c r="B62" s="203"/>
      <c r="C62" s="199"/>
      <c r="D62" s="205"/>
      <c r="E62" s="199"/>
      <c r="F62" s="202"/>
      <c r="G62" s="242"/>
      <c r="H62" s="242"/>
      <c r="I62" s="242"/>
    </row>
    <row r="63" spans="1:9" ht="12.75">
      <c r="A63" s="276" t="s">
        <v>257</v>
      </c>
      <c r="B63" s="203"/>
      <c r="C63" s="287"/>
      <c r="D63" s="287"/>
      <c r="E63" s="287"/>
      <c r="F63" s="166"/>
      <c r="G63" s="288"/>
      <c r="H63" s="288"/>
      <c r="I63" s="288"/>
    </row>
    <row r="64" spans="1:9" ht="12.75">
      <c r="A64" s="276" t="s">
        <v>258</v>
      </c>
      <c r="B64" s="203"/>
      <c r="C64" s="287"/>
      <c r="D64" s="287"/>
      <c r="E64" s="287"/>
      <c r="F64" s="166"/>
      <c r="G64" s="288"/>
      <c r="H64" s="288"/>
      <c r="I64" s="288"/>
    </row>
    <row r="65" spans="1:9" ht="15" customHeight="1">
      <c r="A65" s="18" t="s">
        <v>259</v>
      </c>
      <c r="C65" s="56"/>
      <c r="D65" s="56"/>
      <c r="E65" s="56"/>
      <c r="F65" s="56"/>
      <c r="G65" s="56"/>
      <c r="H65" s="56"/>
      <c r="I65" s="56"/>
    </row>
    <row r="66" spans="1:9" ht="15" customHeight="1">
      <c r="A66" s="18" t="s">
        <v>260</v>
      </c>
      <c r="C66" s="56"/>
      <c r="D66" s="56"/>
      <c r="E66" s="56"/>
      <c r="F66" s="56"/>
      <c r="G66" s="56"/>
      <c r="H66" s="56"/>
      <c r="I66" s="56"/>
    </row>
    <row r="67" spans="1:9" ht="12.75">
      <c r="A67" s="18" t="s">
        <v>261</v>
      </c>
      <c r="C67" s="56"/>
      <c r="D67" s="56"/>
      <c r="E67" s="56"/>
      <c r="F67" s="56"/>
      <c r="G67" s="56"/>
      <c r="H67" s="56"/>
      <c r="I67" s="56"/>
    </row>
    <row r="68" spans="1:9" ht="15" customHeight="1">
      <c r="A68" s="18" t="s">
        <v>262</v>
      </c>
      <c r="C68" s="56"/>
      <c r="D68" s="56"/>
      <c r="E68" s="56"/>
      <c r="F68" s="56"/>
      <c r="G68" s="56"/>
      <c r="H68" s="56"/>
      <c r="I68" s="56"/>
    </row>
    <row r="69" ht="15" customHeight="1">
      <c r="A69" s="18" t="s">
        <v>263</v>
      </c>
    </row>
    <row r="70" ht="15" customHeight="1">
      <c r="A70" s="8" t="s">
        <v>264</v>
      </c>
    </row>
    <row r="71" ht="15" customHeight="1">
      <c r="A71" s="8" t="s">
        <v>265</v>
      </c>
    </row>
    <row r="72" ht="129" customHeight="1"/>
    <row r="102" ht="12.75">
      <c r="X102" s="8">
        <v>21002</v>
      </c>
    </row>
    <row r="103" ht="12.75">
      <c r="X103" s="8">
        <v>20517</v>
      </c>
    </row>
    <row r="104" ht="12.75">
      <c r="X104" s="8">
        <v>19910</v>
      </c>
    </row>
    <row r="105" ht="12.75">
      <c r="X105" s="8">
        <v>19275</v>
      </c>
    </row>
    <row r="106" ht="12.75">
      <c r="X106" s="8">
        <v>18757</v>
      </c>
    </row>
    <row r="107" ht="12.75">
      <c r="X107" s="8">
        <v>18502</v>
      </c>
    </row>
    <row r="108" ht="12.75">
      <c r="X108" s="8">
        <v>17885</v>
      </c>
    </row>
    <row r="109" ht="12.75">
      <c r="X109" s="8">
        <v>17269</v>
      </c>
    </row>
    <row r="110" ht="12.75">
      <c r="X110" s="8">
        <v>16238</v>
      </c>
    </row>
    <row r="111" ht="12.75">
      <c r="X111" s="8">
        <v>15590</v>
      </c>
    </row>
    <row r="112" ht="12.75">
      <c r="X112" s="8">
        <v>15027</v>
      </c>
    </row>
  </sheetData>
  <sheetProtection/>
  <printOptions/>
  <pageMargins left="0.7480314960629921" right="0.7480314960629921" top="0.7874015748031497" bottom="0.984251968503937" header="0.5118110236220472" footer="0.5118110236220472"/>
  <pageSetup fitToHeight="1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1"/>
  <sheetViews>
    <sheetView zoomScale="50" zoomScaleNormal="50" zoomScalePageLayoutView="0" workbookViewId="0" topLeftCell="A16">
      <selection activeCell="A1" sqref="A1"/>
    </sheetView>
  </sheetViews>
  <sheetFormatPr defaultColWidth="11.421875" defaultRowHeight="12.75"/>
  <cols>
    <col min="1" max="3" width="11.421875" style="293" customWidth="1"/>
    <col min="4" max="4" width="19.7109375" style="293" customWidth="1"/>
    <col min="5" max="16" width="11.421875" style="293" customWidth="1"/>
    <col min="17" max="17" width="4.8515625" style="293" customWidth="1"/>
    <col min="18" max="18" width="55.421875" style="293" customWidth="1"/>
    <col min="19" max="16384" width="11.421875" style="293" customWidth="1"/>
  </cols>
  <sheetData>
    <row r="2" spans="1:5" s="292" customFormat="1" ht="30">
      <c r="A2" s="291" t="s">
        <v>302</v>
      </c>
      <c r="C2" s="291"/>
      <c r="D2" s="291"/>
      <c r="E2" s="291"/>
    </row>
    <row r="11" ht="197.25" customHeight="1"/>
    <row r="15" ht="11.25" customHeight="1"/>
    <row r="16" ht="11.25" customHeight="1"/>
    <row r="17" ht="47.25" customHeight="1"/>
    <row r="18" ht="11.25" customHeight="1"/>
    <row r="19" ht="11.25" customHeight="1"/>
    <row r="20" ht="11.25" customHeight="1"/>
    <row r="42" s="292" customFormat="1" ht="15" customHeight="1">
      <c r="A42" s="291"/>
    </row>
    <row r="43" s="292" customFormat="1" ht="19.5" customHeight="1">
      <c r="A43" s="294" t="s">
        <v>303</v>
      </c>
    </row>
    <row r="44" s="292" customFormat="1" ht="18" customHeight="1">
      <c r="A44" s="294" t="s">
        <v>304</v>
      </c>
    </row>
    <row r="46" ht="30">
      <c r="A46" s="291" t="s">
        <v>305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1.25" customHeight="1"/>
    <row r="88" ht="126.75" customHeight="1"/>
    <row r="90" ht="18">
      <c r="A90" s="294" t="s">
        <v>306</v>
      </c>
    </row>
    <row r="91" ht="18">
      <c r="A91" s="294" t="s">
        <v>307</v>
      </c>
    </row>
    <row r="92" spans="2:4" ht="30">
      <c r="B92" s="295" t="s">
        <v>308</v>
      </c>
      <c r="C92" s="293" t="s">
        <v>309</v>
      </c>
      <c r="D92" s="295" t="s">
        <v>310</v>
      </c>
    </row>
    <row r="93" spans="1:4" ht="15">
      <c r="A93" s="296">
        <f>'H4 other'!A24</f>
        <v>1975</v>
      </c>
      <c r="B93" s="297">
        <f>'H4 other'!C24/1000</f>
        <v>1.304</v>
      </c>
      <c r="D93" s="296">
        <f>'H4 other'!D24</f>
        <v>153.94</v>
      </c>
    </row>
    <row r="94" spans="1:4" ht="15">
      <c r="A94" s="296">
        <f>'H4 other'!A25</f>
        <v>1976</v>
      </c>
      <c r="B94" s="297">
        <f>'H4 other'!C25/1000</f>
        <v>1.3135</v>
      </c>
      <c r="D94" s="296">
        <f>'H4 other'!D25</f>
        <v>159.49</v>
      </c>
    </row>
    <row r="95" spans="1:4" ht="15">
      <c r="A95" s="296">
        <f>'H4 other'!A26</f>
        <v>1977</v>
      </c>
      <c r="B95" s="297"/>
      <c r="D95" s="296">
        <f>'H4 other'!D26</f>
        <v>155.249</v>
      </c>
    </row>
    <row r="96" spans="1:4" ht="15">
      <c r="A96" s="296">
        <f>'H4 other'!A27</f>
        <v>1978</v>
      </c>
      <c r="B96" s="297">
        <f>'H4 other'!C27/1000</f>
        <v>1.308</v>
      </c>
      <c r="D96" s="296">
        <f>'H4 other'!D27</f>
        <v>178.504</v>
      </c>
    </row>
    <row r="97" spans="1:4" ht="15">
      <c r="A97" s="296">
        <f>'H4 other'!A28</f>
        <v>1979</v>
      </c>
      <c r="B97" s="297">
        <f>'H4 other'!C28/1000</f>
        <v>1.353</v>
      </c>
      <c r="D97" s="296">
        <f>'H4 other'!D28</f>
        <v>184.876</v>
      </c>
    </row>
    <row r="98" spans="1:4" ht="15">
      <c r="A98" s="296">
        <f>'H4 other'!A29</f>
        <v>1980</v>
      </c>
      <c r="B98" s="297">
        <f>'H4 other'!C29/1000</f>
        <v>1.398</v>
      </c>
      <c r="D98" s="296">
        <f>'H4 other'!D29</f>
        <v>175.911</v>
      </c>
    </row>
    <row r="99" spans="1:4" ht="15">
      <c r="A99" s="296">
        <f>'H4 other'!A30</f>
        <v>1981</v>
      </c>
      <c r="B99" s="297">
        <f>'H4 other'!C30/1000</f>
        <v>1.397</v>
      </c>
      <c r="D99" s="296">
        <f>'H4 other'!D30</f>
        <v>165.692</v>
      </c>
    </row>
    <row r="100" spans="1:4" ht="15">
      <c r="A100" s="296">
        <f>'H4 other'!A31</f>
        <v>1982</v>
      </c>
      <c r="B100" s="297">
        <f>'H4 other'!C31/1000</f>
        <v>1.416</v>
      </c>
      <c r="D100" s="296">
        <f>'H4 other'!D31</f>
        <v>171.176</v>
      </c>
    </row>
    <row r="101" spans="1:4" ht="15">
      <c r="A101" s="296">
        <f>'H4 other'!A32</f>
        <v>1983</v>
      </c>
      <c r="B101" s="297">
        <f>'H4 other'!C32/1000</f>
        <v>1.448</v>
      </c>
      <c r="C101" s="298"/>
      <c r="D101" s="296">
        <f>'H4 other'!D32</f>
        <v>193.139</v>
      </c>
    </row>
    <row r="102" spans="1:4" ht="15">
      <c r="A102" s="296">
        <f>'H4 other'!A33</f>
        <v>1984</v>
      </c>
      <c r="B102" s="297">
        <f>'H4 other'!C33/1000</f>
        <v>1.489</v>
      </c>
      <c r="C102" s="298"/>
      <c r="D102" s="296">
        <f>'H4 other'!D33</f>
        <v>183.174</v>
      </c>
    </row>
    <row r="103" spans="1:4" ht="15">
      <c r="A103" s="296">
        <f>'H4 other'!A34</f>
        <v>1985</v>
      </c>
      <c r="B103" s="297">
        <f>'H4 other'!C34/1000</f>
        <v>1.514</v>
      </c>
      <c r="C103" s="298"/>
      <c r="D103" s="296">
        <f>'H4 other'!D34</f>
        <v>180.627</v>
      </c>
    </row>
    <row r="104" spans="1:4" ht="15">
      <c r="A104" s="296">
        <f>'H4 other'!A35</f>
        <v>1986</v>
      </c>
      <c r="B104" s="297">
        <f>'H4 other'!C35/1000</f>
        <v>1.546</v>
      </c>
      <c r="C104" s="298"/>
      <c r="D104" s="296">
        <f>'H4 other'!D35</f>
        <v>180.757</v>
      </c>
    </row>
    <row r="105" spans="1:4" ht="15">
      <c r="A105" s="296">
        <f>'H4 other'!A36</f>
        <v>1987</v>
      </c>
      <c r="B105" s="297">
        <f>'H4 other'!C36/1000</f>
        <v>1.575</v>
      </c>
      <c r="C105" s="298"/>
      <c r="D105" s="296">
        <f>'H4 other'!D36</f>
        <v>186.88</v>
      </c>
    </row>
    <row r="106" spans="1:4" ht="15">
      <c r="A106" s="296">
        <f>'H4 other'!A37</f>
        <v>1988</v>
      </c>
      <c r="B106" s="297">
        <f>'H4 other'!C37/1000</f>
        <v>1.657</v>
      </c>
      <c r="C106" s="298"/>
      <c r="D106" s="296">
        <f>'H4 other'!D37</f>
        <v>200.124</v>
      </c>
    </row>
    <row r="107" spans="1:4" ht="15">
      <c r="A107" s="296">
        <f>'H4 other'!A38</f>
        <v>1989</v>
      </c>
      <c r="B107" s="297">
        <f>'H4 other'!C38/1000</f>
        <v>1.729</v>
      </c>
      <c r="C107" s="298"/>
      <c r="D107" s="296">
        <f>'H4 other'!D38</f>
        <v>212.622</v>
      </c>
    </row>
    <row r="108" spans="1:4" ht="15">
      <c r="A108" s="296">
        <f>'H4 other'!A39</f>
        <v>1990</v>
      </c>
      <c r="B108" s="297">
        <f>'H4 other'!C39/1000</f>
        <v>1.788</v>
      </c>
      <c r="C108" s="298"/>
      <c r="D108" s="296">
        <f>'H4 other'!D39</f>
        <v>194.093</v>
      </c>
    </row>
    <row r="109" spans="1:4" ht="15">
      <c r="A109" s="296">
        <f>'H4 other'!A40</f>
        <v>1991</v>
      </c>
      <c r="B109" s="297">
        <f>'H4 other'!C40/1000</f>
        <v>1.83</v>
      </c>
      <c r="C109" s="298"/>
      <c r="D109" s="296">
        <f>'H4 other'!D40</f>
        <v>153.975</v>
      </c>
    </row>
    <row r="110" spans="1:4" ht="18">
      <c r="A110" s="296">
        <f>'H4 other'!A41</f>
        <v>1992</v>
      </c>
      <c r="B110" s="297">
        <f>'H4 other'!C41/1000</f>
        <v>1.884</v>
      </c>
      <c r="C110" s="320">
        <v>1.84</v>
      </c>
      <c r="D110" s="296">
        <f>'H4 other'!D41</f>
        <v>153.779</v>
      </c>
    </row>
    <row r="111" spans="1:4" ht="15">
      <c r="A111" s="296">
        <f>'H4 other'!A42</f>
        <v>1993</v>
      </c>
      <c r="B111" s="297"/>
      <c r="C111" s="297">
        <f>'H4 other'!C42/1000</f>
        <v>1.874</v>
      </c>
      <c r="D111" s="296">
        <f>'H4 other'!D42</f>
        <v>170.308</v>
      </c>
    </row>
    <row r="112" spans="1:4" ht="15">
      <c r="A112" s="296">
        <f>'H4 other'!A43</f>
        <v>1994</v>
      </c>
      <c r="C112" s="297">
        <f>'H4 other'!C43/1000</f>
        <v>1.9</v>
      </c>
      <c r="D112" s="296">
        <f>'H4 other'!D43</f>
        <v>169.637</v>
      </c>
    </row>
    <row r="113" spans="1:5" ht="15">
      <c r="A113" s="296">
        <f>'H4 other'!A44</f>
        <v>1995</v>
      </c>
      <c r="C113" s="297">
        <f>'H4 other'!C44/1000</f>
        <v>1.91</v>
      </c>
      <c r="D113" s="296"/>
      <c r="E113" s="296">
        <f>'H4 other'!D44</f>
        <v>172.7</v>
      </c>
    </row>
    <row r="114" spans="1:5" ht="15">
      <c r="A114" s="296">
        <f>'H4 other'!A45</f>
        <v>1996</v>
      </c>
      <c r="C114" s="297">
        <f>'H4 other'!C45/1000</f>
        <v>1.966</v>
      </c>
      <c r="E114" s="296">
        <f>'H4 other'!D45</f>
        <v>183</v>
      </c>
    </row>
    <row r="115" spans="1:5" ht="15">
      <c r="A115" s="296">
        <f>'H4 other'!A46</f>
        <v>1997</v>
      </c>
      <c r="C115" s="297">
        <f>'H4 other'!C46/1000</f>
        <v>2.023</v>
      </c>
      <c r="E115" s="296">
        <f>'H4 other'!D46</f>
        <v>205.6</v>
      </c>
    </row>
    <row r="116" spans="1:5" ht="15">
      <c r="A116" s="296">
        <f>'H4 other'!A47</f>
        <v>1998</v>
      </c>
      <c r="C116" s="297">
        <f>'H4 other'!C47/1000</f>
        <v>2.073</v>
      </c>
      <c r="E116" s="296">
        <f>'H4 other'!D47</f>
        <v>209.901</v>
      </c>
    </row>
    <row r="117" spans="1:5" ht="15">
      <c r="A117" s="296">
        <f>'H4 other'!A48</f>
        <v>1999</v>
      </c>
      <c r="C117" s="297">
        <f>'H4 other'!C48/1000</f>
        <v>2.131</v>
      </c>
      <c r="E117" s="296">
        <f>'H4 other'!D48</f>
        <v>216.127</v>
      </c>
    </row>
    <row r="118" spans="1:5" ht="15">
      <c r="A118" s="296">
        <f>'H4 other'!A49</f>
        <v>2000</v>
      </c>
      <c r="C118" s="297">
        <f>'H4 other'!C49/1000</f>
        <v>2.188357</v>
      </c>
      <c r="E118" s="296">
        <f>'H4 other'!D49</f>
        <v>220.341</v>
      </c>
    </row>
    <row r="119" spans="1:5" ht="15">
      <c r="A119" s="296">
        <f>'H4 other'!A50</f>
        <v>2001</v>
      </c>
      <c r="C119" s="297">
        <f>'H4 other'!C50/1000</f>
        <v>2.262248</v>
      </c>
      <c r="E119" s="296">
        <f>'H4 other'!D50</f>
        <v>241.2</v>
      </c>
    </row>
    <row r="120" spans="1:5" ht="15">
      <c r="A120" s="296">
        <f>'H4 other'!A51</f>
        <v>2002</v>
      </c>
      <c r="C120" s="297">
        <f>'H4 other'!C51/1000</f>
        <v>2.33</v>
      </c>
      <c r="E120" s="296">
        <f>'H4 other'!D51</f>
        <v>259.4</v>
      </c>
    </row>
    <row r="121" spans="1:5" ht="15">
      <c r="A121" s="296">
        <f>'H4 other'!A52</f>
        <v>2003</v>
      </c>
      <c r="C121" s="297">
        <f>'H4 other'!C52/1000</f>
        <v>2.38299</v>
      </c>
      <c r="E121" s="296">
        <f>'H4 other'!D52</f>
        <v>262.4</v>
      </c>
    </row>
    <row r="122" spans="1:5" ht="15">
      <c r="A122" s="296">
        <f>'H4 other'!A53</f>
        <v>2004</v>
      </c>
      <c r="B122" s="299"/>
      <c r="C122" s="297">
        <f>'H4 other'!C53/1000</f>
        <v>2.4481840000000004</v>
      </c>
      <c r="E122" s="296">
        <f>'H4 other'!D53</f>
        <v>262.809</v>
      </c>
    </row>
    <row r="123" spans="1:5" ht="15">
      <c r="A123" s="296">
        <f>'H4 other'!A54</f>
        <v>2005</v>
      </c>
      <c r="B123" s="299"/>
      <c r="C123" s="297">
        <f>'H4 other'!C54/1000</f>
        <v>2.5313339999999998</v>
      </c>
      <c r="E123" s="296">
        <f>'H4 other'!D54</f>
        <v>251</v>
      </c>
    </row>
    <row r="124" spans="1:5" ht="15">
      <c r="A124" s="296">
        <f>'H4 other'!A55</f>
        <v>2006</v>
      </c>
      <c r="C124" s="297">
        <f>'H4 other'!C55/1000</f>
        <v>2.564293</v>
      </c>
      <c r="E124" s="296">
        <f>'H4 other'!D55</f>
        <v>242.923</v>
      </c>
    </row>
    <row r="125" spans="1:5" ht="15">
      <c r="A125" s="296">
        <f>'H4 other'!A56</f>
        <v>2007</v>
      </c>
      <c r="C125" s="297">
        <f>'H4 other'!C56/1000</f>
        <v>2.626983</v>
      </c>
      <c r="E125" s="296">
        <f>'H4 other'!D56</f>
        <v>250.916</v>
      </c>
    </row>
    <row r="126" spans="1:5" ht="15">
      <c r="A126" s="296">
        <f>'H4 other'!A57</f>
        <v>2008</v>
      </c>
      <c r="C126" s="297">
        <f>'H4 other'!C57/1000</f>
        <v>2.6651860000000003</v>
      </c>
      <c r="E126" s="296">
        <f>'H4 other'!D57</f>
        <v>215</v>
      </c>
    </row>
    <row r="127" spans="1:5" ht="15">
      <c r="A127" s="296">
        <f>'H4 other'!A58</f>
        <v>2009</v>
      </c>
      <c r="C127" s="297">
        <f>'H4 other'!C58/1000</f>
        <v>2.6838969999999995</v>
      </c>
      <c r="E127" s="296">
        <f>'H4 other'!D58</f>
        <v>216</v>
      </c>
    </row>
    <row r="128" spans="1:5" ht="15">
      <c r="A128" s="296">
        <f>'H4 other'!A59</f>
        <v>2010</v>
      </c>
      <c r="C128" s="297">
        <f>'H4 other'!C59/1000</f>
        <v>2.6846819999999996</v>
      </c>
      <c r="E128" s="296">
        <f>'H4 other'!D59</f>
        <v>208.7</v>
      </c>
    </row>
    <row r="129" spans="1:5" ht="15">
      <c r="A129" s="296">
        <f>'H4 other'!A60</f>
        <v>2011</v>
      </c>
      <c r="C129" s="297">
        <f>'H4 other'!C60/1000</f>
        <v>2.691</v>
      </c>
      <c r="E129" s="296">
        <f>'H4 other'!D60</f>
        <v>202</v>
      </c>
    </row>
    <row r="130" spans="1:5" ht="15">
      <c r="A130" s="296">
        <f>'H4 other'!A61</f>
        <v>2012</v>
      </c>
      <c r="C130" s="297">
        <f>'H4 other'!C61/1000</f>
        <v>2.717</v>
      </c>
      <c r="E130" s="296">
        <f>'H4 other'!D61</f>
        <v>216.4</v>
      </c>
    </row>
    <row r="131" ht="15">
      <c r="C131" s="293" t="s">
        <v>311</v>
      </c>
    </row>
  </sheetData>
  <sheetProtection/>
  <printOptions/>
  <pageMargins left="0.75" right="0.75" top="0.77" bottom="0.68" header="0.5" footer="0.5"/>
  <pageSetup fitToHeight="1" fitToWidth="1" horizontalDpi="600" verticalDpi="600" orientation="portrait" paperSize="9" scale="4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zoomScale="50" zoomScaleNormal="50" zoomScalePageLayoutView="0" workbookViewId="0" topLeftCell="A13">
      <selection activeCell="S68" sqref="S68"/>
    </sheetView>
  </sheetViews>
  <sheetFormatPr defaultColWidth="11.421875" defaultRowHeight="12.75"/>
  <cols>
    <col min="1" max="14" width="11.421875" style="293" customWidth="1"/>
    <col min="15" max="15" width="0.85546875" style="293" customWidth="1"/>
    <col min="16" max="16" width="2.00390625" style="293" customWidth="1"/>
    <col min="17" max="17" width="5.140625" style="293" customWidth="1"/>
    <col min="18" max="16384" width="11.421875" style="293" customWidth="1"/>
  </cols>
  <sheetData>
    <row r="1" s="292" customFormat="1" ht="30">
      <c r="A1" s="291" t="s">
        <v>473</v>
      </c>
    </row>
    <row r="43" ht="18">
      <c r="A43" s="294" t="s">
        <v>312</v>
      </c>
    </row>
    <row r="44" ht="18">
      <c r="A44" s="294" t="s">
        <v>313</v>
      </c>
    </row>
    <row r="46" ht="46.5" customHeight="1">
      <c r="A46" s="291" t="s">
        <v>474</v>
      </c>
    </row>
    <row r="47" ht="15">
      <c r="A47" s="300"/>
    </row>
    <row r="81" ht="18.75">
      <c r="A81" s="301"/>
    </row>
    <row r="84" ht="4.5" customHeight="1"/>
    <row r="85" ht="4.5" customHeight="1"/>
    <row r="86" spans="4:13" ht="60">
      <c r="D86" s="295" t="s">
        <v>234</v>
      </c>
      <c r="E86" s="295" t="s">
        <v>314</v>
      </c>
      <c r="F86" s="293" t="s">
        <v>315</v>
      </c>
      <c r="G86" s="295" t="s">
        <v>316</v>
      </c>
      <c r="H86" s="295" t="s">
        <v>315</v>
      </c>
      <c r="M86" s="293" t="s">
        <v>317</v>
      </c>
    </row>
    <row r="87" spans="3:13" ht="15">
      <c r="C87" s="296">
        <f>'H1 passenger'!A26</f>
        <v>1975</v>
      </c>
      <c r="G87" s="298">
        <f>'H1 passenger'!C26</f>
        <v>9318.066556570282</v>
      </c>
      <c r="L87" s="296">
        <f aca="true" t="shared" si="0" ref="L87:L124">C87</f>
        <v>1975</v>
      </c>
      <c r="M87" s="298">
        <f>'H4 other'!E24</f>
        <v>28621</v>
      </c>
    </row>
    <row r="88" spans="3:13" ht="15">
      <c r="C88" s="296">
        <f>'H1 passenger'!A27</f>
        <v>1976</v>
      </c>
      <c r="G88" s="298">
        <f>'H1 passenger'!C27</f>
        <v>9438.070289254318</v>
      </c>
      <c r="L88" s="296">
        <f t="shared" si="0"/>
        <v>1976</v>
      </c>
      <c r="M88" s="298">
        <f>'H4 other'!E25</f>
        <v>29933</v>
      </c>
    </row>
    <row r="89" spans="3:13" ht="15">
      <c r="C89" s="296">
        <f>'H1 passenger'!A28</f>
        <v>1977</v>
      </c>
      <c r="G89" s="298">
        <f>'H1 passenger'!C28</f>
        <v>9621.744907379616</v>
      </c>
      <c r="L89" s="296">
        <f t="shared" si="0"/>
        <v>1977</v>
      </c>
      <c r="M89" s="298">
        <f>'H4 other'!E26</f>
        <v>29783</v>
      </c>
    </row>
    <row r="90" spans="3:13" ht="15">
      <c r="C90" s="296">
        <f>'H1 passenger'!A29</f>
        <v>1978</v>
      </c>
      <c r="G90" s="298">
        <f>'H1 passenger'!C29</f>
        <v>9748.628043544551</v>
      </c>
      <c r="L90" s="296">
        <f t="shared" si="0"/>
        <v>1978</v>
      </c>
      <c r="M90" s="298">
        <f>'H4 other'!E27</f>
        <v>30506</v>
      </c>
    </row>
    <row r="91" spans="3:13" ht="15">
      <c r="C91" s="296">
        <f>'H1 passenger'!A30</f>
        <v>1979</v>
      </c>
      <c r="G91" s="298">
        <f>'H1 passenger'!C30</f>
        <v>9642.690477424612</v>
      </c>
      <c r="L91" s="296">
        <f t="shared" si="0"/>
        <v>1979</v>
      </c>
      <c r="M91" s="298">
        <f>'H4 other'!E28</f>
        <v>31387</v>
      </c>
    </row>
    <row r="92" spans="3:13" ht="15">
      <c r="C92" s="296">
        <f>'H1 passenger'!A31</f>
        <v>1980</v>
      </c>
      <c r="G92" s="298">
        <f>'H1 passenger'!C31</f>
        <v>10261.850579172542</v>
      </c>
      <c r="L92" s="296">
        <f t="shared" si="0"/>
        <v>1980</v>
      </c>
      <c r="M92" s="298">
        <f>'H4 other'!E29</f>
        <v>29286</v>
      </c>
    </row>
    <row r="93" spans="3:13" ht="15">
      <c r="C93" s="296">
        <f>'H1 passenger'!A32</f>
        <v>1981</v>
      </c>
      <c r="G93" s="298">
        <f>'H1 passenger'!C32</f>
        <v>10417.985744720616</v>
      </c>
      <c r="L93" s="296">
        <f t="shared" si="0"/>
        <v>1981</v>
      </c>
      <c r="M93" s="298">
        <f>'H4 other'!E30</f>
        <v>28766</v>
      </c>
    </row>
    <row r="94" spans="3:13" ht="15">
      <c r="C94" s="296">
        <f>'H1 passenger'!A33</f>
        <v>1982</v>
      </c>
      <c r="G94" s="298">
        <f>'H1 passenger'!C33</f>
        <v>10733.46368301049</v>
      </c>
      <c r="L94" s="296">
        <f t="shared" si="0"/>
        <v>1982</v>
      </c>
      <c r="M94" s="298">
        <f>'H4 other'!E31</f>
        <v>28273</v>
      </c>
    </row>
    <row r="95" spans="3:13" ht="15">
      <c r="C95" s="296">
        <f>'H1 passenger'!A34</f>
        <v>1983</v>
      </c>
      <c r="E95" s="302">
        <f>'H3 traffic'!E33</f>
        <v>14185</v>
      </c>
      <c r="H95" s="298">
        <f>'H1 passenger'!C34</f>
        <v>11043</v>
      </c>
      <c r="L95" s="296">
        <f t="shared" si="0"/>
        <v>1983</v>
      </c>
      <c r="M95" s="298">
        <f>'H4 other'!E32</f>
        <v>25224</v>
      </c>
    </row>
    <row r="96" spans="3:13" ht="15">
      <c r="C96" s="296">
        <f>'H1 passenger'!A35</f>
        <v>1984</v>
      </c>
      <c r="E96" s="302">
        <f>'H3 traffic'!E34</f>
        <v>16302</v>
      </c>
      <c r="H96" s="298">
        <f>'H1 passenger'!C35</f>
        <v>12794</v>
      </c>
      <c r="L96" s="296">
        <f t="shared" si="0"/>
        <v>1984</v>
      </c>
      <c r="M96" s="298">
        <f>'H4 other'!E33</f>
        <v>26158</v>
      </c>
    </row>
    <row r="97" spans="3:13" ht="15">
      <c r="C97" s="296">
        <f>'H1 passenger'!A36</f>
        <v>1985</v>
      </c>
      <c r="E97" s="302">
        <f>'H3 traffic'!E35</f>
        <v>17219</v>
      </c>
      <c r="H97" s="298">
        <f>'H1 passenger'!C36</f>
        <v>13606</v>
      </c>
      <c r="L97" s="296">
        <f t="shared" si="0"/>
        <v>1985</v>
      </c>
      <c r="M97" s="298">
        <f>'H4 other'!E34</f>
        <v>27287</v>
      </c>
    </row>
    <row r="98" spans="3:13" ht="15">
      <c r="C98" s="296">
        <f>'H1 passenger'!A37</f>
        <v>1986</v>
      </c>
      <c r="E98" s="302">
        <f>'H3 traffic'!E36</f>
        <v>17647</v>
      </c>
      <c r="H98" s="298">
        <f>'H1 passenger'!C37</f>
        <v>14012</v>
      </c>
      <c r="L98" s="296">
        <f t="shared" si="0"/>
        <v>1986</v>
      </c>
      <c r="M98" s="298">
        <f>'H4 other'!E35</f>
        <v>26117</v>
      </c>
    </row>
    <row r="99" spans="3:13" ht="15">
      <c r="C99" s="296">
        <f>'H1 passenger'!A38</f>
        <v>1987</v>
      </c>
      <c r="E99" s="302">
        <f>'H3 traffic'!E37</f>
        <v>18767</v>
      </c>
      <c r="H99" s="298">
        <f>'H1 passenger'!C38</f>
        <v>14881</v>
      </c>
      <c r="L99" s="296">
        <f t="shared" si="0"/>
        <v>1987</v>
      </c>
      <c r="M99" s="298">
        <f>'H4 other'!E36</f>
        <v>24748</v>
      </c>
    </row>
    <row r="100" spans="3:13" ht="15">
      <c r="C100" s="296">
        <f>'H1 passenger'!A39</f>
        <v>1988</v>
      </c>
      <c r="E100" s="302">
        <f>'H3 traffic'!E38</f>
        <v>20098</v>
      </c>
      <c r="H100" s="298">
        <f>'H1 passenger'!C39</f>
        <v>15946</v>
      </c>
      <c r="L100" s="296">
        <f t="shared" si="0"/>
        <v>1988</v>
      </c>
      <c r="M100" s="298">
        <f>'H4 other'!E37</f>
        <v>25425</v>
      </c>
    </row>
    <row r="101" spans="3:13" ht="15">
      <c r="C101" s="296">
        <f>'H1 passenger'!A40</f>
        <v>1989</v>
      </c>
      <c r="E101" s="302">
        <f>'H3 traffic'!E39</f>
        <v>21404</v>
      </c>
      <c r="H101" s="298">
        <f>'H1 passenger'!C40</f>
        <v>17027</v>
      </c>
      <c r="L101" s="296">
        <f t="shared" si="0"/>
        <v>1989</v>
      </c>
      <c r="M101" s="298">
        <f>'H4 other'!E38</f>
        <v>27532</v>
      </c>
    </row>
    <row r="102" spans="3:13" ht="15">
      <c r="C102" s="296">
        <f>'H1 passenger'!A41</f>
        <v>1990</v>
      </c>
      <c r="E102" s="302">
        <f>'H3 traffic'!E40</f>
        <v>21786</v>
      </c>
      <c r="H102" s="298">
        <f>'H1 passenger'!C41</f>
        <v>17476</v>
      </c>
      <c r="L102" s="296">
        <f t="shared" si="0"/>
        <v>1990</v>
      </c>
      <c r="M102" s="298">
        <f>'H4 other'!E39</f>
        <v>27228</v>
      </c>
    </row>
    <row r="103" spans="3:13" ht="15">
      <c r="C103" s="296">
        <f>'H1 passenger'!A42</f>
        <v>1991</v>
      </c>
      <c r="E103" s="302">
        <f>'H3 traffic'!E41</f>
        <v>21947</v>
      </c>
      <c r="H103" s="298">
        <f>'H1 passenger'!C42</f>
        <v>17553</v>
      </c>
      <c r="L103" s="296">
        <f t="shared" si="0"/>
        <v>1991</v>
      </c>
      <c r="M103" s="298">
        <f>'H4 other'!E40</f>
        <v>25346</v>
      </c>
    </row>
    <row r="104" spans="3:13" ht="15">
      <c r="C104" s="296">
        <f>'H1 passenger'!A43</f>
        <v>1992</v>
      </c>
      <c r="E104" s="302">
        <f>'H3 traffic'!E42</f>
        <v>22575</v>
      </c>
      <c r="H104" s="298">
        <f>'H1 passenger'!C43</f>
        <v>18068</v>
      </c>
      <c r="L104" s="296">
        <f t="shared" si="0"/>
        <v>1992</v>
      </c>
      <c r="M104" s="298">
        <f>'H4 other'!E41</f>
        <v>24173</v>
      </c>
    </row>
    <row r="105" spans="3:13" ht="15">
      <c r="C105" s="296">
        <f>'H1 passenger'!A44</f>
        <v>1993</v>
      </c>
      <c r="D105" s="302">
        <f>'H3 traffic'!G43</f>
        <v>35175</v>
      </c>
      <c r="F105" s="302">
        <f>'H3 traffic'!E43</f>
        <v>22666</v>
      </c>
      <c r="I105" s="298">
        <f>'H1 passenger'!C44</f>
        <v>18211</v>
      </c>
      <c r="L105" s="296">
        <f t="shared" si="0"/>
        <v>1993</v>
      </c>
      <c r="M105" s="298">
        <f>'H4 other'!E42</f>
        <v>22414</v>
      </c>
    </row>
    <row r="106" spans="3:13" ht="15">
      <c r="C106" s="296">
        <f>'H1 passenger'!A45</f>
        <v>1994</v>
      </c>
      <c r="D106" s="302">
        <f>'H3 traffic'!G44</f>
        <v>36000</v>
      </c>
      <c r="F106" s="302">
        <f>'H3 traffic'!E44</f>
        <v>23300</v>
      </c>
      <c r="I106" s="298">
        <f>'H1 passenger'!C45</f>
        <v>18683</v>
      </c>
      <c r="L106" s="296">
        <f t="shared" si="0"/>
        <v>1994</v>
      </c>
      <c r="M106" s="298">
        <f>'H4 other'!E43</f>
        <v>22573</v>
      </c>
    </row>
    <row r="107" spans="3:13" ht="15">
      <c r="C107" s="296">
        <f>'H1 passenger'!A46</f>
        <v>1995</v>
      </c>
      <c r="D107" s="302">
        <f>'H3 traffic'!G45</f>
        <v>36736</v>
      </c>
      <c r="F107" s="302">
        <f>'H3 traffic'!E45</f>
        <v>23987</v>
      </c>
      <c r="I107" s="298">
        <f>'H1 passenger'!C46</f>
        <v>19226</v>
      </c>
      <c r="L107" s="296">
        <f t="shared" si="0"/>
        <v>1995</v>
      </c>
      <c r="M107" s="298">
        <f>'H4 other'!E44</f>
        <v>22194</v>
      </c>
    </row>
    <row r="108" spans="3:13" ht="15">
      <c r="C108" s="296">
        <f>'H1 passenger'!A47</f>
        <v>1996</v>
      </c>
      <c r="D108" s="302">
        <f>'H3 traffic'!G46</f>
        <v>37777</v>
      </c>
      <c r="F108" s="302">
        <f>'H3 traffic'!E46</f>
        <v>24839</v>
      </c>
      <c r="I108" s="298">
        <f>'H1 passenger'!C47</f>
        <v>19888</v>
      </c>
      <c r="L108" s="296">
        <f t="shared" si="0"/>
        <v>1996</v>
      </c>
      <c r="M108" s="298">
        <f>'H4 other'!E45</f>
        <v>21716</v>
      </c>
    </row>
    <row r="109" spans="3:13" ht="15">
      <c r="C109" s="296">
        <f>'H1 passenger'!A48</f>
        <v>1997</v>
      </c>
      <c r="D109" s="302">
        <f>'H3 traffic'!G47</f>
        <v>38582</v>
      </c>
      <c r="F109" s="302">
        <f>'H3 traffic'!E47</f>
        <v>25452</v>
      </c>
      <c r="I109" s="298">
        <f>'H1 passenger'!C48</f>
        <v>20266</v>
      </c>
      <c r="L109" s="296">
        <f t="shared" si="0"/>
        <v>1997</v>
      </c>
      <c r="M109" s="298">
        <f>'H4 other'!E46</f>
        <v>22629</v>
      </c>
    </row>
    <row r="110" spans="3:13" ht="15">
      <c r="C110" s="296">
        <f>'H1 passenger'!A49</f>
        <v>1998</v>
      </c>
      <c r="D110" s="302">
        <f>'H3 traffic'!G48</f>
        <v>39169</v>
      </c>
      <c r="F110" s="302">
        <f>'H3 traffic'!E48</f>
        <v>25885</v>
      </c>
      <c r="I110" s="298">
        <f>'H1 passenger'!C49</f>
        <v>20456</v>
      </c>
      <c r="L110" s="296">
        <f t="shared" si="0"/>
        <v>1998</v>
      </c>
      <c r="M110" s="298">
        <f>'H4 other'!E47</f>
        <v>22467</v>
      </c>
    </row>
    <row r="111" spans="3:13" ht="15">
      <c r="C111" s="296">
        <f>'H1 passenger'!A50</f>
        <v>1999</v>
      </c>
      <c r="D111" s="302">
        <f>'H3 traffic'!G49</f>
        <v>39770</v>
      </c>
      <c r="F111" s="302">
        <f>'H3 traffic'!E49</f>
        <v>26185</v>
      </c>
      <c r="I111" s="298">
        <f>'H1 passenger'!C50</f>
        <v>20700</v>
      </c>
      <c r="L111" s="296">
        <f t="shared" si="0"/>
        <v>1999</v>
      </c>
      <c r="M111" s="298">
        <f>'H4 other'!E48</f>
        <v>21002</v>
      </c>
    </row>
    <row r="112" spans="3:13" ht="15">
      <c r="C112" s="296">
        <f>'H1 passenger'!A51</f>
        <v>2000</v>
      </c>
      <c r="D112" s="302">
        <f>'H3 traffic'!G50</f>
        <v>39561</v>
      </c>
      <c r="F112" s="302">
        <f>'H3 traffic'!E50</f>
        <v>25936</v>
      </c>
      <c r="I112" s="298">
        <f>'H1 passenger'!C51</f>
        <v>20566.003</v>
      </c>
      <c r="L112" s="296">
        <f t="shared" si="0"/>
        <v>2000</v>
      </c>
      <c r="M112" s="298">
        <f>'H4 other'!E49</f>
        <v>20518</v>
      </c>
    </row>
    <row r="113" spans="3:13" ht="15">
      <c r="C113" s="296">
        <f>'H1 passenger'!A52</f>
        <v>2001</v>
      </c>
      <c r="D113" s="302">
        <f>'H3 traffic'!G51</f>
        <v>40065</v>
      </c>
      <c r="F113" s="302">
        <f>'H3 traffic'!E51</f>
        <v>26342</v>
      </c>
      <c r="I113" s="298">
        <f>'H1 passenger'!C52</f>
        <v>20977</v>
      </c>
      <c r="L113" s="296">
        <f t="shared" si="0"/>
        <v>2001</v>
      </c>
      <c r="M113" s="298">
        <f>'H4 other'!E50</f>
        <v>19911</v>
      </c>
    </row>
    <row r="114" spans="3:13" ht="15">
      <c r="C114" s="296">
        <f>'H1 passenger'!A53</f>
        <v>2002</v>
      </c>
      <c r="D114" s="302">
        <f>'H3 traffic'!G52</f>
        <v>41535</v>
      </c>
      <c r="F114" s="302">
        <f>'H3 traffic'!E52</f>
        <v>27262</v>
      </c>
      <c r="I114" s="298">
        <f>'H1 passenger'!C53</f>
        <v>21760.137</v>
      </c>
      <c r="L114" s="296">
        <f t="shared" si="0"/>
        <v>2002</v>
      </c>
      <c r="M114" s="298">
        <f>'H4 other'!E51</f>
        <v>19275</v>
      </c>
    </row>
    <row r="115" spans="3:13" ht="15">
      <c r="C115" s="296">
        <f>'H1 passenger'!A54</f>
        <v>2003</v>
      </c>
      <c r="D115" s="302">
        <f>'H3 traffic'!G53</f>
        <v>42038</v>
      </c>
      <c r="F115" s="302">
        <f>'H3 traffic'!E53</f>
        <v>27682</v>
      </c>
      <c r="I115" s="298">
        <f>'H1 passenger'!C54</f>
        <v>21921.515</v>
      </c>
      <c r="L115" s="296">
        <f t="shared" si="0"/>
        <v>2003</v>
      </c>
      <c r="M115" s="298">
        <f>'H4 other'!E52</f>
        <v>18756</v>
      </c>
    </row>
    <row r="116" spans="3:13" ht="15">
      <c r="C116" s="296">
        <f>'H1 passenger'!A55</f>
        <v>2004</v>
      </c>
      <c r="D116" s="302">
        <f>'H3 traffic'!G54</f>
        <v>42705</v>
      </c>
      <c r="F116" s="302">
        <f>'H3 traffic'!E54</f>
        <v>28209</v>
      </c>
      <c r="I116" s="298">
        <f>'H1 passenger'!C55</f>
        <v>22307.81</v>
      </c>
      <c r="L116" s="296">
        <f t="shared" si="0"/>
        <v>2004</v>
      </c>
      <c r="M116" s="298">
        <f>'H4 other'!E53</f>
        <v>18502</v>
      </c>
    </row>
    <row r="117" spans="3:13" ht="15">
      <c r="C117" s="296">
        <f>'H1 passenger'!A56</f>
        <v>2005</v>
      </c>
      <c r="D117" s="302">
        <f>'H3 traffic'!G55</f>
        <v>42718</v>
      </c>
      <c r="F117" s="302">
        <f>'H3 traffic'!E55</f>
        <v>28055</v>
      </c>
      <c r="I117" s="298">
        <f>'H1 passenger'!C56</f>
        <v>22060</v>
      </c>
      <c r="L117" s="296">
        <f t="shared" si="0"/>
        <v>2005</v>
      </c>
      <c r="M117" s="298">
        <f>'H4 other'!E54</f>
        <v>17885</v>
      </c>
    </row>
    <row r="118" spans="3:13" ht="15">
      <c r="C118" s="296">
        <f>'H1 passenger'!A57</f>
        <v>2006</v>
      </c>
      <c r="D118" s="302">
        <f>'H3 traffic'!G56</f>
        <v>44119</v>
      </c>
      <c r="F118" s="302">
        <f>'H3 traffic'!E56</f>
        <v>29898</v>
      </c>
      <c r="I118" s="298">
        <f>'H1 passenger'!C57</f>
        <v>22610</v>
      </c>
      <c r="L118" s="296">
        <f t="shared" si="0"/>
        <v>2006</v>
      </c>
      <c r="M118" s="298">
        <f>'H4 other'!E55</f>
        <v>17269</v>
      </c>
    </row>
    <row r="119" spans="3:13" ht="15">
      <c r="C119" s="296">
        <f>'H1 passenger'!A58</f>
        <v>2007</v>
      </c>
      <c r="D119" s="302">
        <f>'H3 traffic'!G57</f>
        <v>44666</v>
      </c>
      <c r="F119" s="302">
        <f>'H3 traffic'!E57</f>
        <v>28986</v>
      </c>
      <c r="I119" s="298">
        <f>'H1 passenger'!C58</f>
        <v>22392</v>
      </c>
      <c r="L119" s="296">
        <f t="shared" si="0"/>
        <v>2007</v>
      </c>
      <c r="M119" s="298">
        <f>'H4 other'!E56</f>
        <v>16239</v>
      </c>
    </row>
    <row r="120" spans="3:13" ht="15">
      <c r="C120" s="296">
        <f>'H1 passenger'!A59</f>
        <v>2008</v>
      </c>
      <c r="D120" s="302">
        <f>'H3 traffic'!G58</f>
        <v>44470</v>
      </c>
      <c r="F120" s="302">
        <f>'H3 traffic'!E58</f>
        <v>28810</v>
      </c>
      <c r="I120" s="298">
        <f>'H1 passenger'!C59</f>
        <v>22221</v>
      </c>
      <c r="L120" s="296">
        <f t="shared" si="0"/>
        <v>2008</v>
      </c>
      <c r="M120" s="298">
        <f>'H4 other'!E57</f>
        <v>15592</v>
      </c>
    </row>
    <row r="121" spans="3:13" ht="15">
      <c r="C121" s="296">
        <f>'H1 passenger'!A60</f>
        <v>2009</v>
      </c>
      <c r="D121" s="302">
        <f>'H3 traffic'!G59</f>
        <v>44219</v>
      </c>
      <c r="F121" s="302">
        <f>'H3 traffic'!E59</f>
        <v>28961</v>
      </c>
      <c r="I121" s="298">
        <f>'H1 passenger'!C60</f>
        <v>22496</v>
      </c>
      <c r="L121" s="296">
        <f t="shared" si="0"/>
        <v>2009</v>
      </c>
      <c r="M121" s="298">
        <f>'H4 other'!E58</f>
        <v>15044</v>
      </c>
    </row>
    <row r="122" spans="3:13" ht="15">
      <c r="C122" s="296">
        <f>'H1 passenger'!A61</f>
        <v>2010</v>
      </c>
      <c r="D122" s="302">
        <f>'H3 traffic'!G60</f>
        <v>43488</v>
      </c>
      <c r="F122" s="302">
        <f>'H3 traffic'!E60</f>
        <v>28495</v>
      </c>
      <c r="I122" s="298">
        <f>'H1 passenger'!C61</f>
        <v>21998</v>
      </c>
      <c r="L122" s="296">
        <f t="shared" si="0"/>
        <v>2010</v>
      </c>
      <c r="M122" s="298">
        <f>'H4 other'!E59</f>
        <v>13338</v>
      </c>
    </row>
    <row r="123" spans="3:13" ht="15">
      <c r="C123" s="296">
        <f>'H1 passenger'!A62</f>
        <v>2011</v>
      </c>
      <c r="D123" s="302">
        <f>'H3 traffic'!G61</f>
        <v>43390</v>
      </c>
      <c r="F123" s="302">
        <f>'H3 traffic'!E61</f>
        <v>28565</v>
      </c>
      <c r="I123" s="298">
        <f>'H1 passenger'!C62</f>
        <v>21986</v>
      </c>
      <c r="L123" s="296">
        <f t="shared" si="0"/>
        <v>2011</v>
      </c>
      <c r="M123" s="298">
        <f>'H4 other'!E60</f>
        <v>12777</v>
      </c>
    </row>
    <row r="124" spans="3:13" ht="15">
      <c r="C124" s="296">
        <f>'H1 passenger'!A63</f>
        <v>2012</v>
      </c>
      <c r="D124" s="302">
        <f>'H3 traffic'!G62</f>
        <v>43549</v>
      </c>
      <c r="F124" s="302">
        <f>'H3 traffic'!E62</f>
        <v>28853</v>
      </c>
      <c r="I124" s="298">
        <f>'H1 passenger'!C63</f>
        <v>22170</v>
      </c>
      <c r="L124" s="296">
        <f t="shared" si="0"/>
        <v>2012</v>
      </c>
      <c r="M124" s="298">
        <f>'H4 other'!E61</f>
        <v>12575</v>
      </c>
    </row>
  </sheetData>
  <sheetProtection/>
  <printOptions/>
  <pageMargins left="0.75" right="0.75" top="0.73" bottom="0.68" header="0.5" footer="0.5"/>
  <pageSetup fitToHeight="1" fitToWidth="1" horizontalDpi="600" verticalDpi="600" orientation="portrait" paperSize="9" scale="5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U145"/>
  <sheetViews>
    <sheetView zoomScale="50" zoomScaleNormal="50" zoomScalePageLayoutView="0" workbookViewId="0" topLeftCell="A46">
      <selection activeCell="S53" sqref="S53"/>
    </sheetView>
  </sheetViews>
  <sheetFormatPr defaultColWidth="11.421875" defaultRowHeight="12.75"/>
  <cols>
    <col min="1" max="3" width="11.421875" style="293" customWidth="1"/>
    <col min="4" max="5" width="9.421875" style="293" customWidth="1"/>
    <col min="6" max="6" width="10.28125" style="293" customWidth="1"/>
    <col min="7" max="18" width="11.421875" style="293" customWidth="1"/>
    <col min="19" max="19" width="7.8515625" style="293" customWidth="1"/>
    <col min="20" max="20" width="5.421875" style="293" customWidth="1"/>
    <col min="21" max="21" width="14.00390625" style="293" customWidth="1"/>
    <col min="22" max="16384" width="11.421875" style="293" customWidth="1"/>
  </cols>
  <sheetData>
    <row r="2" s="292" customFormat="1" ht="30">
      <c r="A2" s="291" t="s">
        <v>475</v>
      </c>
    </row>
    <row r="3" ht="23.25">
      <c r="A3" s="303"/>
    </row>
    <row r="32" ht="9" customHeight="1"/>
    <row r="33" ht="16.5" customHeight="1"/>
    <row r="50" ht="18">
      <c r="A50" s="294" t="s">
        <v>318</v>
      </c>
    </row>
    <row r="51" ht="18">
      <c r="A51" s="304" t="s">
        <v>319</v>
      </c>
    </row>
    <row r="52" ht="19.5" customHeight="1"/>
    <row r="53" ht="19.5" customHeight="1"/>
    <row r="58" spans="1:20" s="292" customFormat="1" ht="30">
      <c r="A58" s="451" t="s">
        <v>491</v>
      </c>
      <c r="B58" s="452"/>
      <c r="C58" s="452"/>
      <c r="D58" s="452"/>
      <c r="E58" s="452"/>
      <c r="F58" s="452"/>
      <c r="G58" s="452"/>
      <c r="H58" s="452"/>
      <c r="I58" s="452"/>
      <c r="J58" s="452"/>
      <c r="K58" s="452"/>
      <c r="L58" s="452"/>
      <c r="M58" s="452"/>
      <c r="N58" s="452"/>
      <c r="O58" s="452"/>
      <c r="P58" s="452"/>
      <c r="Q58" s="452"/>
      <c r="R58" s="452"/>
      <c r="S58" s="452"/>
      <c r="T58" s="452"/>
    </row>
    <row r="103" ht="18">
      <c r="A103" s="294" t="s">
        <v>320</v>
      </c>
    </row>
    <row r="104" ht="18">
      <c r="A104" s="305" t="s">
        <v>321</v>
      </c>
    </row>
    <row r="105" ht="18">
      <c r="A105" s="294" t="s">
        <v>322</v>
      </c>
    </row>
    <row r="106" spans="15:16" ht="64.5" customHeight="1">
      <c r="O106" s="306" t="s">
        <v>323</v>
      </c>
      <c r="P106" s="306"/>
    </row>
    <row r="107" spans="3:21" ht="15">
      <c r="C107" s="293" t="s">
        <v>324</v>
      </c>
      <c r="F107" s="293" t="s">
        <v>105</v>
      </c>
      <c r="H107" s="293" t="s">
        <v>106</v>
      </c>
      <c r="I107" s="293" t="s">
        <v>325</v>
      </c>
      <c r="M107" s="307" t="s">
        <v>326</v>
      </c>
      <c r="O107" s="293" t="s">
        <v>327</v>
      </c>
      <c r="P107" s="293" t="s">
        <v>328</v>
      </c>
      <c r="Q107" s="293" t="s">
        <v>106</v>
      </c>
      <c r="R107" s="447"/>
      <c r="S107" s="448" t="s">
        <v>329</v>
      </c>
      <c r="T107" s="447"/>
      <c r="U107" s="447" t="s">
        <v>490</v>
      </c>
    </row>
    <row r="108" spans="2:21" ht="15">
      <c r="B108" s="296">
        <v>1975</v>
      </c>
      <c r="C108" s="298">
        <f>'H1 passenger'!D26</f>
        <v>891.4</v>
      </c>
      <c r="D108" s="298"/>
      <c r="E108" s="298"/>
      <c r="F108" s="298">
        <f>'H1 passenger'!E26</f>
        <v>66.2</v>
      </c>
      <c r="H108" s="308">
        <f>'H1 passenger'!F26</f>
        <v>4.1837</v>
      </c>
      <c r="I108" s="308">
        <f>'H1 passenger'!H26</f>
        <v>5.279</v>
      </c>
      <c r="L108" s="296">
        <f aca="true" t="shared" si="0" ref="L108:L143">B108</f>
        <v>1975</v>
      </c>
      <c r="M108" s="309">
        <f>'H1 passenger'!E26</f>
        <v>66.2</v>
      </c>
      <c r="Q108" s="309">
        <f>'H1 passenger'!F26</f>
        <v>4.1837</v>
      </c>
      <c r="R108" s="449">
        <f>'H1 passenger'!H26</f>
        <v>5.279</v>
      </c>
      <c r="S108" s="447"/>
      <c r="T108" s="447"/>
      <c r="U108" s="447"/>
    </row>
    <row r="109" spans="2:21" ht="15">
      <c r="B109" s="296">
        <v>1976</v>
      </c>
      <c r="C109" s="298">
        <f>'H1 passenger'!D27</f>
        <v>881.1</v>
      </c>
      <c r="D109" s="298"/>
      <c r="E109" s="298"/>
      <c r="F109" s="298">
        <f>'H1 passenger'!E27</f>
        <v>60.1</v>
      </c>
      <c r="H109" s="308">
        <f>'H1 passenger'!F27</f>
        <v>4.7752</v>
      </c>
      <c r="I109" s="308">
        <f>'H1 passenger'!H27</f>
        <v>5.171</v>
      </c>
      <c r="L109" s="296">
        <f t="shared" si="0"/>
        <v>1976</v>
      </c>
      <c r="M109" s="309">
        <f>'H1 passenger'!E27</f>
        <v>60.1</v>
      </c>
      <c r="Q109" s="309">
        <f>'H1 passenger'!F27</f>
        <v>4.7752</v>
      </c>
      <c r="R109" s="449">
        <f>'H1 passenger'!H27</f>
        <v>5.171</v>
      </c>
      <c r="S109" s="447"/>
      <c r="T109" s="447"/>
      <c r="U109" s="447"/>
    </row>
    <row r="110" spans="2:21" ht="15">
      <c r="B110" s="296">
        <v>1977</v>
      </c>
      <c r="C110" s="298">
        <f>'H1 passenger'!D28</f>
        <v>823.5</v>
      </c>
      <c r="D110" s="298"/>
      <c r="E110" s="298"/>
      <c r="F110" s="298">
        <f>'H1 passenger'!E28</f>
        <v>56.8</v>
      </c>
      <c r="H110" s="308">
        <f>'H1 passenger'!F28</f>
        <v>4.8457</v>
      </c>
      <c r="I110" s="308">
        <f>'H1 passenger'!H28</f>
        <v>4.817</v>
      </c>
      <c r="L110" s="296">
        <f t="shared" si="0"/>
        <v>1977</v>
      </c>
      <c r="M110" s="309">
        <f>'H1 passenger'!E28</f>
        <v>56.8</v>
      </c>
      <c r="Q110" s="309">
        <f>'H1 passenger'!F28</f>
        <v>4.8457</v>
      </c>
      <c r="R110" s="449">
        <f>'H1 passenger'!H28</f>
        <v>4.817</v>
      </c>
      <c r="S110" s="447"/>
      <c r="T110" s="447"/>
      <c r="U110" s="447"/>
    </row>
    <row r="111" spans="2:21" ht="15">
      <c r="B111" s="296">
        <v>1978</v>
      </c>
      <c r="C111" s="298">
        <f>'H1 passenger'!D29</f>
        <v>794</v>
      </c>
      <c r="D111" s="298"/>
      <c r="E111" s="298"/>
      <c r="F111" s="298">
        <f>'H1 passenger'!E29</f>
        <v>59.7</v>
      </c>
      <c r="H111" s="308">
        <f>'H1 passenger'!F29</f>
        <v>5.8955</v>
      </c>
      <c r="I111" s="308">
        <f>'H1 passenger'!H29</f>
        <v>4.639</v>
      </c>
      <c r="L111" s="296">
        <f t="shared" si="0"/>
        <v>1978</v>
      </c>
      <c r="M111" s="309">
        <f>'H1 passenger'!E29</f>
        <v>59.7</v>
      </c>
      <c r="Q111" s="309">
        <f>'H1 passenger'!F29</f>
        <v>5.8955</v>
      </c>
      <c r="R111" s="449">
        <f>'H1 passenger'!H29</f>
        <v>4.639</v>
      </c>
      <c r="S111" s="447"/>
      <c r="T111" s="447"/>
      <c r="U111" s="447"/>
    </row>
    <row r="112" spans="2:21" ht="15">
      <c r="B112" s="296">
        <v>1979</v>
      </c>
      <c r="C112" s="298">
        <f>'H1 passenger'!D30</f>
        <v>786</v>
      </c>
      <c r="D112" s="298"/>
      <c r="E112" s="298"/>
      <c r="F112" s="298">
        <f>'H1 passenger'!E30</f>
        <v>57.6</v>
      </c>
      <c r="H112" s="308">
        <f>'H1 passenger'!F30</f>
        <v>6.3317</v>
      </c>
      <c r="I112" s="308">
        <f>'H1 passenger'!H30</f>
        <v>4.559</v>
      </c>
      <c r="L112" s="296">
        <f t="shared" si="0"/>
        <v>1979</v>
      </c>
      <c r="M112" s="309">
        <f>'H1 passenger'!E30</f>
        <v>57.6</v>
      </c>
      <c r="Q112" s="309">
        <f>'H1 passenger'!F30</f>
        <v>6.3317</v>
      </c>
      <c r="R112" s="449">
        <f>'H1 passenger'!H30</f>
        <v>4.559</v>
      </c>
      <c r="S112" s="447"/>
      <c r="T112" s="447"/>
      <c r="U112" s="447"/>
    </row>
    <row r="113" spans="2:21" ht="15">
      <c r="B113" s="296">
        <v>1980</v>
      </c>
      <c r="C113" s="298">
        <f>'H1 passenger'!D31</f>
        <v>762.9</v>
      </c>
      <c r="D113" s="298"/>
      <c r="E113" s="298"/>
      <c r="F113" s="298">
        <f>'H1 passenger'!E31</f>
        <v>61.5</v>
      </c>
      <c r="H113" s="308">
        <f>'H1 passenger'!F31</f>
        <v>6.3687</v>
      </c>
      <c r="I113" s="308">
        <f>'H1 passenger'!H31</f>
        <v>4.478</v>
      </c>
      <c r="L113" s="296">
        <f t="shared" si="0"/>
        <v>1980</v>
      </c>
      <c r="M113" s="309">
        <f>'H1 passenger'!E31</f>
        <v>61.5</v>
      </c>
      <c r="Q113" s="309">
        <f>'H1 passenger'!F31</f>
        <v>6.3687</v>
      </c>
      <c r="R113" s="449">
        <f>'H1 passenger'!H31</f>
        <v>4.478</v>
      </c>
      <c r="S113" s="447"/>
      <c r="T113" s="447"/>
      <c r="U113" s="447"/>
    </row>
    <row r="114" spans="2:21" ht="15">
      <c r="B114" s="296">
        <v>1981</v>
      </c>
      <c r="C114" s="298">
        <f>'H1 passenger'!D32</f>
        <v>715.9</v>
      </c>
      <c r="D114" s="298"/>
      <c r="E114" s="298"/>
      <c r="F114" s="298">
        <f>'H1 passenger'!E32</f>
        <v>57.8</v>
      </c>
      <c r="H114" s="308">
        <f>'H1 passenger'!F32</f>
        <v>6.4985</v>
      </c>
      <c r="I114" s="308">
        <f>'H1 passenger'!H32</f>
        <v>4.27</v>
      </c>
      <c r="L114" s="296">
        <f t="shared" si="0"/>
        <v>1981</v>
      </c>
      <c r="M114" s="309">
        <f>'H1 passenger'!E32</f>
        <v>57.8</v>
      </c>
      <c r="Q114" s="309">
        <f>'H1 passenger'!F32</f>
        <v>6.4985</v>
      </c>
      <c r="R114" s="449">
        <f>'H1 passenger'!H32</f>
        <v>4.27</v>
      </c>
      <c r="S114" s="447"/>
      <c r="T114" s="447"/>
      <c r="U114" s="447"/>
    </row>
    <row r="115" spans="2:21" ht="15">
      <c r="B115" s="296">
        <v>1982</v>
      </c>
      <c r="C115" s="298">
        <f>'H1 passenger'!D33</f>
        <v>693.5</v>
      </c>
      <c r="D115" s="298"/>
      <c r="E115" s="298"/>
      <c r="F115" s="298">
        <f>'H1 passenger'!E33</f>
        <v>49.5</v>
      </c>
      <c r="H115" s="308">
        <f>'H1 passenger'!F33</f>
        <v>6.3698999999999995</v>
      </c>
      <c r="I115" s="308">
        <f>'H1 passenger'!H33</f>
        <v>4.193</v>
      </c>
      <c r="L115" s="296">
        <f t="shared" si="0"/>
        <v>1982</v>
      </c>
      <c r="M115" s="309">
        <f>'H1 passenger'!E33</f>
        <v>49.5</v>
      </c>
      <c r="Q115" s="309">
        <f>'H1 passenger'!F33</f>
        <v>6.3698999999999995</v>
      </c>
      <c r="R115" s="449">
        <f>'H1 passenger'!H33</f>
        <v>4.193</v>
      </c>
      <c r="S115" s="447"/>
      <c r="T115" s="447"/>
      <c r="U115" s="447"/>
    </row>
    <row r="116" spans="2:21" ht="15">
      <c r="B116" s="296">
        <v>1983</v>
      </c>
      <c r="C116" s="298">
        <f>'H1 passenger'!D34</f>
        <v>680.4</v>
      </c>
      <c r="D116" s="298"/>
      <c r="E116" s="298"/>
      <c r="F116" s="298">
        <f>'H1 passenger'!E34</f>
        <v>55.7</v>
      </c>
      <c r="H116" s="308">
        <f>'H1 passenger'!F34</f>
        <v>6.4828</v>
      </c>
      <c r="I116" s="308">
        <f>'H1 passenger'!H34</f>
        <v>4.511</v>
      </c>
      <c r="L116" s="296">
        <f t="shared" si="0"/>
        <v>1983</v>
      </c>
      <c r="M116" s="309">
        <f>'H1 passenger'!E34</f>
        <v>55.7</v>
      </c>
      <c r="Q116" s="309">
        <f>'H1 passenger'!F34</f>
        <v>6.4828</v>
      </c>
      <c r="R116" s="449">
        <f>'H1 passenger'!H34</f>
        <v>4.511</v>
      </c>
      <c r="S116" s="447"/>
      <c r="T116" s="447"/>
      <c r="U116" s="447"/>
    </row>
    <row r="117" spans="2:21" ht="15">
      <c r="B117" s="296">
        <v>1984</v>
      </c>
      <c r="C117" s="298">
        <f>'H1 passenger'!D35</f>
        <v>669.3</v>
      </c>
      <c r="D117" s="298"/>
      <c r="E117" s="298"/>
      <c r="F117" s="298">
        <f>'H1 passenger'!E35</f>
        <v>51.3</v>
      </c>
      <c r="H117" s="308">
        <f>'H1 passenger'!F35</f>
        <v>6.9851</v>
      </c>
      <c r="I117" s="308">
        <f>'H1 passenger'!H35</f>
        <v>4.665</v>
      </c>
      <c r="L117" s="296">
        <f t="shared" si="0"/>
        <v>1984</v>
      </c>
      <c r="M117" s="309">
        <f>'H1 passenger'!E35</f>
        <v>51.3</v>
      </c>
      <c r="Q117" s="309">
        <f>'H1 passenger'!F35</f>
        <v>6.9851</v>
      </c>
      <c r="R117" s="449">
        <f>'H1 passenger'!H35</f>
        <v>4.665</v>
      </c>
      <c r="S117" s="447"/>
      <c r="T117" s="447"/>
      <c r="U117" s="447"/>
    </row>
    <row r="118" spans="2:21" ht="15">
      <c r="B118" s="296">
        <v>1985</v>
      </c>
      <c r="C118" s="298">
        <f>'H1 passenger'!D36</f>
        <v>686.763</v>
      </c>
      <c r="D118" s="298"/>
      <c r="E118" s="298"/>
      <c r="F118" s="298">
        <f>'H1 passenger'!E36</f>
        <v>57.1</v>
      </c>
      <c r="H118" s="308">
        <f>'H1 passenger'!F36</f>
        <v>6.9426000000000005</v>
      </c>
      <c r="I118" s="308">
        <f>'H1 passenger'!H36</f>
        <v>4.668</v>
      </c>
      <c r="L118" s="296">
        <f t="shared" si="0"/>
        <v>1985</v>
      </c>
      <c r="M118" s="309">
        <f>'H1 passenger'!E36</f>
        <v>57.1</v>
      </c>
      <c r="Q118" s="309">
        <f>'H1 passenger'!F36</f>
        <v>6.9426000000000005</v>
      </c>
      <c r="R118" s="449">
        <f>'H1 passenger'!H36</f>
        <v>4.668</v>
      </c>
      <c r="S118" s="447"/>
      <c r="T118" s="447"/>
      <c r="U118" s="447"/>
    </row>
    <row r="119" spans="2:21" ht="15">
      <c r="B119" s="296">
        <v>1986</v>
      </c>
      <c r="C119" s="298">
        <f>'H1 passenger'!D37</f>
        <v>659.814</v>
      </c>
      <c r="D119" s="298"/>
      <c r="E119" s="298"/>
      <c r="F119" s="298">
        <f>'H1 passenger'!E37</f>
        <v>53.1</v>
      </c>
      <c r="H119" s="308">
        <f>'H1 passenger'!F37</f>
        <v>7.2413</v>
      </c>
      <c r="I119" s="308">
        <f>'H1 passenger'!H37</f>
        <v>4.851</v>
      </c>
      <c r="L119" s="296">
        <f t="shared" si="0"/>
        <v>1986</v>
      </c>
      <c r="M119" s="309">
        <f>'H1 passenger'!E37</f>
        <v>53.1</v>
      </c>
      <c r="Q119" s="309">
        <f>'H1 passenger'!F37</f>
        <v>7.2413</v>
      </c>
      <c r="R119" s="449">
        <f>'H1 passenger'!H37</f>
        <v>4.851</v>
      </c>
      <c r="S119" s="447"/>
      <c r="T119" s="447"/>
      <c r="U119" s="447"/>
    </row>
    <row r="120" spans="2:21" ht="15">
      <c r="B120" s="296">
        <v>1987</v>
      </c>
      <c r="C120" s="298">
        <f>'H1 passenger'!D38</f>
        <v>662.106</v>
      </c>
      <c r="D120" s="298"/>
      <c r="E120" s="298"/>
      <c r="F120" s="298">
        <f>'H1 passenger'!E38</f>
        <v>54.1</v>
      </c>
      <c r="H120" s="308">
        <f>'H1 passenger'!F38</f>
        <v>7.8104</v>
      </c>
      <c r="I120" s="308">
        <f>'H1 passenger'!H38</f>
        <v>5.346</v>
      </c>
      <c r="L120" s="296">
        <f t="shared" si="0"/>
        <v>1987</v>
      </c>
      <c r="M120" s="309">
        <f>'H1 passenger'!E38</f>
        <v>54.1</v>
      </c>
      <c r="Q120" s="309">
        <f>'H1 passenger'!F38</f>
        <v>7.8104</v>
      </c>
      <c r="R120" s="449">
        <f>'H1 passenger'!H38</f>
        <v>5.346</v>
      </c>
      <c r="S120" s="447"/>
      <c r="T120" s="447"/>
      <c r="U120" s="447"/>
    </row>
    <row r="121" spans="2:21" ht="15">
      <c r="B121" s="296">
        <v>1988</v>
      </c>
      <c r="C121" s="298">
        <f>'H1 passenger'!D39</f>
        <v>662.231</v>
      </c>
      <c r="D121" s="298"/>
      <c r="E121" s="298"/>
      <c r="F121" s="298">
        <f>'H1 passenger'!E39</f>
        <v>54</v>
      </c>
      <c r="H121" s="308">
        <f>'H1 passenger'!F39</f>
        <v>8.507200000000001</v>
      </c>
      <c r="I121" s="308">
        <f>'H1 passenger'!H39</f>
        <v>5.655</v>
      </c>
      <c r="L121" s="296">
        <f t="shared" si="0"/>
        <v>1988</v>
      </c>
      <c r="M121" s="309">
        <f>'H1 passenger'!E39</f>
        <v>54</v>
      </c>
      <c r="Q121" s="309">
        <f>'H1 passenger'!F39</f>
        <v>8.507200000000001</v>
      </c>
      <c r="R121" s="449">
        <f>'H1 passenger'!H39</f>
        <v>5.655</v>
      </c>
      <c r="S121" s="447"/>
      <c r="T121" s="447"/>
      <c r="U121" s="447"/>
    </row>
    <row r="122" spans="2:21" ht="15">
      <c r="B122" s="296">
        <v>1989</v>
      </c>
      <c r="C122" s="298">
        <f>'H1 passenger'!D40</f>
        <v>628.103</v>
      </c>
      <c r="D122" s="298"/>
      <c r="E122" s="298"/>
      <c r="F122" s="298">
        <f>'H1 passenger'!E40</f>
        <v>51.8</v>
      </c>
      <c r="H122" s="308">
        <f>'H1 passenger'!F40</f>
        <v>9.2286</v>
      </c>
      <c r="I122" s="308">
        <f>'H1 passenger'!H40</f>
        <v>6.176</v>
      </c>
      <c r="L122" s="296">
        <f t="shared" si="0"/>
        <v>1989</v>
      </c>
      <c r="M122" s="309">
        <f>'H1 passenger'!E40</f>
        <v>51.8</v>
      </c>
      <c r="Q122" s="309">
        <f>'H1 passenger'!F40</f>
        <v>9.2286</v>
      </c>
      <c r="R122" s="449">
        <f>'H1 passenger'!H40</f>
        <v>6.176</v>
      </c>
      <c r="S122" s="447"/>
      <c r="T122" s="447"/>
      <c r="U122" s="447"/>
    </row>
    <row r="123" spans="2:21" ht="15">
      <c r="B123" s="296">
        <v>1990</v>
      </c>
      <c r="C123" s="298">
        <f>'H1 passenger'!D41</f>
        <v>599.507</v>
      </c>
      <c r="D123" s="298"/>
      <c r="E123" s="298"/>
      <c r="F123" s="298"/>
      <c r="G123" s="298">
        <f>'H1 passenger'!E41</f>
        <v>52.76</v>
      </c>
      <c r="H123" s="308">
        <f>'H1 passenger'!F41</f>
        <v>9.8614</v>
      </c>
      <c r="I123" s="308">
        <f>'H1 passenger'!H41</f>
        <v>6.543</v>
      </c>
      <c r="L123" s="296">
        <f t="shared" si="0"/>
        <v>1990</v>
      </c>
      <c r="M123" s="309"/>
      <c r="N123" s="309">
        <f>'H1 passenger'!E41</f>
        <v>52.76</v>
      </c>
      <c r="Q123" s="309">
        <f>'H1 passenger'!F41</f>
        <v>9.8614</v>
      </c>
      <c r="R123" s="449">
        <f>'H1 passenger'!H41</f>
        <v>6.543</v>
      </c>
      <c r="S123" s="447"/>
      <c r="T123" s="447"/>
      <c r="U123" s="447"/>
    </row>
    <row r="124" spans="2:21" ht="15">
      <c r="B124" s="296">
        <v>1991</v>
      </c>
      <c r="C124" s="298">
        <f>'H1 passenger'!D42</f>
        <v>584.846</v>
      </c>
      <c r="D124" s="298"/>
      <c r="E124" s="298"/>
      <c r="F124" s="298"/>
      <c r="G124" s="298">
        <f>'H1 passenger'!E42</f>
        <v>54.53</v>
      </c>
      <c r="H124" s="308">
        <f>'H1 passenger'!F42</f>
        <v>9.5705</v>
      </c>
      <c r="I124" s="308">
        <f>'H1 passenger'!H42</f>
        <v>6.8</v>
      </c>
      <c r="L124" s="296">
        <f t="shared" si="0"/>
        <v>1991</v>
      </c>
      <c r="M124" s="309"/>
      <c r="N124" s="309">
        <f>'H1 passenger'!E42</f>
        <v>54.53</v>
      </c>
      <c r="Q124" s="309">
        <f>'H1 passenger'!F42</f>
        <v>9.5705</v>
      </c>
      <c r="R124" s="449">
        <f>'H1 passenger'!H42</f>
        <v>6.8</v>
      </c>
      <c r="S124" s="447"/>
      <c r="T124" s="447"/>
      <c r="U124" s="447"/>
    </row>
    <row r="125" spans="2:21" ht="15">
      <c r="B125" s="296">
        <v>1992</v>
      </c>
      <c r="C125" s="298">
        <f>'H1 passenger'!D43</f>
        <v>544.585</v>
      </c>
      <c r="D125" s="298"/>
      <c r="E125" s="298"/>
      <c r="G125" s="298">
        <f>'H1 passenger'!E43</f>
        <v>59.31</v>
      </c>
      <c r="H125" s="308">
        <f>'H1 passenger'!F43</f>
        <v>10.3828</v>
      </c>
      <c r="I125" s="308">
        <f>'H1 passenger'!H43</f>
        <v>6.627</v>
      </c>
      <c r="L125" s="296">
        <f t="shared" si="0"/>
        <v>1992</v>
      </c>
      <c r="N125" s="309">
        <f>'H1 passenger'!E43</f>
        <v>59.31</v>
      </c>
      <c r="Q125" s="309">
        <f>'H1 passenger'!F43</f>
        <v>10.3828</v>
      </c>
      <c r="R125" s="449">
        <f>'H1 passenger'!H43</f>
        <v>6.627</v>
      </c>
      <c r="S125" s="447"/>
      <c r="T125" s="447"/>
      <c r="U125" s="450">
        <v>9.157174</v>
      </c>
    </row>
    <row r="126" spans="2:21" ht="15">
      <c r="B126" s="296">
        <v>1993</v>
      </c>
      <c r="C126" s="298">
        <f>'H1 passenger'!D44</f>
        <v>537.959</v>
      </c>
      <c r="D126" s="298"/>
      <c r="E126" s="298"/>
      <c r="G126" s="298">
        <f>'H1 passenger'!E44</f>
        <v>59.13</v>
      </c>
      <c r="H126" s="308">
        <f>'H1 passenger'!F44</f>
        <v>11.1208</v>
      </c>
      <c r="I126" s="308">
        <f>'H1 passenger'!H44</f>
        <v>6.632</v>
      </c>
      <c r="L126" s="296">
        <f t="shared" si="0"/>
        <v>1993</v>
      </c>
      <c r="N126" s="309">
        <f>'H1 passenger'!E44</f>
        <v>59.13</v>
      </c>
      <c r="Q126" s="309">
        <f>'H1 passenger'!F44</f>
        <v>11.1208</v>
      </c>
      <c r="R126" s="449">
        <f>'H1 passenger'!H44</f>
        <v>6.632</v>
      </c>
      <c r="S126" s="447"/>
      <c r="T126" s="447"/>
      <c r="U126" s="450">
        <v>9.531521999999999</v>
      </c>
    </row>
    <row r="127" spans="2:21" ht="15.75">
      <c r="B127" s="296">
        <v>1994</v>
      </c>
      <c r="C127" s="298">
        <f>'H1 passenger'!D45</f>
        <v>525.758</v>
      </c>
      <c r="D127" s="298"/>
      <c r="E127" s="298"/>
      <c r="G127" s="298">
        <f>'H1 passenger'!E45</f>
        <v>54.38</v>
      </c>
      <c r="H127" s="308">
        <f>'H1 passenger'!F45</f>
        <v>11.787</v>
      </c>
      <c r="I127" s="308">
        <f>'H1 passenger'!H45</f>
        <v>6.649</v>
      </c>
      <c r="L127" s="296">
        <f t="shared" si="0"/>
        <v>1994</v>
      </c>
      <c r="N127" s="309">
        <f>'H1 passenger'!E45</f>
        <v>54.38</v>
      </c>
      <c r="O127" s="310">
        <v>49.24</v>
      </c>
      <c r="P127" s="310"/>
      <c r="Q127" s="309">
        <f>'H1 passenger'!F45</f>
        <v>11.787</v>
      </c>
      <c r="R127" s="449">
        <f>'H1 passenger'!H45</f>
        <v>6.649</v>
      </c>
      <c r="S127" s="447"/>
      <c r="T127" s="447"/>
      <c r="U127" s="450">
        <v>9.633286</v>
      </c>
    </row>
    <row r="128" spans="2:21" ht="15.75">
      <c r="B128" s="296">
        <v>1995</v>
      </c>
      <c r="C128" s="298">
        <f>'H1 passenger'!D46</f>
        <v>506</v>
      </c>
      <c r="D128" s="298"/>
      <c r="E128" s="298"/>
      <c r="G128" s="298">
        <f>'H1 passenger'!E46</f>
        <v>48.944</v>
      </c>
      <c r="H128" s="308">
        <f>'H1 passenger'!F46</f>
        <v>12.313</v>
      </c>
      <c r="I128" s="308">
        <f>'H1 passenger'!H46</f>
        <v>6.855300000000001</v>
      </c>
      <c r="L128" s="296">
        <f t="shared" si="0"/>
        <v>1995</v>
      </c>
      <c r="N128" s="309">
        <f>'H1 passenger'!E46</f>
        <v>48.944</v>
      </c>
      <c r="O128" s="310">
        <v>50.811</v>
      </c>
      <c r="P128" s="310"/>
      <c r="Q128" s="309">
        <f>'H1 passenger'!F46</f>
        <v>12.313</v>
      </c>
      <c r="R128" s="449"/>
      <c r="S128" s="449">
        <f>'H1 passenger'!H46</f>
        <v>6.855300000000001</v>
      </c>
      <c r="T128" s="447"/>
      <c r="U128" s="450">
        <v>10.594548000000001</v>
      </c>
    </row>
    <row r="129" spans="2:21" ht="15.75">
      <c r="B129" s="296">
        <v>1996</v>
      </c>
      <c r="C129" s="298">
        <f>'H1 passenger'!D47</f>
        <v>478</v>
      </c>
      <c r="D129" s="298"/>
      <c r="E129" s="298"/>
      <c r="G129" s="298">
        <f>'H1 passenger'!E47</f>
        <v>49.752</v>
      </c>
      <c r="H129" s="308">
        <f>'H1 passenger'!F47</f>
        <v>13.214</v>
      </c>
      <c r="I129" s="308">
        <f>'H1 passenger'!H47</f>
        <v>5.588900000000001</v>
      </c>
      <c r="L129" s="296">
        <f t="shared" si="0"/>
        <v>1996</v>
      </c>
      <c r="N129" s="309">
        <f>'H1 passenger'!E47</f>
        <v>49.752</v>
      </c>
      <c r="O129" s="310">
        <v>52.842</v>
      </c>
      <c r="P129" s="310"/>
      <c r="Q129" s="309">
        <f>'H1 passenger'!F47</f>
        <v>13.214</v>
      </c>
      <c r="R129" s="447"/>
      <c r="S129" s="449">
        <f>'H1 passenger'!H47</f>
        <v>5.588900000000001</v>
      </c>
      <c r="T129" s="449">
        <f>'H1 passenger'!H47</f>
        <v>5.588900000000001</v>
      </c>
      <c r="U129" s="450">
        <v>9.472431499999999</v>
      </c>
    </row>
    <row r="130" spans="2:21" ht="15.75">
      <c r="B130" s="296">
        <v>1997</v>
      </c>
      <c r="C130" s="298">
        <f>'H1 passenger'!D48</f>
        <v>448</v>
      </c>
      <c r="D130" s="298"/>
      <c r="E130" s="298"/>
      <c r="G130" s="298">
        <f>'H1 passenger'!E48</f>
        <v>53.057</v>
      </c>
      <c r="H130" s="308">
        <f>'H1 passenger'!F48</f>
        <v>14.391</v>
      </c>
      <c r="I130" s="308">
        <f>'H1 passenger'!H48</f>
        <v>5.6341</v>
      </c>
      <c r="L130" s="296">
        <f t="shared" si="0"/>
        <v>1997</v>
      </c>
      <c r="N130" s="309">
        <f>'H1 passenger'!E48</f>
        <v>53.057</v>
      </c>
      <c r="O130" s="310">
        <v>56.135</v>
      </c>
      <c r="P130" s="310"/>
      <c r="Q130" s="309">
        <f>'H1 passenger'!F48</f>
        <v>14.391</v>
      </c>
      <c r="R130" s="447"/>
      <c r="S130" s="449">
        <f>'H1 passenger'!H48</f>
        <v>5.6341</v>
      </c>
      <c r="T130" s="449">
        <f>'H1 passenger'!H48</f>
        <v>5.6341</v>
      </c>
      <c r="U130" s="450">
        <v>10.0778255</v>
      </c>
    </row>
    <row r="131" spans="2:21" ht="15.75">
      <c r="B131" s="296">
        <v>1998</v>
      </c>
      <c r="C131" s="298">
        <f>'H1 passenger'!D49</f>
        <v>424</v>
      </c>
      <c r="D131" s="298"/>
      <c r="E131" s="298"/>
      <c r="G131" s="298">
        <f>'H1 passenger'!E49</f>
        <v>55.054</v>
      </c>
      <c r="H131" s="308">
        <f>'H1 passenger'!F49</f>
        <v>15.193</v>
      </c>
      <c r="I131" s="308">
        <f>'H1 passenger'!H49</f>
        <v>5.3306000000000004</v>
      </c>
      <c r="L131" s="296">
        <f t="shared" si="0"/>
        <v>1998</v>
      </c>
      <c r="N131" s="309">
        <f>'H1 passenger'!E49</f>
        <v>55.054</v>
      </c>
      <c r="O131" s="310">
        <v>58.311</v>
      </c>
      <c r="Q131" s="309">
        <f>'H1 passenger'!F49</f>
        <v>15.193</v>
      </c>
      <c r="R131" s="447"/>
      <c r="S131" s="447"/>
      <c r="T131" s="449">
        <f>'H1 passenger'!H49</f>
        <v>5.3306000000000004</v>
      </c>
      <c r="U131" s="450">
        <v>9.625452000000001</v>
      </c>
    </row>
    <row r="132" spans="2:21" ht="15.75">
      <c r="B132" s="296">
        <v>1999</v>
      </c>
      <c r="C132" s="298"/>
      <c r="D132" s="298">
        <f>'H1 passenger'!D50</f>
        <v>455</v>
      </c>
      <c r="E132" s="298"/>
      <c r="G132" s="298">
        <f>'H1 passenger'!E50</f>
        <v>57.614</v>
      </c>
      <c r="H132" s="308">
        <f>'H1 passenger'!F50</f>
        <v>15.941</v>
      </c>
      <c r="I132" s="308">
        <f>'H1 passenger'!H50</f>
        <v>5.327</v>
      </c>
      <c r="L132" s="296">
        <f t="shared" si="0"/>
        <v>1999</v>
      </c>
      <c r="N132" s="309">
        <f>'H1 passenger'!E50</f>
        <v>57.614</v>
      </c>
      <c r="O132" s="310">
        <v>61.721</v>
      </c>
      <c r="Q132" s="309">
        <f>'H1 passenger'!F50</f>
        <v>15.941</v>
      </c>
      <c r="R132" s="447"/>
      <c r="S132" s="447"/>
      <c r="T132" s="449">
        <f>'H1 passenger'!H50</f>
        <v>5.327</v>
      </c>
      <c r="U132" s="450">
        <v>9.940862</v>
      </c>
    </row>
    <row r="133" spans="2:21" ht="15.75">
      <c r="B133" s="296">
        <v>2000</v>
      </c>
      <c r="C133" s="298"/>
      <c r="D133" s="298">
        <f>'H1 passenger'!D51</f>
        <v>458</v>
      </c>
      <c r="E133" s="298"/>
      <c r="G133" s="298">
        <f>'H1 passenger'!E51</f>
        <v>57.269</v>
      </c>
      <c r="H133" s="308">
        <f>'H1 passenger'!F51</f>
        <v>16.787</v>
      </c>
      <c r="I133" s="308">
        <f>'H1 passenger'!H51</f>
        <v>5.293699999999999</v>
      </c>
      <c r="L133" s="296">
        <f t="shared" si="0"/>
        <v>2000</v>
      </c>
      <c r="N133" s="309">
        <f>'H1 passenger'!E51</f>
        <v>57.269</v>
      </c>
      <c r="O133" s="310">
        <v>63.15800000000001</v>
      </c>
      <c r="Q133" s="309">
        <f>'H1 passenger'!F51</f>
        <v>16.787</v>
      </c>
      <c r="R133" s="447"/>
      <c r="S133" s="447"/>
      <c r="T133" s="449">
        <f>'H1 passenger'!H51</f>
        <v>5.293699999999999</v>
      </c>
      <c r="U133" s="450">
        <v>9.800538000000001</v>
      </c>
    </row>
    <row r="134" spans="2:21" ht="15.75">
      <c r="B134" s="296">
        <v>2001</v>
      </c>
      <c r="C134" s="298"/>
      <c r="D134" s="298">
        <f>'H1 passenger'!D52</f>
        <v>466</v>
      </c>
      <c r="E134" s="298"/>
      <c r="G134" s="298">
        <f>'H1 passenger'!E52</f>
        <v>53.01826700000001</v>
      </c>
      <c r="H134" s="308">
        <f>'H1 passenger'!F52</f>
        <v>18.081</v>
      </c>
      <c r="I134" s="308">
        <f>'H1 passenger'!H52</f>
        <v>5.3038</v>
      </c>
      <c r="L134" s="296">
        <f t="shared" si="0"/>
        <v>2001</v>
      </c>
      <c r="N134" s="309">
        <f>'H1 passenger'!E52</f>
        <v>53.01826700000001</v>
      </c>
      <c r="O134" s="310">
        <v>60.746182</v>
      </c>
      <c r="Q134" s="309">
        <f>'H1 passenger'!F52</f>
        <v>18.081</v>
      </c>
      <c r="R134" s="447"/>
      <c r="S134" s="447"/>
      <c r="T134" s="449">
        <f>'H1 passenger'!H52</f>
        <v>5.3038</v>
      </c>
      <c r="U134" s="450">
        <v>9.795605</v>
      </c>
    </row>
    <row r="135" spans="2:21" ht="15.75">
      <c r="B135" s="296">
        <v>2002</v>
      </c>
      <c r="C135" s="298"/>
      <c r="D135" s="298">
        <f>'H1 passenger'!D53</f>
        <v>471</v>
      </c>
      <c r="E135" s="298"/>
      <c r="G135" s="298">
        <f>'H1 passenger'!E53</f>
        <v>52.37623</v>
      </c>
      <c r="H135" s="308">
        <f>'H1 passenger'!F53</f>
        <v>19.783</v>
      </c>
      <c r="I135" s="308">
        <f>'H1 passenger'!H53</f>
        <v>5.330227</v>
      </c>
      <c r="L135" s="296">
        <f t="shared" si="0"/>
        <v>2002</v>
      </c>
      <c r="N135" s="309">
        <f>'H1 passenger'!E53</f>
        <v>52.37623</v>
      </c>
      <c r="O135" s="310">
        <v>57.38</v>
      </c>
      <c r="Q135" s="309">
        <f>'H1 passenger'!F53</f>
        <v>19.783</v>
      </c>
      <c r="R135" s="447"/>
      <c r="S135" s="447"/>
      <c r="T135" s="449">
        <f>'H1 passenger'!H53</f>
        <v>5.330227</v>
      </c>
      <c r="U135" s="450">
        <v>9.971433000000001</v>
      </c>
    </row>
    <row r="136" spans="2:21" ht="15.75">
      <c r="B136" s="296">
        <v>2003</v>
      </c>
      <c r="C136" s="298"/>
      <c r="D136" s="298">
        <f>'H1 passenger'!D54</f>
        <v>478</v>
      </c>
      <c r="E136" s="298"/>
      <c r="G136" s="298">
        <f>'H1 passenger'!E54</f>
        <v>55.892939</v>
      </c>
      <c r="H136" s="308">
        <f>'H1 passenger'!F54</f>
        <v>21.084</v>
      </c>
      <c r="I136" s="308">
        <f>'H1 passenger'!H54</f>
        <v>5.713568</v>
      </c>
      <c r="L136" s="296">
        <f t="shared" si="0"/>
        <v>2003</v>
      </c>
      <c r="N136" s="309">
        <f>'H1 passenger'!E54</f>
        <v>55.892939</v>
      </c>
      <c r="O136" s="310"/>
      <c r="P136" s="293">
        <v>57.5</v>
      </c>
      <c r="Q136" s="309">
        <f>'H1 passenger'!F54</f>
        <v>21.084</v>
      </c>
      <c r="R136" s="447"/>
      <c r="S136" s="447"/>
      <c r="T136" s="449">
        <f>'H1 passenger'!H54</f>
        <v>5.713568</v>
      </c>
      <c r="U136" s="450">
        <v>10.671361999999998</v>
      </c>
    </row>
    <row r="137" spans="2:21" ht="15.75">
      <c r="B137" s="296">
        <v>2004</v>
      </c>
      <c r="C137" s="298"/>
      <c r="E137" s="298">
        <f>'H1 passenger'!D55</f>
        <v>460</v>
      </c>
      <c r="G137" s="298">
        <f>'H1 passenger'!E55</f>
        <v>61.256431</v>
      </c>
      <c r="H137" s="308">
        <f>'H1 passenger'!F55</f>
        <v>22.554746</v>
      </c>
      <c r="I137" s="308">
        <f>'H1 passenger'!H55</f>
        <v>5.921467000000001</v>
      </c>
      <c r="L137" s="296">
        <f t="shared" si="0"/>
        <v>2004</v>
      </c>
      <c r="N137" s="309">
        <f>'H1 passenger'!E55</f>
        <v>61.256431</v>
      </c>
      <c r="O137" s="310"/>
      <c r="P137" s="311">
        <f>'S1 Numbers'!F42</f>
        <v>69.43</v>
      </c>
      <c r="Q137" s="309">
        <f>'H1 passenger'!F55</f>
        <v>22.554746</v>
      </c>
      <c r="R137" s="447"/>
      <c r="S137" s="447"/>
      <c r="T137" s="449">
        <f>'H1 passenger'!H55</f>
        <v>5.921467000000001</v>
      </c>
      <c r="U137" s="450">
        <v>10.837052000000003</v>
      </c>
    </row>
    <row r="138" spans="2:21" ht="15.75">
      <c r="B138" s="296">
        <v>2005</v>
      </c>
      <c r="C138" s="298"/>
      <c r="E138" s="298">
        <f>'H1 passenger'!D56</f>
        <v>466</v>
      </c>
      <c r="G138" s="298">
        <f>'H1 passenger'!E56</f>
        <v>66.73589899999999</v>
      </c>
      <c r="H138" s="308">
        <f>'H1 passenger'!F56</f>
        <v>23.795</v>
      </c>
      <c r="I138" s="308">
        <f>'H1 passenger'!H56</f>
        <v>5.971147</v>
      </c>
      <c r="L138" s="296">
        <f t="shared" si="0"/>
        <v>2005</v>
      </c>
      <c r="N138" s="309">
        <f>'H1 passenger'!E56</f>
        <v>66.73589899999999</v>
      </c>
      <c r="O138" s="310"/>
      <c r="P138" s="311">
        <f>'S1 Numbers'!G42</f>
        <v>71.585</v>
      </c>
      <c r="Q138" s="309">
        <f>'H1 passenger'!F56</f>
        <v>23.795</v>
      </c>
      <c r="R138" s="447"/>
      <c r="S138" s="447"/>
      <c r="T138" s="449">
        <f>'H1 passenger'!H56</f>
        <v>5.971147</v>
      </c>
      <c r="U138" s="450">
        <v>10.572758999999998</v>
      </c>
    </row>
    <row r="139" spans="2:21" ht="15.75">
      <c r="B139" s="296">
        <v>2006</v>
      </c>
      <c r="E139" s="298">
        <f>'H1 passenger'!D57</f>
        <v>476</v>
      </c>
      <c r="G139" s="298">
        <f>'H1 passenger'!E57</f>
        <v>69.785304</v>
      </c>
      <c r="H139" s="308">
        <f>'H1 passenger'!F57</f>
        <v>24.44</v>
      </c>
      <c r="I139" s="308">
        <f>'H1 passenger'!H57</f>
        <v>5.396636</v>
      </c>
      <c r="L139" s="296">
        <f t="shared" si="0"/>
        <v>2006</v>
      </c>
      <c r="N139" s="309">
        <f>'H1 passenger'!E57</f>
        <v>69.785304</v>
      </c>
      <c r="O139" s="312"/>
      <c r="P139" s="311">
        <f>'S1 Numbers'!H42</f>
        <v>74.468</v>
      </c>
      <c r="Q139" s="309">
        <f>'H1 passenger'!F57</f>
        <v>24.44</v>
      </c>
      <c r="R139" s="447"/>
      <c r="S139" s="447"/>
      <c r="T139" s="449">
        <f>'H1 passenger'!H57</f>
        <v>5.396636</v>
      </c>
      <c r="U139" s="450">
        <v>10.588667000000001</v>
      </c>
    </row>
    <row r="140" spans="2:21" ht="15.75">
      <c r="B140" s="296">
        <v>2007</v>
      </c>
      <c r="E140" s="298">
        <f>'H1 passenger'!D58</f>
        <v>488</v>
      </c>
      <c r="G140" s="298">
        <f>'H1 passenger'!E58</f>
        <v>72.74429</v>
      </c>
      <c r="H140" s="308">
        <f>'H1 passenger'!F58</f>
        <v>25.13</v>
      </c>
      <c r="I140" s="308">
        <f>'H1 passenger'!H58</f>
        <v>5.404552</v>
      </c>
      <c r="L140" s="296">
        <f t="shared" si="0"/>
        <v>2007</v>
      </c>
      <c r="N140" s="309">
        <f>'H1 passenger'!E58</f>
        <v>72.74429</v>
      </c>
      <c r="O140" s="312"/>
      <c r="P140" s="311">
        <f>'S1 Numbers'!I42</f>
        <v>76.429</v>
      </c>
      <c r="Q140" s="309">
        <f>'H1 passenger'!F58</f>
        <v>25.13</v>
      </c>
      <c r="R140" s="447"/>
      <c r="S140" s="447"/>
      <c r="T140" s="449">
        <f>'H1 passenger'!H58</f>
        <v>5.404552</v>
      </c>
      <c r="U140" s="450">
        <v>10.720838</v>
      </c>
    </row>
    <row r="141" spans="2:21" ht="15.75">
      <c r="B141" s="296">
        <v>2008</v>
      </c>
      <c r="E141" s="298">
        <f>'H1 passenger'!D59</f>
        <v>484</v>
      </c>
      <c r="G141" s="298">
        <f>'H1 passenger'!E59</f>
        <v>76.25607770367007</v>
      </c>
      <c r="H141" s="308">
        <f>'H1 passenger'!F59</f>
        <v>24.348</v>
      </c>
      <c r="I141" s="308">
        <f>'H1 passenger'!H59</f>
        <v>5.148219000000001</v>
      </c>
      <c r="L141" s="296">
        <f t="shared" si="0"/>
        <v>2008</v>
      </c>
      <c r="N141" s="309">
        <f>'H1 passenger'!E59</f>
        <v>76.25607770367007</v>
      </c>
      <c r="O141" s="310"/>
      <c r="P141" s="311">
        <f>'S1 Numbers'!J42</f>
        <v>76.929</v>
      </c>
      <c r="Q141" s="309">
        <f>'H1 passenger'!F59</f>
        <v>24.348</v>
      </c>
      <c r="R141" s="447"/>
      <c r="S141" s="447"/>
      <c r="T141" s="449">
        <f>'H1 passenger'!H59</f>
        <v>5.148219000000001</v>
      </c>
      <c r="U141" s="450">
        <v>10.013630000000001</v>
      </c>
    </row>
    <row r="142" spans="2:21" ht="15">
      <c r="B142" s="296">
        <v>2009</v>
      </c>
      <c r="E142" s="298">
        <f>'H1 passenger'!D60</f>
        <v>459</v>
      </c>
      <c r="G142" s="298">
        <f>'H1 passenger'!E60</f>
        <v>76.47389032494031</v>
      </c>
      <c r="H142" s="308">
        <f>'H1 passenger'!F60</f>
        <v>22.496</v>
      </c>
      <c r="I142" s="308">
        <f>'H1 passenger'!H60</f>
        <v>5.401332999999999</v>
      </c>
      <c r="L142" s="296">
        <f t="shared" si="0"/>
        <v>2009</v>
      </c>
      <c r="N142" s="309">
        <f>'H1 passenger'!E60</f>
        <v>76.47389032494031</v>
      </c>
      <c r="P142" s="311">
        <f>'S1 Numbers'!K42</f>
        <v>78.29</v>
      </c>
      <c r="Q142" s="309">
        <f>'H1 passenger'!F60</f>
        <v>22.496</v>
      </c>
      <c r="R142" s="447"/>
      <c r="S142" s="447"/>
      <c r="T142" s="449">
        <f>'H1 passenger'!H60</f>
        <v>5.401332999999999</v>
      </c>
      <c r="U142" s="450">
        <v>10.218646</v>
      </c>
    </row>
    <row r="143" spans="2:21" ht="15">
      <c r="B143" s="296">
        <v>2010</v>
      </c>
      <c r="E143" s="298">
        <f>'H1 passenger'!D61</f>
        <v>432</v>
      </c>
      <c r="G143" s="298">
        <f>'H1 passenger'!E61</f>
        <v>79.4462863670296</v>
      </c>
      <c r="H143" s="308">
        <f>'H1 passenger'!F61</f>
        <v>20.907</v>
      </c>
      <c r="I143" s="308">
        <f>'H1 passenger'!H61</f>
        <v>5.372552</v>
      </c>
      <c r="L143" s="296">
        <f t="shared" si="0"/>
        <v>2010</v>
      </c>
      <c r="N143" s="309">
        <f>'H1 passenger'!E61</f>
        <v>79.4462863670296</v>
      </c>
      <c r="P143" s="311">
        <f>'S1 Numbers'!L42</f>
        <v>81.1</v>
      </c>
      <c r="Q143" s="309">
        <f>'H1 passenger'!F61</f>
        <v>20.907</v>
      </c>
      <c r="R143" s="447"/>
      <c r="S143" s="447"/>
      <c r="T143" s="449">
        <f>'H1 passenger'!H61</f>
        <v>5.372552</v>
      </c>
      <c r="U143" s="450">
        <v>9.990442</v>
      </c>
    </row>
    <row r="144" spans="2:21" ht="15">
      <c r="B144" s="296">
        <v>2011</v>
      </c>
      <c r="E144" s="298">
        <f>'H1 passenger'!D62</f>
        <v>439</v>
      </c>
      <c r="G144" s="298">
        <f>'H1 passenger'!E62</f>
        <v>83.31080000000001</v>
      </c>
      <c r="H144" s="308">
        <f>'H1 passenger'!F62</f>
        <v>22.065</v>
      </c>
      <c r="I144" s="308">
        <f>'H1 passenger'!H62</f>
        <v>5.217142</v>
      </c>
      <c r="L144" s="296">
        <f>B144</f>
        <v>2011</v>
      </c>
      <c r="N144" s="309">
        <f>'H1 passenger'!E62</f>
        <v>83.31080000000001</v>
      </c>
      <c r="P144" s="311">
        <f>'S1 Numbers'!M42</f>
        <v>83.25</v>
      </c>
      <c r="Q144" s="309">
        <f>'H1 passenger'!F62</f>
        <v>22.065</v>
      </c>
      <c r="R144" s="447"/>
      <c r="S144" s="447"/>
      <c r="T144" s="449">
        <f>'H1 passenger'!H62</f>
        <v>5.217142</v>
      </c>
      <c r="U144" s="450">
        <v>9.630983</v>
      </c>
    </row>
    <row r="145" spans="2:21" ht="15">
      <c r="B145" s="296">
        <v>2012</v>
      </c>
      <c r="E145" s="298">
        <f>'H1 passenger'!D63</f>
        <v>423</v>
      </c>
      <c r="H145" s="308">
        <f>'H1 passenger'!F63</f>
        <v>22.207</v>
      </c>
      <c r="I145" s="308">
        <f>'H1 passenger'!H63</f>
        <v>5.146733</v>
      </c>
      <c r="L145" s="296">
        <f>B145</f>
        <v>2012</v>
      </c>
      <c r="Q145" s="309">
        <f>'H1 passenger'!F63</f>
        <v>22.207</v>
      </c>
      <c r="R145" s="447"/>
      <c r="S145" s="447"/>
      <c r="T145" s="449">
        <f>'H1 passenger'!H63</f>
        <v>5.146733</v>
      </c>
      <c r="U145" s="450">
        <v>9.697562000000001</v>
      </c>
    </row>
  </sheetData>
  <sheetProtection/>
  <printOptions/>
  <pageMargins left="0.9448818897637796" right="0.15748031496062992" top="0.7480314960629921" bottom="0.7086614173228347" header="0.5118110236220472" footer="0.5118110236220472"/>
  <pageSetup horizontalDpi="600" verticalDpi="600" orientation="portrait" paperSize="9" scale="43" r:id="rId2"/>
  <colBreaks count="1" manualBreakCount="1">
    <brk id="19" max="108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75" zoomScaleNormal="75" zoomScalePageLayoutView="0" workbookViewId="0" topLeftCell="A31">
      <selection activeCell="J26" sqref="J26"/>
    </sheetView>
  </sheetViews>
  <sheetFormatPr defaultColWidth="11.421875" defaultRowHeight="12.75"/>
  <cols>
    <col min="1" max="1" width="22.421875" style="293" customWidth="1"/>
    <col min="2" max="3" width="11.421875" style="293" customWidth="1"/>
    <col min="4" max="4" width="12.140625" style="293" customWidth="1"/>
    <col min="5" max="5" width="11.421875" style="293" customWidth="1"/>
    <col min="6" max="6" width="9.7109375" style="293" customWidth="1"/>
    <col min="7" max="16384" width="11.421875" style="293" customWidth="1"/>
  </cols>
  <sheetData>
    <row r="1" ht="15.75">
      <c r="A1" s="313" t="s">
        <v>476</v>
      </c>
    </row>
    <row r="15" ht="13.5" customHeight="1"/>
    <row r="19" ht="15.75">
      <c r="A19" s="313" t="s">
        <v>477</v>
      </c>
    </row>
    <row r="35" ht="13.5" customHeight="1"/>
    <row r="36" ht="13.5" customHeight="1"/>
    <row r="37" ht="13.5" customHeight="1"/>
    <row r="39" ht="15.75">
      <c r="A39" s="313" t="s">
        <v>478</v>
      </c>
    </row>
    <row r="55" ht="3.75" customHeight="1">
      <c r="A55" s="314"/>
    </row>
    <row r="56" ht="30" customHeight="1">
      <c r="A56" s="314"/>
    </row>
    <row r="60" ht="15">
      <c r="A60" s="293" t="s">
        <v>330</v>
      </c>
    </row>
    <row r="61" spans="2:12" ht="15">
      <c r="B61" s="293">
        <v>2002</v>
      </c>
      <c r="C61" s="293">
        <v>2003</v>
      </c>
      <c r="D61" s="293">
        <v>2004</v>
      </c>
      <c r="E61" s="293">
        <v>2005</v>
      </c>
      <c r="F61" s="293">
        <v>2006</v>
      </c>
      <c r="G61" s="293">
        <v>2007</v>
      </c>
      <c r="H61" s="293">
        <v>2008</v>
      </c>
      <c r="I61" s="293">
        <v>2009</v>
      </c>
      <c r="J61" s="293">
        <v>2010</v>
      </c>
      <c r="K61" s="293">
        <v>2011</v>
      </c>
      <c r="L61" s="293">
        <v>2012</v>
      </c>
    </row>
    <row r="62" spans="1:12" ht="15">
      <c r="A62" s="293" t="s">
        <v>126</v>
      </c>
      <c r="B62" s="315">
        <f>'Table SGB3 comp rel. to pop.'!D6</f>
        <v>46.09480098124555</v>
      </c>
      <c r="C62" s="315">
        <f>'Table SGB3 comp rel. to pop.'!E6</f>
        <v>47.11887531142484</v>
      </c>
      <c r="D62" s="315">
        <f>'Table SGB3 comp rel. to pop.'!F6</f>
        <v>48.20778197857594</v>
      </c>
      <c r="E62" s="315">
        <f>'Table SGB3 comp rel. to pop.'!G6</f>
        <v>49.68465886786527</v>
      </c>
      <c r="F62" s="315">
        <f>'Table SGB3 comp rel. to pop.'!H6</f>
        <v>50.11419023236726</v>
      </c>
      <c r="G62" s="315">
        <f>'Table SGB3 comp rel. to pop.'!I6</f>
        <v>51.066890867384636</v>
      </c>
      <c r="H62" s="315">
        <f>'Table SGB3 comp rel. to pop.'!J6</f>
        <v>51.565947566992364</v>
      </c>
      <c r="I62" s="315">
        <f>'Table SGB3 comp rel. to pop.'!K6</f>
        <v>51.6730265691182</v>
      </c>
      <c r="J62" s="315">
        <f>'Table SGB3 comp rel. to pop.'!L6</f>
        <v>51.4100074682599</v>
      </c>
      <c r="K62" s="315">
        <f>'Table SGB3 comp rel. to pop.'!M6</f>
        <v>51.21032199132222</v>
      </c>
      <c r="L62" s="315">
        <f>'Table SGB3 comp rel. to pop.'!N6</f>
        <v>51.13294188497441</v>
      </c>
    </row>
    <row r="63" spans="1:12" ht="15">
      <c r="A63" s="293" t="s">
        <v>127</v>
      </c>
      <c r="B63" s="315">
        <f>'Table SGB3 comp rel. to pop.'!D7</f>
        <v>53.112311585738915</v>
      </c>
      <c r="C63" s="315">
        <f>'Table SGB3 comp rel. to pop.'!E7</f>
        <v>53.943658806833405</v>
      </c>
      <c r="D63" s="315">
        <f>'Table SGB3 comp rel. to pop.'!F7</f>
        <v>55.49973677238209</v>
      </c>
      <c r="E63" s="315">
        <f>'Table SGB3 comp rel. to pop.'!G7</f>
        <v>56.248514578926944</v>
      </c>
      <c r="F63" s="315">
        <f>'Table SGB3 comp rel. to pop.'!H7</f>
        <v>56.198641532006576</v>
      </c>
      <c r="G63" s="315">
        <f>'Table SGB3 comp rel. to pop.'!I7</f>
        <v>56.82732259077753</v>
      </c>
      <c r="H63" s="315">
        <f>'Table SGB3 comp rel. to pop.'!J7</f>
        <v>56.84349133172954</v>
      </c>
      <c r="I63" s="315">
        <f>'Table SGB3 comp rel. to pop.'!K7</f>
        <v>56.96939179508859</v>
      </c>
      <c r="J63" s="315">
        <f>'Table SGB3 comp rel. to pop.'!L7</f>
        <v>56.43182397052061</v>
      </c>
      <c r="K63" s="315">
        <f>'Table SGB3 comp rel. to pop.'!M7</f>
        <v>55.72348101286429</v>
      </c>
      <c r="L63" s="315">
        <f>'Table SGB3 comp rel. to pop.'!N7</f>
        <v>55.78788133429431</v>
      </c>
    </row>
    <row r="66" ht="15">
      <c r="A66" s="293" t="s">
        <v>331</v>
      </c>
    </row>
    <row r="67" spans="2:12" ht="15">
      <c r="B67" s="293">
        <v>2002</v>
      </c>
      <c r="C67" s="293">
        <v>2003</v>
      </c>
      <c r="D67" s="293">
        <v>2004</v>
      </c>
      <c r="E67" s="293">
        <v>2005</v>
      </c>
      <c r="F67" s="293">
        <v>2006</v>
      </c>
      <c r="G67" s="293">
        <v>2007</v>
      </c>
      <c r="H67" s="293">
        <v>2008</v>
      </c>
      <c r="I67" s="293">
        <v>2009</v>
      </c>
      <c r="J67" s="293">
        <v>2010</v>
      </c>
      <c r="K67" s="293">
        <v>2011</v>
      </c>
      <c r="L67" s="293">
        <v>2012</v>
      </c>
    </row>
    <row r="68" spans="1:12" ht="15">
      <c r="A68" s="293" t="s">
        <v>332</v>
      </c>
      <c r="B68" s="315">
        <f>'Table SGB3 comp rel. to pop.'!D29</f>
        <v>93.12732452322545</v>
      </c>
      <c r="C68" s="315">
        <f>'Table SGB3 comp rel. to pop.'!E29</f>
        <v>94.43231700083047</v>
      </c>
      <c r="D68" s="315">
        <f>'Table SGB3 comp rel. to pop.'!F29</f>
        <v>90.57971014492753</v>
      </c>
      <c r="E68" s="315">
        <f>'Table SGB3 comp rel. to pop.'!G29</f>
        <v>91.46580827510402</v>
      </c>
      <c r="F68" s="315">
        <f>'Table SGB3 comp rel. to pop.'!H29</f>
        <v>93.02507377513729</v>
      </c>
      <c r="G68" s="315">
        <f>'Table SGB3 comp rel. to pop.'!I29</f>
        <v>94.86411881342094</v>
      </c>
      <c r="H68" s="315">
        <f>'Table SGB3 comp rel. to pop.'!J29</f>
        <v>93.64419077101674</v>
      </c>
      <c r="I68" s="315">
        <f>'Table SGB3 comp rel. to pop.'!K29</f>
        <v>88.37119753561802</v>
      </c>
      <c r="J68" s="315">
        <f>'Table SGB3 comp rel. to pop.'!L29</f>
        <v>82.53384653683383</v>
      </c>
      <c r="K68" s="315">
        <f>'Table SGB3 comp rel. to pop.'!M29</f>
        <v>83.54266575321611</v>
      </c>
      <c r="L68" s="315">
        <f>'Table SGB3 comp rel. to pop.'!N29</f>
        <v>79.60704607046071</v>
      </c>
    </row>
    <row r="69" spans="1:12" ht="15">
      <c r="A69" s="293" t="s">
        <v>333</v>
      </c>
      <c r="B69" s="315">
        <f>'Table SGB3 comp rel. to pop.'!D30</f>
        <v>79.08532176428055</v>
      </c>
      <c r="C69" s="315">
        <f>'Table SGB3 comp rel. to pop.'!E30</f>
        <v>80.91462392244918</v>
      </c>
      <c r="D69" s="315">
        <f>'Table SGB3 comp rel. to pop.'!F30</f>
        <v>79.69087099094016</v>
      </c>
      <c r="E69" s="315">
        <f>'Table SGB3 comp rel. to pop.'!G30</f>
        <v>80.7385128861881</v>
      </c>
      <c r="F69" s="315">
        <f>'Table SGB3 comp rel. to pop.'!H30</f>
        <v>83.50652639020353</v>
      </c>
      <c r="G69" s="315">
        <f>'Table SGB3 comp rel. to pop.'!I30</f>
        <v>87.20586596235489</v>
      </c>
      <c r="H69" s="315">
        <f>'Table SGB3 comp rel. to pop.'!J30</f>
        <v>88.42743112524786</v>
      </c>
      <c r="I69" s="315">
        <f>'Table SGB3 comp rel. to pop.'!K30</f>
        <v>87.45441063477844</v>
      </c>
      <c r="J69" s="315">
        <f>'Table SGB3 comp rel. to pop.'!L30</f>
        <v>85.8547267236275</v>
      </c>
      <c r="K69" s="315">
        <f>'Table SGB3 comp rel. to pop.'!M30</f>
        <v>84.96429838927617</v>
      </c>
      <c r="L69" s="315">
        <f>'Table SGB3 comp rel. to pop.'!N30</f>
        <v>82.9005161486327</v>
      </c>
    </row>
    <row r="70" spans="1:12" ht="15">
      <c r="A70" s="293" t="s">
        <v>334</v>
      </c>
      <c r="B70" s="315">
        <f>'Table SGB3 comp rel. to pop.'!D33</f>
        <v>10.361681965656405</v>
      </c>
      <c r="C70" s="315">
        <f>'Table SGB3 comp rel. to pop.'!E33</f>
        <v>11.051714121880808</v>
      </c>
      <c r="D70" s="315">
        <f>'Table SGB3 comp rel. to pop.'!F33</f>
        <v>12.062151661940769</v>
      </c>
      <c r="E70" s="315">
        <f>'Table SGB3 comp rel. to pop.'!G33</f>
        <v>13.098826057941428</v>
      </c>
      <c r="F70" s="315">
        <f>'Table SGB3 comp rel. to pop.'!H33</f>
        <v>13.638199691219294</v>
      </c>
      <c r="G70" s="315">
        <f>'Table SGB3 comp rel. to pop.'!I33</f>
        <v>14.141030675323666</v>
      </c>
      <c r="H70" s="315">
        <f>'Table SGB3 comp rel. to pop.'!J33</f>
        <v>14.754005553578422</v>
      </c>
      <c r="I70" s="315">
        <f>'Table SGB3 comp rel. to pop.'!K33</f>
        <v>14.723506030985812</v>
      </c>
      <c r="J70" s="315">
        <f>'Table SGB3 comp rel. to pop.'!L33</f>
        <v>15.213474726073727</v>
      </c>
      <c r="K70" s="409">
        <f>'Table SGB3 comp rel. to pop.'!M33</f>
        <v>15.854228514881635</v>
      </c>
      <c r="L70" s="315"/>
    </row>
    <row r="71" spans="1:12" ht="15">
      <c r="A71" s="293" t="s">
        <v>335</v>
      </c>
      <c r="B71" s="315">
        <f>'Table SGB3 comp rel. to pop.'!D34</f>
        <v>13.4760545636576</v>
      </c>
      <c r="C71" s="315">
        <f>'Table SGB3 comp rel. to pop.'!E34</f>
        <v>13.67986057309195</v>
      </c>
      <c r="D71" s="315">
        <f>'Table SGB3 comp rel. to pop.'!F34</f>
        <v>13.909500521293912</v>
      </c>
      <c r="E71" s="315">
        <f>'Table SGB3 comp rel. to pop.'!G34</f>
        <v>14.147104014526777</v>
      </c>
      <c r="F71" s="315">
        <f>'Table SGB3 comp rel. to pop.'!H34</f>
        <v>16.72230038898339</v>
      </c>
      <c r="G71" s="315">
        <f>'Table SGB3 comp rel. to pop.'!I34</f>
        <v>17.192141964529977</v>
      </c>
      <c r="H71" s="315">
        <f>'Table SGB3 comp rel. to pop.'!J34</f>
        <v>18.020384779275336</v>
      </c>
      <c r="I71" s="315">
        <f>'Table SGB3 comp rel. to pop.'!K34</f>
        <v>17.8732422720364</v>
      </c>
      <c r="J71" s="315">
        <f>'Table SGB3 comp rel. to pop.'!L34</f>
        <v>19.192507434347846</v>
      </c>
      <c r="K71" s="409">
        <f>'Table SGB3 comp rel. to pop.'!M34</f>
        <v>20.018661539613646</v>
      </c>
      <c r="L71" s="315"/>
    </row>
    <row r="72" spans="1:12" ht="15">
      <c r="A72" s="293" t="s">
        <v>336</v>
      </c>
      <c r="B72" s="315">
        <f>'Table SGB3 comp rel. to pop.'!D37</f>
        <v>3.9137057846007757</v>
      </c>
      <c r="C72" s="315">
        <f>'Table SGB3 comp rel. to pop.'!E37</f>
        <v>4.168940562344288</v>
      </c>
      <c r="D72" s="315">
        <f>'Table SGB3 comp rel. to pop.'!F37</f>
        <v>4.441359483301827</v>
      </c>
      <c r="E72" s="315">
        <f>'Table SGB3 comp rel. to pop.'!G37</f>
        <v>4.670448300227683</v>
      </c>
      <c r="F72" s="315">
        <f>'Table SGB3 comp rel. to pop.'!H37</f>
        <v>4.775743125720651</v>
      </c>
      <c r="G72" s="315">
        <f>'Table SGB3 comp rel. to pop.'!I37</f>
        <v>4.8855021188911785</v>
      </c>
      <c r="H72" s="315">
        <f>'Table SGB3 comp rel. to pop.'!J37</f>
        <v>4.710844539034536</v>
      </c>
      <c r="I72" s="315">
        <f>'Table SGB3 comp rel. to pop.'!K37</f>
        <v>4.331151328455911</v>
      </c>
      <c r="J72" s="315">
        <f>'Table SGB3 comp rel. to pop.'!L37</f>
        <v>4.003561785488596</v>
      </c>
      <c r="K72" s="315">
        <f>'Table SGB3 comp rel. to pop.'!M37</f>
        <v>4.19901804064855</v>
      </c>
      <c r="L72" s="315">
        <f>'Table SGB3 comp rel. to pop.'!N37</f>
        <v>4.179275820535983</v>
      </c>
    </row>
    <row r="73" spans="1:12" ht="15">
      <c r="A73" s="293" t="s">
        <v>337</v>
      </c>
      <c r="B73" s="315">
        <f>'Table SGB3 comp rel. to pop.'!D38</f>
        <v>3.1876039485160765</v>
      </c>
      <c r="C73" s="315">
        <f>'Table SGB3 comp rel. to pop.'!E38</f>
        <v>3.3583079501224105</v>
      </c>
      <c r="D73" s="315">
        <f>'Table SGB3 comp rel. to pop.'!F38</f>
        <v>3.604955685952706</v>
      </c>
      <c r="E73" s="315">
        <f>'Table SGB3 comp rel. to pop.'!G38</f>
        <v>3.814150077798186</v>
      </c>
      <c r="F73" s="315">
        <f>'Table SGB3 comp rel. to pop.'!H38</f>
        <v>3.881985168508912</v>
      </c>
      <c r="G73" s="315">
        <f>'Table SGB3 comp rel. to pop.'!I38</f>
        <v>3.947854380619069</v>
      </c>
      <c r="H73" s="315">
        <f>'Table SGB3 comp rel. to pop.'!J38</f>
        <v>3.8349255170795917</v>
      </c>
      <c r="I73" s="315">
        <f>'Table SGB3 comp rel. to pop.'!K38</f>
        <v>3.5530894446688994</v>
      </c>
      <c r="J73" s="315">
        <f>'Table SGB3 comp rel. to pop.'!L38</f>
        <v>3.3833638495390446</v>
      </c>
      <c r="K73" s="315">
        <f>'Table SGB3 comp rel. to pop.'!M38</f>
        <v>3.4679683138629223</v>
      </c>
      <c r="L73" s="315">
        <f>'Table SGB3 comp rel. to pop.'!N38</f>
        <v>3.4635114983125344</v>
      </c>
    </row>
    <row r="77" ht="15">
      <c r="A77" s="293" t="s">
        <v>331</v>
      </c>
    </row>
    <row r="78" spans="2:12" ht="15">
      <c r="B78" s="293">
        <v>2002</v>
      </c>
      <c r="C78" s="293">
        <v>2003</v>
      </c>
      <c r="D78" s="293">
        <v>2004</v>
      </c>
      <c r="E78" s="293">
        <v>2005</v>
      </c>
      <c r="F78" s="293">
        <v>2006</v>
      </c>
      <c r="G78" s="293">
        <v>2007</v>
      </c>
      <c r="H78" s="293">
        <v>2008</v>
      </c>
      <c r="I78" s="293">
        <v>2009</v>
      </c>
      <c r="J78" s="293">
        <v>2010</v>
      </c>
      <c r="K78" s="293">
        <v>2011</v>
      </c>
      <c r="L78" s="293">
        <v>2012</v>
      </c>
    </row>
    <row r="79" spans="1:11" ht="15">
      <c r="A79" s="293" t="s">
        <v>334</v>
      </c>
      <c r="B79" s="315">
        <f aca="true" t="shared" si="0" ref="B79:J79">B70</f>
        <v>10.361681965656405</v>
      </c>
      <c r="C79" s="315">
        <f t="shared" si="0"/>
        <v>11.051714121880808</v>
      </c>
      <c r="D79" s="315">
        <f t="shared" si="0"/>
        <v>12.062151661940769</v>
      </c>
      <c r="E79" s="315">
        <f t="shared" si="0"/>
        <v>13.098826057941428</v>
      </c>
      <c r="F79" s="315">
        <f t="shared" si="0"/>
        <v>13.638199691219294</v>
      </c>
      <c r="G79" s="315">
        <f t="shared" si="0"/>
        <v>14.141030675323666</v>
      </c>
      <c r="H79" s="315">
        <f t="shared" si="0"/>
        <v>14.754005553578422</v>
      </c>
      <c r="I79" s="315">
        <f t="shared" si="0"/>
        <v>14.723506030985812</v>
      </c>
      <c r="J79" s="315">
        <f t="shared" si="0"/>
        <v>15.213474726073727</v>
      </c>
      <c r="K79" s="409">
        <f>K70</f>
        <v>15.854228514881635</v>
      </c>
    </row>
    <row r="80" spans="1:11" ht="15">
      <c r="A80" s="293" t="s">
        <v>335</v>
      </c>
      <c r="B80" s="315">
        <f aca="true" t="shared" si="1" ref="B80:J80">B71</f>
        <v>13.4760545636576</v>
      </c>
      <c r="C80" s="315">
        <f t="shared" si="1"/>
        <v>13.67986057309195</v>
      </c>
      <c r="D80" s="315">
        <f t="shared" si="1"/>
        <v>13.909500521293912</v>
      </c>
      <c r="E80" s="315">
        <f t="shared" si="1"/>
        <v>14.147104014526777</v>
      </c>
      <c r="F80" s="315">
        <f t="shared" si="1"/>
        <v>16.72230038898339</v>
      </c>
      <c r="G80" s="315">
        <f t="shared" si="1"/>
        <v>17.192141964529977</v>
      </c>
      <c r="H80" s="315">
        <f t="shared" si="1"/>
        <v>18.020384779275336</v>
      </c>
      <c r="I80" s="315">
        <f t="shared" si="1"/>
        <v>17.8732422720364</v>
      </c>
      <c r="J80" s="315">
        <f t="shared" si="1"/>
        <v>19.192507434347846</v>
      </c>
      <c r="K80" s="409">
        <f>K71</f>
        <v>20.018661539613646</v>
      </c>
    </row>
    <row r="81" spans="1:12" ht="15">
      <c r="A81" s="293" t="s">
        <v>338</v>
      </c>
      <c r="B81" s="315">
        <f aca="true" t="shared" si="2" ref="B81:J81">B72</f>
        <v>3.9137057846007757</v>
      </c>
      <c r="C81" s="315">
        <f t="shared" si="2"/>
        <v>4.168940562344288</v>
      </c>
      <c r="D81" s="315">
        <f t="shared" si="2"/>
        <v>4.441359483301827</v>
      </c>
      <c r="E81" s="315">
        <f t="shared" si="2"/>
        <v>4.670448300227683</v>
      </c>
      <c r="F81" s="315">
        <f t="shared" si="2"/>
        <v>4.775743125720651</v>
      </c>
      <c r="G81" s="315">
        <f t="shared" si="2"/>
        <v>4.8855021188911785</v>
      </c>
      <c r="H81" s="315">
        <f t="shared" si="2"/>
        <v>4.710844539034536</v>
      </c>
      <c r="I81" s="315">
        <f t="shared" si="2"/>
        <v>4.331151328455911</v>
      </c>
      <c r="J81" s="315">
        <f t="shared" si="2"/>
        <v>4.003561785488596</v>
      </c>
      <c r="K81" s="315">
        <f>K72</f>
        <v>4.19901804064855</v>
      </c>
      <c r="L81" s="315">
        <f>L72</f>
        <v>4.179275820535983</v>
      </c>
    </row>
    <row r="82" spans="1:12" ht="15">
      <c r="A82" s="293" t="s">
        <v>339</v>
      </c>
      <c r="B82" s="315">
        <f aca="true" t="shared" si="3" ref="B82:J82">B73</f>
        <v>3.1876039485160765</v>
      </c>
      <c r="C82" s="315">
        <f t="shared" si="3"/>
        <v>3.3583079501224105</v>
      </c>
      <c r="D82" s="315">
        <f t="shared" si="3"/>
        <v>3.604955685952706</v>
      </c>
      <c r="E82" s="315">
        <f t="shared" si="3"/>
        <v>3.814150077798186</v>
      </c>
      <c r="F82" s="315">
        <f t="shared" si="3"/>
        <v>3.881985168508912</v>
      </c>
      <c r="G82" s="315">
        <f t="shared" si="3"/>
        <v>3.947854380619069</v>
      </c>
      <c r="H82" s="315">
        <f t="shared" si="3"/>
        <v>3.8349255170795917</v>
      </c>
      <c r="I82" s="315">
        <f t="shared" si="3"/>
        <v>3.5530894446688994</v>
      </c>
      <c r="J82" s="315">
        <f t="shared" si="3"/>
        <v>3.3833638495390446</v>
      </c>
      <c r="K82" s="315">
        <f>K73</f>
        <v>3.4679683138629223</v>
      </c>
      <c r="L82" s="315">
        <f>L73</f>
        <v>3.4635114983125344</v>
      </c>
    </row>
  </sheetData>
  <sheetProtection/>
  <printOptions/>
  <pageMargins left="0.7480314960629921" right="0.7480314960629921" top="0.5511811023622047" bottom="0.4724409448818898" header="0.5118110236220472" footer="0.5118110236220472"/>
  <pageSetup fitToHeight="1" fitToWidth="1" horizontalDpi="96" verticalDpi="96" orientation="portrait" paperSize="9" scale="9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zoomScale="50" zoomScaleNormal="50" zoomScalePageLayoutView="0" workbookViewId="0" topLeftCell="A25">
      <selection activeCell="U20" sqref="U20"/>
    </sheetView>
  </sheetViews>
  <sheetFormatPr defaultColWidth="11.421875" defaultRowHeight="12.75"/>
  <cols>
    <col min="1" max="4" width="11.421875" style="293" customWidth="1"/>
    <col min="5" max="5" width="14.28125" style="293" customWidth="1"/>
    <col min="6" max="15" width="11.421875" style="293" customWidth="1"/>
    <col min="16" max="16" width="8.8515625" style="293" customWidth="1"/>
    <col min="17" max="17" width="1.7109375" style="293" customWidth="1"/>
    <col min="18" max="18" width="46.00390625" style="293" customWidth="1"/>
    <col min="19" max="16384" width="11.421875" style="293" customWidth="1"/>
  </cols>
  <sheetData>
    <row r="1" s="292" customFormat="1" ht="30">
      <c r="A1" s="291" t="s">
        <v>479</v>
      </c>
    </row>
    <row r="15" ht="124.5" customHeight="1"/>
    <row r="16" ht="66" customHeight="1"/>
    <row r="17" ht="19.5" customHeight="1"/>
    <row r="18" ht="28.5" customHeight="1"/>
    <row r="19" ht="66" customHeight="1"/>
    <row r="20" ht="66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>
      <c r="A32" s="393" t="s">
        <v>340</v>
      </c>
    </row>
    <row r="33" ht="15" customHeight="1">
      <c r="A33" s="317"/>
    </row>
    <row r="34" ht="15" customHeight="1">
      <c r="A34" s="317"/>
    </row>
    <row r="35" ht="15" customHeight="1"/>
    <row r="36" ht="15" customHeight="1" hidden="1"/>
    <row r="37" s="292" customFormat="1" ht="40.5" customHeight="1">
      <c r="A37" s="291" t="s">
        <v>480</v>
      </c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2" customHeight="1"/>
    <row r="46" ht="409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ht="16.5" customHeight="1">
      <c r="A65" s="393" t="s">
        <v>341</v>
      </c>
    </row>
    <row r="66" ht="16.5" customHeight="1">
      <c r="A66" s="316"/>
    </row>
    <row r="67" ht="16.5" customHeight="1">
      <c r="A67" s="317"/>
    </row>
    <row r="68" ht="15">
      <c r="A68" s="293" t="s">
        <v>12</v>
      </c>
    </row>
    <row r="69" spans="2:15" ht="15">
      <c r="B69" s="293" t="s">
        <v>113</v>
      </c>
      <c r="C69" s="293" t="s">
        <v>113</v>
      </c>
      <c r="D69" s="293" t="s">
        <v>342</v>
      </c>
      <c r="E69" s="293" t="s">
        <v>342</v>
      </c>
      <c r="I69" s="293" t="s">
        <v>220</v>
      </c>
      <c r="J69" s="293" t="s">
        <v>220</v>
      </c>
      <c r="K69" s="293" t="s">
        <v>343</v>
      </c>
      <c r="L69" s="293" t="s">
        <v>105</v>
      </c>
      <c r="M69" s="293" t="s">
        <v>342</v>
      </c>
      <c r="N69" s="293" t="s">
        <v>342</v>
      </c>
      <c r="O69" s="293" t="s">
        <v>342</v>
      </c>
    </row>
    <row r="70" spans="1:13" ht="15">
      <c r="A70" s="318">
        <v>1975</v>
      </c>
      <c r="B70" s="296">
        <f>'H2 a freight tonnes'!D28</f>
        <v>164.6</v>
      </c>
      <c r="D70" s="296"/>
      <c r="H70" s="308">
        <v>1975</v>
      </c>
      <c r="I70" s="296">
        <f>'H2 a freight tonnes'!I28</f>
        <v>6.3</v>
      </c>
      <c r="K70" s="296"/>
      <c r="L70" s="296">
        <f>'H2 a freight tonnes'!E28</f>
        <v>16.1</v>
      </c>
      <c r="M70" s="296"/>
    </row>
    <row r="71" spans="1:13" ht="15">
      <c r="A71" s="318">
        <v>1976</v>
      </c>
      <c r="B71" s="296">
        <f>'H2 a freight tonnes'!D29</f>
        <v>172</v>
      </c>
      <c r="D71" s="296"/>
      <c r="H71" s="308">
        <v>1976</v>
      </c>
      <c r="I71" s="296">
        <f>'H2 a freight tonnes'!I29</f>
        <v>11.9</v>
      </c>
      <c r="K71" s="296"/>
      <c r="L71" s="296">
        <f>'H2 a freight tonnes'!E29</f>
        <v>16.2</v>
      </c>
      <c r="M71" s="296"/>
    </row>
    <row r="72" spans="1:13" ht="15">
      <c r="A72" s="318">
        <v>1977</v>
      </c>
      <c r="B72" s="296">
        <f>'H2 a freight tonnes'!D30</f>
        <v>144.7</v>
      </c>
      <c r="D72" s="296"/>
      <c r="H72" s="308">
        <v>1977</v>
      </c>
      <c r="I72" s="296">
        <f>'H2 a freight tonnes'!I30</f>
        <v>23.2</v>
      </c>
      <c r="K72" s="296"/>
      <c r="L72" s="296">
        <f>'H2 a freight tonnes'!E30</f>
        <v>14</v>
      </c>
      <c r="M72" s="296"/>
    </row>
    <row r="73" spans="1:13" ht="15">
      <c r="A73" s="318">
        <v>1978</v>
      </c>
      <c r="B73" s="296">
        <f>'H2 a freight tonnes'!D31</f>
        <v>149.5</v>
      </c>
      <c r="D73" s="296"/>
      <c r="H73" s="308">
        <v>1978</v>
      </c>
      <c r="I73" s="296">
        <f>'H2 a freight tonnes'!I31</f>
        <v>26.4</v>
      </c>
      <c r="K73" s="296"/>
      <c r="L73" s="296">
        <f>'H2 a freight tonnes'!E31</f>
        <v>13.8</v>
      </c>
      <c r="M73" s="296"/>
    </row>
    <row r="74" spans="1:13" ht="15">
      <c r="A74" s="318">
        <v>1979</v>
      </c>
      <c r="B74" s="296">
        <f>'H2 a freight tonnes'!D32</f>
        <v>156.9</v>
      </c>
      <c r="D74" s="296"/>
      <c r="H74" s="308">
        <v>1979</v>
      </c>
      <c r="I74" s="296">
        <f>'H2 a freight tonnes'!I32</f>
        <v>27.9</v>
      </c>
      <c r="K74" s="296"/>
      <c r="L74" s="296">
        <f>'H2 a freight tonnes'!E32</f>
        <v>12</v>
      </c>
      <c r="M74" s="296"/>
    </row>
    <row r="75" spans="1:13" ht="15">
      <c r="A75" s="318">
        <v>1980</v>
      </c>
      <c r="B75" s="296">
        <f>'H2 a freight tonnes'!D33</f>
        <v>134.7</v>
      </c>
      <c r="D75" s="296"/>
      <c r="H75" s="308">
        <v>1980</v>
      </c>
      <c r="I75" s="296">
        <f>'H2 a freight tonnes'!I33</f>
        <v>26.7</v>
      </c>
      <c r="K75" s="296">
        <f>'H2 a freight tonnes'!H33</f>
        <v>8.12</v>
      </c>
      <c r="L75" s="296">
        <f>'H2 a freight tonnes'!E33</f>
        <v>11.7</v>
      </c>
      <c r="M75" s="296"/>
    </row>
    <row r="76" spans="1:13" ht="15">
      <c r="A76" s="318">
        <v>1981</v>
      </c>
      <c r="B76" s="296">
        <f>'H2 a freight tonnes'!D34</f>
        <v>144.1</v>
      </c>
      <c r="D76" s="296"/>
      <c r="H76" s="308">
        <v>1981</v>
      </c>
      <c r="I76" s="296">
        <f>'H2 a freight tonnes'!I34</f>
        <v>24.1</v>
      </c>
      <c r="K76" s="296">
        <f>'H2 a freight tonnes'!H34</f>
        <v>7.31</v>
      </c>
      <c r="L76" s="296">
        <f>'H2 a freight tonnes'!E34</f>
        <v>12.2</v>
      </c>
      <c r="M76" s="296"/>
    </row>
    <row r="77" spans="1:14" ht="15">
      <c r="A77" s="318">
        <v>1982</v>
      </c>
      <c r="B77" s="296">
        <f>'H2 a freight tonnes'!D35</f>
        <v>135.4</v>
      </c>
      <c r="E77" s="296"/>
      <c r="H77" s="308">
        <v>1982</v>
      </c>
      <c r="I77" s="296">
        <f>'H2 a freight tonnes'!I35</f>
        <v>22.4</v>
      </c>
      <c r="K77" s="296">
        <f>'H2 a freight tonnes'!H35</f>
        <v>10.4</v>
      </c>
      <c r="L77" s="296">
        <f>'H2 a freight tonnes'!E35</f>
        <v>10.4</v>
      </c>
      <c r="N77" s="296"/>
    </row>
    <row r="78" spans="1:12" ht="15">
      <c r="A78" s="318">
        <v>1983</v>
      </c>
      <c r="B78" s="296">
        <f>'H2 a freight tonnes'!D36</f>
        <v>129.1</v>
      </c>
      <c r="E78" s="296"/>
      <c r="H78" s="308">
        <v>1983</v>
      </c>
      <c r="I78" s="296">
        <f>'H2 a freight tonnes'!I36</f>
        <v>26.5</v>
      </c>
      <c r="K78" s="296">
        <f>'H2 a freight tonnes'!H36</f>
        <v>12.1</v>
      </c>
      <c r="L78" s="296">
        <f>'H2 a freight tonnes'!E36</f>
        <v>10.3</v>
      </c>
    </row>
    <row r="79" spans="1:12" ht="15">
      <c r="A79" s="318">
        <v>1984</v>
      </c>
      <c r="B79" s="296">
        <f>'H2 a freight tonnes'!D37</f>
        <v>128.3</v>
      </c>
      <c r="E79" s="296"/>
      <c r="H79" s="308">
        <v>1984</v>
      </c>
      <c r="I79" s="296">
        <f>'H2 a freight tonnes'!I37</f>
        <v>26.9</v>
      </c>
      <c r="K79" s="296">
        <f>'H2 a freight tonnes'!H37</f>
        <v>10.02</v>
      </c>
      <c r="L79" s="296">
        <f>'H2 a freight tonnes'!E37</f>
        <v>6.4</v>
      </c>
    </row>
    <row r="80" spans="1:12" ht="15">
      <c r="A80" s="318">
        <v>1985</v>
      </c>
      <c r="B80" s="296">
        <f>'H2 a freight tonnes'!D38</f>
        <v>130.5</v>
      </c>
      <c r="E80" s="296"/>
      <c r="H80" s="308">
        <v>1985</v>
      </c>
      <c r="I80" s="296">
        <f>'H2 a freight tonnes'!I38</f>
        <v>29.8</v>
      </c>
      <c r="K80" s="296">
        <f>'H2 a freight tonnes'!H38</f>
        <v>10.65</v>
      </c>
      <c r="L80" s="296">
        <f>'H2 a freight tonnes'!E38</f>
        <v>12</v>
      </c>
    </row>
    <row r="81" spans="1:12" ht="15">
      <c r="A81" s="318">
        <v>1986</v>
      </c>
      <c r="B81" s="296">
        <f>'H2 a freight tonnes'!D39</f>
        <v>128</v>
      </c>
      <c r="E81" s="296"/>
      <c r="H81" s="308">
        <v>1986</v>
      </c>
      <c r="I81" s="296">
        <f>'H2 a freight tonnes'!I39</f>
        <v>28.2</v>
      </c>
      <c r="K81" s="296">
        <f>'H2 a freight tonnes'!H39</f>
        <v>11.02</v>
      </c>
      <c r="L81" s="296">
        <f>'H2 a freight tonnes'!E39</f>
        <v>9.7</v>
      </c>
    </row>
    <row r="82" spans="1:14" ht="15">
      <c r="A82" s="318">
        <v>1987</v>
      </c>
      <c r="B82" s="296">
        <f>'H2 a freight tonnes'!D40</f>
        <v>134.9</v>
      </c>
      <c r="D82" s="296">
        <f>'H2 a freight tonnes'!G40</f>
        <v>24.1</v>
      </c>
      <c r="E82" s="296"/>
      <c r="H82" s="308">
        <v>1987</v>
      </c>
      <c r="I82" s="296">
        <f>'H2 a freight tonnes'!I40</f>
        <v>28.5</v>
      </c>
      <c r="K82" s="296">
        <f>'H2 a freight tonnes'!H40</f>
        <v>10.28</v>
      </c>
      <c r="L82" s="296">
        <f>'H2 a freight tonnes'!E40</f>
        <v>10.5</v>
      </c>
      <c r="M82" s="296">
        <f>'H2 a freight tonnes'!G40</f>
        <v>24.1</v>
      </c>
      <c r="N82" s="296"/>
    </row>
    <row r="83" spans="1:14" ht="15">
      <c r="A83" s="318">
        <v>1988</v>
      </c>
      <c r="B83" s="296">
        <f>'H2 a freight tonnes'!D41</f>
        <v>155.7</v>
      </c>
      <c r="D83" s="296">
        <f>'H2 a freight tonnes'!G41</f>
        <v>28.3</v>
      </c>
      <c r="E83" s="296"/>
      <c r="H83" s="308">
        <v>1988</v>
      </c>
      <c r="I83" s="296">
        <f>'H2 a freight tonnes'!I41</f>
        <v>25.2</v>
      </c>
      <c r="K83" s="296">
        <f>'H2 a freight tonnes'!H41</f>
        <v>10.22</v>
      </c>
      <c r="L83" s="296">
        <f>'H2 a freight tonnes'!E41</f>
        <v>9.7</v>
      </c>
      <c r="M83" s="296">
        <f>'H2 a freight tonnes'!G41</f>
        <v>28.3</v>
      </c>
      <c r="N83" s="296"/>
    </row>
    <row r="84" spans="1:14" ht="15">
      <c r="A84" s="318">
        <v>1989</v>
      </c>
      <c r="B84" s="296">
        <f>'H2 a freight tonnes'!D42</f>
        <v>154.8</v>
      </c>
      <c r="D84" s="296">
        <f>'H2 a freight tonnes'!G42</f>
        <v>28.3</v>
      </c>
      <c r="E84" s="296"/>
      <c r="H84" s="308">
        <v>1989</v>
      </c>
      <c r="I84" s="296">
        <f>'H2 a freight tonnes'!I42</f>
        <v>21.3</v>
      </c>
      <c r="K84" s="296">
        <f>'H2 a freight tonnes'!H42</f>
        <v>10.37</v>
      </c>
      <c r="L84" s="296">
        <f>'H2 a freight tonnes'!E42</f>
        <v>9.4</v>
      </c>
      <c r="M84" s="296">
        <f>'H2 a freight tonnes'!G42</f>
        <v>28.3</v>
      </c>
      <c r="N84" s="296"/>
    </row>
    <row r="85" spans="1:14" ht="15">
      <c r="A85" s="318">
        <v>1990</v>
      </c>
      <c r="B85" s="296">
        <f>'H2 a freight tonnes'!D43</f>
        <v>160.6</v>
      </c>
      <c r="D85" s="296">
        <f>'H2 a freight tonnes'!G43</f>
        <v>25.2</v>
      </c>
      <c r="E85" s="296"/>
      <c r="H85" s="308">
        <v>1990</v>
      </c>
      <c r="I85" s="296"/>
      <c r="J85" s="296">
        <f>'H2 a freight tonnes'!I43</f>
        <v>26.9</v>
      </c>
      <c r="K85" s="296">
        <f>'H2 a freight tonnes'!H43</f>
        <v>11.92</v>
      </c>
      <c r="L85" s="296">
        <f>'H2 a freight tonnes'!E43</f>
        <v>9.8</v>
      </c>
      <c r="M85" s="296">
        <f>'H2 a freight tonnes'!G43</f>
        <v>25.2</v>
      </c>
      <c r="N85" s="296"/>
    </row>
    <row r="86" spans="1:14" ht="15">
      <c r="A86" s="318">
        <v>1991</v>
      </c>
      <c r="B86" s="296">
        <f>'H2 a freight tonnes'!D44</f>
        <v>148.8</v>
      </c>
      <c r="D86" s="296">
        <f>'H2 a freight tonnes'!G44</f>
        <v>26.7</v>
      </c>
      <c r="E86" s="296"/>
      <c r="H86" s="308">
        <v>1991</v>
      </c>
      <c r="J86" s="296">
        <f>'H2 a freight tonnes'!I44</f>
        <v>21.4</v>
      </c>
      <c r="K86" s="296">
        <f>'H2 a freight tonnes'!H44</f>
        <v>11.34</v>
      </c>
      <c r="L86" s="296">
        <f>'H2 a freight tonnes'!E44</f>
        <v>9</v>
      </c>
      <c r="M86" s="296">
        <f>'H2 a freight tonnes'!G44</f>
        <v>26.7</v>
      </c>
      <c r="N86" s="296"/>
    </row>
    <row r="87" spans="1:14" ht="15">
      <c r="A87" s="318">
        <v>1992</v>
      </c>
      <c r="B87" s="296">
        <f>'H2 a freight tonnes'!D45</f>
        <v>157.1</v>
      </c>
      <c r="D87" s="296">
        <f>'H2 a freight tonnes'!G45</f>
        <v>25.7</v>
      </c>
      <c r="E87" s="296"/>
      <c r="H87" s="308">
        <v>1992</v>
      </c>
      <c r="J87" s="296">
        <f>'H2 a freight tonnes'!I45</f>
        <v>24</v>
      </c>
      <c r="K87" s="296">
        <f>'H2 a freight tonnes'!H45</f>
        <v>10.66</v>
      </c>
      <c r="L87" s="296">
        <f>'H2 a freight tonnes'!E45</f>
        <v>6.96</v>
      </c>
      <c r="M87" s="296">
        <f>'H2 a freight tonnes'!G45</f>
        <v>25.7</v>
      </c>
      <c r="N87" s="296"/>
    </row>
    <row r="88" spans="1:14" ht="15">
      <c r="A88" s="318">
        <v>1993</v>
      </c>
      <c r="B88" s="296">
        <f>'H2 a freight tonnes'!D46</f>
        <v>158.9</v>
      </c>
      <c r="D88" s="296">
        <f>'H2 a freight tonnes'!G46</f>
        <v>24.5</v>
      </c>
      <c r="E88" s="296"/>
      <c r="H88" s="308">
        <v>1993</v>
      </c>
      <c r="J88" s="296">
        <f>'H2 a freight tonnes'!I46</f>
        <v>26.9</v>
      </c>
      <c r="K88" s="296">
        <f>'H2 a freight tonnes'!H46</f>
        <v>11.35</v>
      </c>
      <c r="L88" s="296">
        <f>'H2 a freight tonnes'!E46</f>
        <v>5.01</v>
      </c>
      <c r="M88" s="296">
        <f>'H2 a freight tonnes'!G46</f>
        <v>24.5</v>
      </c>
      <c r="N88" s="296"/>
    </row>
    <row r="89" spans="1:14" ht="15">
      <c r="A89" s="318">
        <v>1994</v>
      </c>
      <c r="B89" s="296">
        <f>'H2 a freight tonnes'!D47</f>
        <v>155.8</v>
      </c>
      <c r="D89" s="296">
        <f>'H2 a freight tonnes'!G47</f>
        <v>27.5</v>
      </c>
      <c r="E89" s="296"/>
      <c r="H89" s="308">
        <v>1994</v>
      </c>
      <c r="J89" s="296">
        <f>'H2 a freight tonnes'!I47</f>
        <v>24.084</v>
      </c>
      <c r="K89" s="296">
        <f>'H2 a freight tonnes'!H47</f>
        <v>11.16</v>
      </c>
      <c r="L89" s="296">
        <f>'H2 a freight tonnes'!E47</f>
        <v>5.4</v>
      </c>
      <c r="M89" s="296">
        <f>'H2 a freight tonnes'!G47</f>
        <v>27.5</v>
      </c>
      <c r="N89" s="296"/>
    </row>
    <row r="90" spans="1:14" ht="15">
      <c r="A90" s="318">
        <v>1995</v>
      </c>
      <c r="B90" s="296">
        <f>'H2 a freight tonnes'!D48</f>
        <v>157.7</v>
      </c>
      <c r="D90" s="296">
        <f>'H2 a freight tonnes'!G48</f>
        <v>31.9</v>
      </c>
      <c r="E90" s="296"/>
      <c r="H90" s="308">
        <v>1995</v>
      </c>
      <c r="J90" s="296">
        <f>'H2 a freight tonnes'!I48</f>
        <v>25.622</v>
      </c>
      <c r="K90" s="296">
        <f>'H2 a freight tonnes'!H48</f>
        <v>11.22</v>
      </c>
      <c r="L90" s="296"/>
      <c r="M90" s="296">
        <f>'H2 a freight tonnes'!G48</f>
        <v>31.9</v>
      </c>
      <c r="N90" s="296"/>
    </row>
    <row r="91" spans="1:14" ht="15">
      <c r="A91" s="318">
        <v>1996</v>
      </c>
      <c r="B91" s="296">
        <f>'H2 a freight tonnes'!D49</f>
        <v>162.4</v>
      </c>
      <c r="D91" s="296">
        <f>'H2 a freight tonnes'!G49</f>
        <v>36.2</v>
      </c>
      <c r="E91" s="296"/>
      <c r="H91" s="308">
        <v>1996</v>
      </c>
      <c r="J91" s="296">
        <f>'H2 a freight tonnes'!I49</f>
        <v>25.602</v>
      </c>
      <c r="K91" s="296">
        <f>'H2 a freight tonnes'!H49</f>
        <v>11.08</v>
      </c>
      <c r="L91" s="296">
        <f>'H2 a freight tonnes'!E49</f>
        <v>5.43</v>
      </c>
      <c r="M91" s="296">
        <f>'H2 a freight tonnes'!G49</f>
        <v>36.2</v>
      </c>
      <c r="N91" s="296"/>
    </row>
    <row r="92" spans="1:14" ht="15">
      <c r="A92" s="318">
        <v>1997</v>
      </c>
      <c r="B92" s="296">
        <f>'H2 a freight tonnes'!D50</f>
        <v>157.4</v>
      </c>
      <c r="D92" s="296">
        <f>'H2 a freight tonnes'!G50</f>
        <v>34.5</v>
      </c>
      <c r="E92" s="296"/>
      <c r="H92" s="308">
        <v>1997</v>
      </c>
      <c r="J92" s="296">
        <f>'H2 a freight tonnes'!I50</f>
        <v>25.715</v>
      </c>
      <c r="K92" s="296">
        <f>'H2 a freight tonnes'!H50</f>
        <v>11.62</v>
      </c>
      <c r="L92" s="296">
        <f>'H2 a freight tonnes'!E50</f>
        <v>7.04</v>
      </c>
      <c r="M92" s="296">
        <f>'H2 a freight tonnes'!G50</f>
        <v>34.5</v>
      </c>
      <c r="N92" s="296"/>
    </row>
    <row r="93" spans="1:14" ht="15">
      <c r="A93" s="318">
        <v>1998</v>
      </c>
      <c r="B93" s="296">
        <f>'H2 a freight tonnes'!D51</f>
        <v>155.6</v>
      </c>
      <c r="D93" s="296">
        <f>'H2 a freight tonnes'!G51</f>
        <v>39.7</v>
      </c>
      <c r="E93" s="296"/>
      <c r="H93" s="308">
        <v>1998</v>
      </c>
      <c r="J93" s="296">
        <f>'H2 a freight tonnes'!I51</f>
        <v>28.061</v>
      </c>
      <c r="K93" s="296">
        <f>'H2 a freight tonnes'!H51</f>
        <v>10.37</v>
      </c>
      <c r="L93" s="296">
        <f>'H2 a freight tonnes'!E51</f>
        <v>7.69</v>
      </c>
      <c r="M93" s="296">
        <f>'H2 a freight tonnes'!G51</f>
        <v>39.7</v>
      </c>
      <c r="N93" s="296"/>
    </row>
    <row r="94" spans="1:14" ht="15">
      <c r="A94" s="318">
        <v>1999</v>
      </c>
      <c r="B94" s="296">
        <f>'H2 a freight tonnes'!D52</f>
        <v>155.8</v>
      </c>
      <c r="D94" s="296">
        <f>'H2 a freight tonnes'!G52</f>
        <v>35.3</v>
      </c>
      <c r="E94" s="296"/>
      <c r="H94" s="308">
        <v>1999</v>
      </c>
      <c r="J94" s="296">
        <f>'H2 a freight tonnes'!I52</f>
        <v>28.025</v>
      </c>
      <c r="K94" s="296">
        <f>'H2 a freight tonnes'!H52</f>
        <v>9.47</v>
      </c>
      <c r="L94" s="296">
        <f>'H2 a freight tonnes'!E52</f>
        <v>8.24</v>
      </c>
      <c r="M94" s="296">
        <f>'H2 a freight tonnes'!G52</f>
        <v>35.3</v>
      </c>
      <c r="N94" s="296"/>
    </row>
    <row r="95" spans="1:14" ht="15">
      <c r="A95" s="318">
        <v>2000</v>
      </c>
      <c r="B95" s="296">
        <f>'H2 a freight tonnes'!D53</f>
        <v>158.5</v>
      </c>
      <c r="D95" s="296"/>
      <c r="E95" s="296">
        <f>'H2 a freight tonnes'!G53</f>
        <v>24.68</v>
      </c>
      <c r="F95" s="296"/>
      <c r="H95" s="308">
        <v>2000</v>
      </c>
      <c r="J95" s="296">
        <f>'H2 a freight tonnes'!I53</f>
        <v>28.149</v>
      </c>
      <c r="K95" s="296">
        <f>'H2 a freight tonnes'!H53</f>
        <v>12.24</v>
      </c>
      <c r="L95" s="296">
        <f>'H2 a freight tonnes'!E53</f>
        <v>8.25</v>
      </c>
      <c r="M95" s="296"/>
      <c r="N95" s="296">
        <f>'H2 a freight tonnes'!G53</f>
        <v>24.68</v>
      </c>
    </row>
    <row r="96" spans="1:14" ht="15">
      <c r="A96" s="318">
        <v>2001</v>
      </c>
      <c r="B96" s="296">
        <f>'H2 a freight tonnes'!D54</f>
        <v>150.8</v>
      </c>
      <c r="D96" s="296"/>
      <c r="E96" s="296">
        <f>'H2 a freight tonnes'!G54</f>
        <v>20.6</v>
      </c>
      <c r="F96" s="296"/>
      <c r="H96" s="308">
        <v>2001</v>
      </c>
      <c r="J96" s="296">
        <f>'H2 a freight tonnes'!I54</f>
        <v>28.132</v>
      </c>
      <c r="K96" s="296">
        <f>'H2 a freight tonnes'!H54</f>
        <v>11.41</v>
      </c>
      <c r="L96" s="296">
        <f>'H2 a freight tonnes'!E54</f>
        <v>9.570160999999999</v>
      </c>
      <c r="M96" s="296"/>
      <c r="N96" s="296">
        <f>'H2 a freight tonnes'!G54</f>
        <v>20.6</v>
      </c>
    </row>
    <row r="97" spans="1:14" ht="15">
      <c r="A97" s="318">
        <v>2002</v>
      </c>
      <c r="B97" s="296">
        <f>'H2 a freight tonnes'!D55</f>
        <v>154.4</v>
      </c>
      <c r="D97" s="296"/>
      <c r="E97" s="296">
        <f>'H2 a freight tonnes'!G55</f>
        <v>19.2</v>
      </c>
      <c r="F97" s="296"/>
      <c r="H97" s="308">
        <v>2002</v>
      </c>
      <c r="J97" s="296">
        <f>'H2 a freight tonnes'!I55</f>
        <v>28.042</v>
      </c>
      <c r="K97" s="296">
        <f>'H2 a freight tonnes'!H55</f>
        <v>10.01</v>
      </c>
      <c r="L97" s="296">
        <f>'H2 a freight tonnes'!E55</f>
        <v>9.119995999999999</v>
      </c>
      <c r="M97" s="296"/>
      <c r="N97" s="296">
        <f>'H2 a freight tonnes'!G55</f>
        <v>19.2</v>
      </c>
    </row>
    <row r="98" spans="1:14" ht="15">
      <c r="A98" s="318">
        <v>2003</v>
      </c>
      <c r="B98" s="296">
        <f>'H2 a freight tonnes'!D56</f>
        <v>153.4</v>
      </c>
      <c r="D98" s="296"/>
      <c r="E98" s="296">
        <f>'H2 a freight tonnes'!G56</f>
        <v>19.51</v>
      </c>
      <c r="F98" s="296"/>
      <c r="H98" s="308">
        <v>2003</v>
      </c>
      <c r="J98" s="296">
        <f>'H2 a freight tonnes'!I56</f>
        <v>27.701</v>
      </c>
      <c r="K98" s="296">
        <f>'H2 a freight tonnes'!H56</f>
        <v>10.06</v>
      </c>
      <c r="L98" s="296">
        <f>'H2 a freight tonnes'!E56</f>
        <v>8.328532</v>
      </c>
      <c r="N98" s="296">
        <f>'H2 a freight tonnes'!G56</f>
        <v>19.51</v>
      </c>
    </row>
    <row r="99" spans="1:14" ht="15">
      <c r="A99" s="318">
        <v>2004</v>
      </c>
      <c r="B99" s="296"/>
      <c r="C99" s="296">
        <f>'H2 a freight tonnes'!D57</f>
        <v>173.1</v>
      </c>
      <c r="D99" s="319"/>
      <c r="E99" s="296">
        <f>'H2 a freight tonnes'!G57</f>
        <v>20.49</v>
      </c>
      <c r="H99" s="308">
        <v>2004</v>
      </c>
      <c r="J99" s="296">
        <f>'H2 a freight tonnes'!I57</f>
        <v>27.649039</v>
      </c>
      <c r="K99" s="296">
        <f>'H2 a freight tonnes'!H57</f>
        <v>9.97</v>
      </c>
      <c r="L99" s="296">
        <f>'H2 a freight tonnes'!E57</f>
        <v>11.25</v>
      </c>
      <c r="N99" s="296">
        <f>'H2 a freight tonnes'!G57</f>
        <v>20.49</v>
      </c>
    </row>
    <row r="100" spans="1:14" ht="15">
      <c r="A100" s="318">
        <v>2005</v>
      </c>
      <c r="B100" s="296"/>
      <c r="C100" s="296">
        <f>'H2 a freight tonnes'!D58</f>
        <v>165.6</v>
      </c>
      <c r="D100" s="319"/>
      <c r="E100" s="296">
        <f>'H2 a freight tonnes'!G58</f>
        <v>25.531185557834668</v>
      </c>
      <c r="H100" s="308">
        <v>2005</v>
      </c>
      <c r="J100" s="296">
        <f>'H2 a freight tonnes'!I58</f>
        <v>27.6</v>
      </c>
      <c r="K100" s="296">
        <f>'H2 a freight tonnes'!H58</f>
        <v>10.193762099703264</v>
      </c>
      <c r="L100" s="296">
        <f>'H2 a freight tonnes'!E58</f>
        <v>14.31</v>
      </c>
      <c r="N100" s="296">
        <f>'H2 a freight tonnes'!G58</f>
        <v>25.531185557834668</v>
      </c>
    </row>
    <row r="101" spans="1:14" ht="15">
      <c r="A101" s="318">
        <v>2006</v>
      </c>
      <c r="B101" s="319"/>
      <c r="C101" s="296">
        <f>'H2 a freight tonnes'!D59</f>
        <v>170.03526122401001</v>
      </c>
      <c r="E101" s="296">
        <f>'H2 a freight tonnes'!G59</f>
        <v>20.58</v>
      </c>
      <c r="H101" s="308">
        <v>2006</v>
      </c>
      <c r="J101" s="296">
        <f>'H2 a freight tonnes'!I59</f>
        <v>27.8</v>
      </c>
      <c r="K101" s="296">
        <f>'H2 a freight tonnes'!H59</f>
        <v>10.16</v>
      </c>
      <c r="L101" s="296">
        <f>'H2 a freight tonnes'!E59</f>
        <v>12.96</v>
      </c>
      <c r="N101" s="296">
        <f>'H2 a freight tonnes'!G59</f>
        <v>20.58</v>
      </c>
    </row>
    <row r="102" spans="1:14" ht="15">
      <c r="A102" s="318">
        <v>2007</v>
      </c>
      <c r="B102" s="319"/>
      <c r="C102" s="296">
        <f>'H2 a freight tonnes'!D60</f>
        <v>176.82849159656521</v>
      </c>
      <c r="E102" s="296">
        <f>'H2 a freight tonnes'!G60</f>
        <v>22.79</v>
      </c>
      <c r="H102" s="308">
        <v>2007</v>
      </c>
      <c r="J102" s="296">
        <f>'H2 a freight tonnes'!I60</f>
        <v>27.5</v>
      </c>
      <c r="K102" s="296">
        <f>'H2 a freight tonnes'!H60</f>
        <v>10.5</v>
      </c>
      <c r="L102" s="296">
        <f>'H2 a freight tonnes'!E60</f>
        <v>11.35</v>
      </c>
      <c r="N102" s="296">
        <f>'H2 a freight tonnes'!G60</f>
        <v>22.79</v>
      </c>
    </row>
    <row r="103" spans="1:14" ht="15">
      <c r="A103" s="318">
        <v>2008</v>
      </c>
      <c r="B103" s="319"/>
      <c r="C103" s="296">
        <f>'H2 a freight tonnes'!D61</f>
        <v>157.03148290364607</v>
      </c>
      <c r="E103" s="296">
        <f>'H2 a freight tonnes'!G61</f>
        <v>23.28</v>
      </c>
      <c r="H103" s="308">
        <v>2008</v>
      </c>
      <c r="J103" s="296">
        <f>'H2 a freight tonnes'!I61</f>
        <v>27.6</v>
      </c>
      <c r="K103" s="296">
        <f>'H2 a freight tonnes'!H61</f>
        <v>12.19</v>
      </c>
      <c r="L103" s="296">
        <f>'H2 a freight tonnes'!E61</f>
        <v>10.36</v>
      </c>
      <c r="N103" s="296">
        <f>'H2 a freight tonnes'!G61</f>
        <v>23.28</v>
      </c>
    </row>
    <row r="104" spans="1:14" ht="15">
      <c r="A104" s="318">
        <v>2009</v>
      </c>
      <c r="C104" s="296">
        <f>'H2 a freight tonnes'!D62</f>
        <v>131.92345982339137</v>
      </c>
      <c r="E104" s="296">
        <f>'H2 a freight tonnes'!G62</f>
        <v>19.84</v>
      </c>
      <c r="H104" s="308">
        <v>2009</v>
      </c>
      <c r="J104" s="296">
        <f>'H2 a freight tonnes'!I62</f>
        <v>27.6</v>
      </c>
      <c r="K104" s="296">
        <f>'H2 a freight tonnes'!H62</f>
        <v>10.1</v>
      </c>
      <c r="L104" s="296">
        <f>'H2 a freight tonnes'!E62</f>
        <v>9.69</v>
      </c>
      <c r="N104" s="296">
        <f>'H2 a freight tonnes'!G62</f>
        <v>19.84</v>
      </c>
    </row>
    <row r="105" spans="1:14" ht="15">
      <c r="A105" s="318">
        <v>2010</v>
      </c>
      <c r="C105" s="296">
        <f>'H2 a freight tonnes'!D63</f>
        <v>131.93396436893246</v>
      </c>
      <c r="E105" s="296">
        <f>'H2 a freight tonnes'!G63</f>
        <v>17.95</v>
      </c>
      <c r="H105" s="308">
        <v>2010</v>
      </c>
      <c r="J105" s="296">
        <f>'H2 a freight tonnes'!I63</f>
        <v>27.6</v>
      </c>
      <c r="K105" s="296">
        <f>'H2 a freight tonnes'!H63</f>
        <v>10.89</v>
      </c>
      <c r="L105" s="296">
        <f>'H2 a freight tonnes'!E63</f>
        <v>8.33</v>
      </c>
      <c r="N105" s="296">
        <f>'H2 a freight tonnes'!G63</f>
        <v>17.95</v>
      </c>
    </row>
    <row r="106" spans="1:14" ht="15">
      <c r="A106" s="318">
        <v>2011</v>
      </c>
      <c r="C106" s="296" t="str">
        <f>'H2 a freight tonnes'!D64</f>
        <v>..</v>
      </c>
      <c r="E106" s="296">
        <f>'H2 a freight tonnes'!G64</f>
        <v>16.33</v>
      </c>
      <c r="H106" s="308">
        <v>2011</v>
      </c>
      <c r="J106" s="296">
        <f>'H2 a freight tonnes'!I64</f>
        <v>27.8</v>
      </c>
      <c r="K106" s="296">
        <f>'H2 a freight tonnes'!H64</f>
        <v>10.7</v>
      </c>
      <c r="L106" s="296">
        <f>'H2 a freight tonnes'!E64</f>
        <v>7.61</v>
      </c>
      <c r="N106" s="296">
        <f>'H2 a freight tonnes'!G64</f>
        <v>16.33</v>
      </c>
    </row>
    <row r="107" spans="1:14" ht="15">
      <c r="A107" s="318">
        <v>2012</v>
      </c>
      <c r="H107" s="308">
        <v>2012</v>
      </c>
      <c r="J107" s="296">
        <f>'H2 a freight tonnes'!I65</f>
        <v>28.2</v>
      </c>
      <c r="K107" s="296">
        <f>'H2 a freight tonnes'!H65</f>
        <v>10.79</v>
      </c>
      <c r="L107" s="296" t="str">
        <f>'H2 a freight tonnes'!E65</f>
        <v>..</v>
      </c>
      <c r="N107" s="296">
        <f>'H2 a freight tonnes'!G65</f>
        <v>12.5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37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9" customWidth="1"/>
    <col min="2" max="2" width="5.8515625" style="9" customWidth="1"/>
    <col min="3" max="3" width="30.8515625" style="9" customWidth="1"/>
    <col min="4" max="4" width="15.28125" style="9" customWidth="1"/>
    <col min="5" max="9" width="8.7109375" style="9" bestFit="1" customWidth="1"/>
    <col min="10" max="10" width="9.57421875" style="9" customWidth="1"/>
    <col min="11" max="11" width="8.140625" style="9" customWidth="1"/>
    <col min="12" max="12" width="8.28125" style="9" customWidth="1"/>
    <col min="13" max="14" width="11.421875" style="9" customWidth="1"/>
    <col min="15" max="15" width="9.8515625" style="9" customWidth="1"/>
    <col min="16" max="16" width="10.421875" style="9" customWidth="1"/>
    <col min="17" max="17" width="10.7109375" style="9" customWidth="1"/>
    <col min="18" max="18" width="10.140625" style="9" customWidth="1"/>
    <col min="19" max="16384" width="11.421875" style="9" customWidth="1"/>
  </cols>
  <sheetData>
    <row r="1" ht="15">
      <c r="A1" s="15" t="s">
        <v>344</v>
      </c>
    </row>
    <row r="2" ht="3" customHeight="1">
      <c r="A2" s="15"/>
    </row>
    <row r="3" ht="15">
      <c r="A3" s="339" t="s">
        <v>345</v>
      </c>
    </row>
    <row r="5" spans="1:18" ht="15.75">
      <c r="A5" s="340" t="s">
        <v>346</v>
      </c>
      <c r="E5" s="15">
        <v>1999</v>
      </c>
      <c r="F5" s="15">
        <v>2000</v>
      </c>
      <c r="G5" s="15">
        <v>2001</v>
      </c>
      <c r="H5" s="15">
        <v>2002</v>
      </c>
      <c r="I5" s="15">
        <v>2003</v>
      </c>
      <c r="J5" s="15">
        <v>2004</v>
      </c>
      <c r="K5" s="15">
        <v>2005</v>
      </c>
      <c r="L5" s="15">
        <v>2006</v>
      </c>
      <c r="M5" s="15">
        <v>2007</v>
      </c>
      <c r="N5" s="15">
        <v>2008</v>
      </c>
      <c r="O5" s="15">
        <v>2009</v>
      </c>
      <c r="P5" s="15">
        <v>2010</v>
      </c>
      <c r="Q5" s="15">
        <v>2011</v>
      </c>
      <c r="R5" s="15">
        <v>2012</v>
      </c>
    </row>
    <row r="6" ht="6" customHeight="1"/>
    <row r="7" ht="15">
      <c r="A7" s="341" t="s">
        <v>105</v>
      </c>
    </row>
    <row r="8" spans="1:18" ht="15">
      <c r="A8" s="2" t="s">
        <v>348</v>
      </c>
      <c r="B8" s="9" t="s">
        <v>347</v>
      </c>
      <c r="D8" s="9" t="s">
        <v>6</v>
      </c>
      <c r="E8" s="342">
        <v>2.747</v>
      </c>
      <c r="F8" s="342">
        <v>2.491</v>
      </c>
      <c r="G8" s="342">
        <v>2.646</v>
      </c>
      <c r="H8" s="342">
        <v>2.438</v>
      </c>
      <c r="I8" s="342">
        <v>2.513</v>
      </c>
      <c r="J8" s="342">
        <v>2.454</v>
      </c>
      <c r="K8" s="342">
        <v>2.6</v>
      </c>
      <c r="L8" s="343">
        <v>2.787279</v>
      </c>
      <c r="M8" s="343">
        <v>2.9161029999999997</v>
      </c>
      <c r="N8" s="343">
        <v>3.064514643730004</v>
      </c>
      <c r="O8" s="343">
        <v>3.32059109488</v>
      </c>
      <c r="P8" s="343">
        <v>3.666655886950001</v>
      </c>
      <c r="Q8" s="414">
        <v>3.7953920000000005</v>
      </c>
      <c r="R8" s="37" t="s">
        <v>8</v>
      </c>
    </row>
    <row r="9" spans="1:18" ht="15">
      <c r="A9" s="2" t="s">
        <v>432</v>
      </c>
      <c r="B9" s="9" t="s">
        <v>349</v>
      </c>
      <c r="D9" s="9" t="s">
        <v>6</v>
      </c>
      <c r="E9" s="342">
        <v>2.729</v>
      </c>
      <c r="F9" s="342">
        <v>2.478</v>
      </c>
      <c r="G9" s="342">
        <v>2.627</v>
      </c>
      <c r="H9" s="342">
        <v>2.416</v>
      </c>
      <c r="I9" s="342">
        <v>2.494</v>
      </c>
      <c r="J9" s="342">
        <v>2.4262870000000003</v>
      </c>
      <c r="K9" s="342">
        <v>2.6</v>
      </c>
      <c r="L9" s="343">
        <v>2.78862</v>
      </c>
      <c r="M9" s="343">
        <v>2.891596</v>
      </c>
      <c r="N9" s="343">
        <v>3.0645147037299862</v>
      </c>
      <c r="O9" s="343">
        <v>3.320591094880029</v>
      </c>
      <c r="P9" s="343">
        <v>3.666655886950001</v>
      </c>
      <c r="Q9" s="415">
        <v>3.7953920000000005</v>
      </c>
      <c r="R9" s="37" t="s">
        <v>8</v>
      </c>
    </row>
    <row r="10" spans="2:18" ht="15">
      <c r="B10" s="9" t="s">
        <v>350</v>
      </c>
      <c r="D10" s="9" t="s">
        <v>6</v>
      </c>
      <c r="E10" s="344">
        <f aca="true" t="shared" si="0" ref="E10:Q10">E8+E9</f>
        <v>5.476</v>
      </c>
      <c r="F10" s="344">
        <f t="shared" si="0"/>
        <v>4.969</v>
      </c>
      <c r="G10" s="344">
        <f t="shared" si="0"/>
        <v>5.273</v>
      </c>
      <c r="H10" s="344">
        <f t="shared" si="0"/>
        <v>4.854</v>
      </c>
      <c r="I10" s="344">
        <f t="shared" si="0"/>
        <v>5.007</v>
      </c>
      <c r="J10" s="344">
        <f t="shared" si="0"/>
        <v>4.880287000000001</v>
      </c>
      <c r="K10" s="344">
        <f t="shared" si="0"/>
        <v>5.2</v>
      </c>
      <c r="L10" s="344">
        <f t="shared" si="0"/>
        <v>5.575899</v>
      </c>
      <c r="M10" s="344">
        <f t="shared" si="0"/>
        <v>5.8076989999999995</v>
      </c>
      <c r="N10" s="344">
        <f t="shared" si="0"/>
        <v>6.129029347459991</v>
      </c>
      <c r="O10" s="344">
        <f t="shared" si="0"/>
        <v>6.641182189760029</v>
      </c>
      <c r="P10" s="344">
        <f t="shared" si="0"/>
        <v>7.333311773900002</v>
      </c>
      <c r="Q10" s="344">
        <f t="shared" si="0"/>
        <v>7.590784000000001</v>
      </c>
      <c r="R10" s="37" t="s">
        <v>8</v>
      </c>
    </row>
    <row r="11" ht="6" customHeight="1"/>
    <row r="12" ht="15">
      <c r="A12" s="341" t="s">
        <v>106</v>
      </c>
    </row>
    <row r="13" spans="1:18" ht="15">
      <c r="A13" s="9" t="s">
        <v>351</v>
      </c>
      <c r="B13" s="9" t="s">
        <v>352</v>
      </c>
      <c r="D13" s="9" t="s">
        <v>3</v>
      </c>
      <c r="E13" s="345">
        <v>9079</v>
      </c>
      <c r="F13" s="345">
        <v>9508</v>
      </c>
      <c r="G13" s="345">
        <v>10213</v>
      </c>
      <c r="H13" s="345">
        <v>11513</v>
      </c>
      <c r="I13" s="345">
        <v>12384.663</v>
      </c>
      <c r="J13" s="345">
        <v>12876.353</v>
      </c>
      <c r="K13" s="345">
        <v>13161.129</v>
      </c>
      <c r="L13" s="345">
        <v>12961.695</v>
      </c>
      <c r="M13" s="345">
        <v>12873.273</v>
      </c>
      <c r="N13" s="345">
        <v>12067.626</v>
      </c>
      <c r="O13" s="345">
        <v>10889.736</v>
      </c>
      <c r="P13" s="345">
        <v>9829.824</v>
      </c>
      <c r="Q13" s="345">
        <v>10120.881</v>
      </c>
      <c r="R13" s="345">
        <v>10051.195</v>
      </c>
    </row>
    <row r="14" ht="6" customHeight="1"/>
    <row r="15" spans="1:2" ht="15">
      <c r="A15" s="9" t="s">
        <v>351</v>
      </c>
      <c r="B15" s="9" t="s">
        <v>353</v>
      </c>
    </row>
    <row r="16" spans="3:18" ht="15">
      <c r="C16" s="9" t="s">
        <v>354</v>
      </c>
      <c r="D16" s="9" t="s">
        <v>3</v>
      </c>
      <c r="E16" s="345">
        <v>627</v>
      </c>
      <c r="F16" s="345">
        <v>659</v>
      </c>
      <c r="G16" s="345">
        <v>852</v>
      </c>
      <c r="H16" s="345">
        <v>1009</v>
      </c>
      <c r="I16" s="345">
        <v>946.736</v>
      </c>
      <c r="J16" s="345">
        <v>994.931</v>
      </c>
      <c r="K16" s="345">
        <v>1024.691</v>
      </c>
      <c r="L16" s="345">
        <v>1124.485</v>
      </c>
      <c r="M16" s="345">
        <v>1156.77</v>
      </c>
      <c r="N16" s="345">
        <v>1195.102</v>
      </c>
      <c r="O16" s="345">
        <v>1019.543</v>
      </c>
      <c r="P16" s="345">
        <v>849.416</v>
      </c>
      <c r="Q16" s="345">
        <v>852.853</v>
      </c>
      <c r="R16" s="345">
        <v>816.582</v>
      </c>
    </row>
    <row r="17" spans="3:18" ht="15">
      <c r="C17" s="9" t="s">
        <v>355</v>
      </c>
      <c r="D17" s="9" t="s">
        <v>3</v>
      </c>
      <c r="E17" s="345">
        <v>4102</v>
      </c>
      <c r="F17" s="345">
        <v>4415</v>
      </c>
      <c r="G17" s="345">
        <v>4716</v>
      </c>
      <c r="H17" s="345">
        <v>4993</v>
      </c>
      <c r="I17" s="345">
        <v>5608.463</v>
      </c>
      <c r="J17" s="345">
        <v>6233.761</v>
      </c>
      <c r="K17" s="345">
        <v>7009.238</v>
      </c>
      <c r="L17" s="345">
        <v>7437.362</v>
      </c>
      <c r="M17" s="345">
        <v>8039.343</v>
      </c>
      <c r="N17" s="345">
        <v>8098.148</v>
      </c>
      <c r="O17" s="345">
        <v>7681.999</v>
      </c>
      <c r="P17" s="345">
        <v>7396.852</v>
      </c>
      <c r="Q17" s="345">
        <v>8203.78</v>
      </c>
      <c r="R17" s="345">
        <v>8434.815</v>
      </c>
    </row>
    <row r="18" spans="3:18" ht="15">
      <c r="C18" s="9" t="s">
        <v>356</v>
      </c>
      <c r="D18" s="9" t="s">
        <v>3</v>
      </c>
      <c r="E18" s="345">
        <v>508</v>
      </c>
      <c r="F18" s="345">
        <v>492</v>
      </c>
      <c r="G18" s="345">
        <v>459</v>
      </c>
      <c r="H18" s="345">
        <v>418</v>
      </c>
      <c r="I18" s="345">
        <v>395.159</v>
      </c>
      <c r="J18" s="345">
        <v>594.724</v>
      </c>
      <c r="K18" s="345">
        <v>657.137</v>
      </c>
      <c r="L18" s="345">
        <v>749.511</v>
      </c>
      <c r="M18" s="345">
        <v>777.311</v>
      </c>
      <c r="N18" s="345">
        <v>644.645</v>
      </c>
      <c r="O18" s="345">
        <v>567.86</v>
      </c>
      <c r="P18" s="345">
        <v>476.061</v>
      </c>
      <c r="Q18" s="345">
        <v>523.749</v>
      </c>
      <c r="R18" s="345">
        <v>485.412</v>
      </c>
    </row>
    <row r="19" spans="3:18" ht="15">
      <c r="C19" s="9" t="s">
        <v>357</v>
      </c>
      <c r="D19" s="9" t="s">
        <v>3</v>
      </c>
      <c r="E19" s="346">
        <v>190</v>
      </c>
      <c r="F19" s="345">
        <v>195</v>
      </c>
      <c r="G19" s="345">
        <v>211</v>
      </c>
      <c r="H19" s="345">
        <v>205</v>
      </c>
      <c r="I19" s="345">
        <v>184.267</v>
      </c>
      <c r="J19" s="345">
        <v>300.592</v>
      </c>
      <c r="K19" s="345">
        <v>283.229</v>
      </c>
      <c r="L19" s="345">
        <v>359.426</v>
      </c>
      <c r="M19" s="345">
        <v>381.383</v>
      </c>
      <c r="N19" s="345">
        <v>414.542</v>
      </c>
      <c r="O19" s="345">
        <v>470.503</v>
      </c>
      <c r="P19" s="345">
        <v>546.694</v>
      </c>
      <c r="Q19" s="345">
        <v>481.757</v>
      </c>
      <c r="R19" s="345">
        <v>476.849</v>
      </c>
    </row>
    <row r="20" spans="3:18" ht="15">
      <c r="C20" s="9" t="s">
        <v>358</v>
      </c>
      <c r="D20" s="9" t="s">
        <v>3</v>
      </c>
      <c r="E20" s="347">
        <f aca="true" t="shared" si="1" ref="E20:Q20">E16+E17+E18+E19</f>
        <v>5427</v>
      </c>
      <c r="F20" s="347">
        <f t="shared" si="1"/>
        <v>5761</v>
      </c>
      <c r="G20" s="347">
        <f t="shared" si="1"/>
        <v>6238</v>
      </c>
      <c r="H20" s="347">
        <f t="shared" si="1"/>
        <v>6625</v>
      </c>
      <c r="I20" s="348">
        <f t="shared" si="1"/>
        <v>7134.624999999999</v>
      </c>
      <c r="J20" s="348">
        <f t="shared" si="1"/>
        <v>8124.008000000001</v>
      </c>
      <c r="K20" s="348">
        <f t="shared" si="1"/>
        <v>8974.295</v>
      </c>
      <c r="L20" s="348">
        <f t="shared" si="1"/>
        <v>9670.784</v>
      </c>
      <c r="M20" s="348">
        <f t="shared" si="1"/>
        <v>10354.806999999999</v>
      </c>
      <c r="N20" s="348">
        <f t="shared" si="1"/>
        <v>10352.437</v>
      </c>
      <c r="O20" s="348">
        <f t="shared" si="1"/>
        <v>9739.905</v>
      </c>
      <c r="P20" s="348">
        <f t="shared" si="1"/>
        <v>9269.023</v>
      </c>
      <c r="Q20" s="348">
        <f t="shared" si="1"/>
        <v>10062.139</v>
      </c>
      <c r="R20" s="348">
        <f>R16+R17+R18+R19</f>
        <v>10213.658000000001</v>
      </c>
    </row>
    <row r="21" ht="6" customHeight="1"/>
    <row r="22" spans="1:18" ht="15">
      <c r="A22" s="9" t="s">
        <v>359</v>
      </c>
      <c r="D22" s="9" t="s">
        <v>3</v>
      </c>
      <c r="E22" s="347">
        <f aca="true" t="shared" si="2" ref="E22:P22">E13+E20</f>
        <v>14506</v>
      </c>
      <c r="F22" s="347">
        <f t="shared" si="2"/>
        <v>15269</v>
      </c>
      <c r="G22" s="347">
        <f t="shared" si="2"/>
        <v>16451</v>
      </c>
      <c r="H22" s="347">
        <f t="shared" si="2"/>
        <v>18138</v>
      </c>
      <c r="I22" s="348">
        <f t="shared" si="2"/>
        <v>19519.288</v>
      </c>
      <c r="J22" s="348">
        <f t="shared" si="2"/>
        <v>21000.361</v>
      </c>
      <c r="K22" s="348">
        <f t="shared" si="2"/>
        <v>22135.424</v>
      </c>
      <c r="L22" s="348">
        <f t="shared" si="2"/>
        <v>22632.479</v>
      </c>
      <c r="M22" s="348">
        <f t="shared" si="2"/>
        <v>23228.079999999998</v>
      </c>
      <c r="N22" s="348">
        <f t="shared" si="2"/>
        <v>22420.063000000002</v>
      </c>
      <c r="O22" s="348">
        <f t="shared" si="2"/>
        <v>20629.641000000003</v>
      </c>
      <c r="P22" s="348">
        <f t="shared" si="2"/>
        <v>19098.847</v>
      </c>
      <c r="Q22" s="348">
        <f>Q13+Q20</f>
        <v>20183.019999999997</v>
      </c>
      <c r="R22" s="348">
        <f>R13+R20</f>
        <v>20264.853000000003</v>
      </c>
    </row>
    <row r="23" ht="6" customHeight="1"/>
    <row r="24" ht="15">
      <c r="A24" s="341" t="s">
        <v>107</v>
      </c>
    </row>
    <row r="25" spans="1:18" ht="15">
      <c r="A25" s="9" t="s">
        <v>435</v>
      </c>
      <c r="B25" s="9" t="s">
        <v>360</v>
      </c>
      <c r="D25" s="9" t="s">
        <v>3</v>
      </c>
      <c r="E25" s="440">
        <v>2621</v>
      </c>
      <c r="F25" s="440">
        <v>2470</v>
      </c>
      <c r="G25" s="440">
        <v>2326</v>
      </c>
      <c r="H25" s="441">
        <v>2284</v>
      </c>
      <c r="I25" s="441">
        <v>2430</v>
      </c>
      <c r="J25" s="441">
        <v>2337</v>
      </c>
      <c r="K25" s="441">
        <v>2051</v>
      </c>
      <c r="L25" s="441">
        <v>2015</v>
      </c>
      <c r="M25" s="441">
        <v>2094</v>
      </c>
      <c r="N25" s="441">
        <v>1938</v>
      </c>
      <c r="O25" s="441">
        <v>1916</v>
      </c>
      <c r="P25" s="441">
        <v>1920</v>
      </c>
      <c r="Q25" s="441">
        <v>1857.745</v>
      </c>
      <c r="R25" s="441">
        <v>1809.415</v>
      </c>
    </row>
    <row r="26" spans="14:17" ht="6" customHeight="1">
      <c r="N26" s="37"/>
      <c r="O26" s="37"/>
      <c r="P26" s="37"/>
      <c r="Q26" s="37"/>
    </row>
    <row r="27" spans="1:23" ht="15">
      <c r="A27" s="9" t="s">
        <v>361</v>
      </c>
      <c r="D27" s="9" t="s">
        <v>3</v>
      </c>
      <c r="E27" s="9">
        <v>6</v>
      </c>
      <c r="F27" s="9">
        <v>5.681</v>
      </c>
      <c r="G27" s="9">
        <v>6.105</v>
      </c>
      <c r="H27" s="349">
        <v>111.875</v>
      </c>
      <c r="I27" s="349">
        <v>207.587</v>
      </c>
      <c r="J27" s="349">
        <v>207</v>
      </c>
      <c r="K27" s="349">
        <v>194.323</v>
      </c>
      <c r="L27" s="349">
        <v>121</v>
      </c>
      <c r="M27" s="349">
        <v>111</v>
      </c>
      <c r="N27" s="350">
        <v>75</v>
      </c>
      <c r="O27" s="351">
        <v>31</v>
      </c>
      <c r="P27" s="351">
        <v>54.016</v>
      </c>
      <c r="Q27" s="350">
        <v>0</v>
      </c>
      <c r="R27" s="350">
        <v>0</v>
      </c>
      <c r="S27" s="349"/>
      <c r="T27" s="349"/>
      <c r="U27" s="349"/>
      <c r="V27" s="349"/>
      <c r="W27" s="349"/>
    </row>
    <row r="28" ht="6" customHeight="1"/>
    <row r="29" spans="1:18" ht="15">
      <c r="A29" s="9" t="s">
        <v>359</v>
      </c>
      <c r="D29" s="9" t="s">
        <v>3</v>
      </c>
      <c r="E29" s="347">
        <f aca="true" t="shared" si="3" ref="E29:R29">E25+E27</f>
        <v>2627</v>
      </c>
      <c r="F29" s="347">
        <f t="shared" si="3"/>
        <v>2475.681</v>
      </c>
      <c r="G29" s="347">
        <f t="shared" si="3"/>
        <v>2332.105</v>
      </c>
      <c r="H29" s="347">
        <f t="shared" si="3"/>
        <v>2395.875</v>
      </c>
      <c r="I29" s="347">
        <f t="shared" si="3"/>
        <v>2637.587</v>
      </c>
      <c r="J29" s="347">
        <f t="shared" si="3"/>
        <v>2544</v>
      </c>
      <c r="K29" s="347">
        <f t="shared" si="3"/>
        <v>2245.323</v>
      </c>
      <c r="L29" s="347">
        <f t="shared" si="3"/>
        <v>2136</v>
      </c>
      <c r="M29" s="347">
        <f t="shared" si="3"/>
        <v>2205</v>
      </c>
      <c r="N29" s="347">
        <f t="shared" si="3"/>
        <v>2013</v>
      </c>
      <c r="O29" s="347">
        <f t="shared" si="3"/>
        <v>1947</v>
      </c>
      <c r="P29" s="347">
        <f t="shared" si="3"/>
        <v>1974.016</v>
      </c>
      <c r="Q29" s="347">
        <f t="shared" si="3"/>
        <v>1857.745</v>
      </c>
      <c r="R29" s="347">
        <f t="shared" si="3"/>
        <v>1809.415</v>
      </c>
    </row>
    <row r="31" spans="1:16" ht="15.75">
      <c r="A31" s="340" t="s">
        <v>362</v>
      </c>
      <c r="E31" s="15">
        <f aca="true" t="shared" si="4" ref="E31:P31">E5</f>
        <v>1999</v>
      </c>
      <c r="F31" s="15">
        <f t="shared" si="4"/>
        <v>2000</v>
      </c>
      <c r="G31" s="15">
        <f t="shared" si="4"/>
        <v>2001</v>
      </c>
      <c r="H31" s="15">
        <f t="shared" si="4"/>
        <v>2002</v>
      </c>
      <c r="I31" s="15">
        <f t="shared" si="4"/>
        <v>2003</v>
      </c>
      <c r="J31" s="15">
        <f t="shared" si="4"/>
        <v>2004</v>
      </c>
      <c r="K31" s="15">
        <f t="shared" si="4"/>
        <v>2005</v>
      </c>
      <c r="L31" s="15">
        <f t="shared" si="4"/>
        <v>2006</v>
      </c>
      <c r="M31" s="15">
        <f t="shared" si="4"/>
        <v>2007</v>
      </c>
      <c r="N31" s="15">
        <f t="shared" si="4"/>
        <v>2008</v>
      </c>
      <c r="O31" s="15">
        <f t="shared" si="4"/>
        <v>2009</v>
      </c>
      <c r="P31" s="15">
        <f t="shared" si="4"/>
        <v>2010</v>
      </c>
    </row>
    <row r="32" ht="6" customHeight="1"/>
    <row r="33" ht="15">
      <c r="A33" s="341" t="s">
        <v>390</v>
      </c>
    </row>
    <row r="34" spans="1:2" ht="15">
      <c r="A34" s="9" t="s">
        <v>363</v>
      </c>
      <c r="B34" s="9" t="s">
        <v>347</v>
      </c>
    </row>
    <row r="35" spans="3:18" ht="15">
      <c r="C35" s="9" t="s">
        <v>364</v>
      </c>
      <c r="D35" s="9" t="s">
        <v>13</v>
      </c>
      <c r="E35" s="352">
        <v>15.7</v>
      </c>
      <c r="F35" s="352">
        <v>15.5</v>
      </c>
      <c r="G35" s="352">
        <v>15.4</v>
      </c>
      <c r="H35" s="352">
        <v>15.2</v>
      </c>
      <c r="I35" s="352">
        <v>14.8</v>
      </c>
      <c r="J35" s="352">
        <v>14.3</v>
      </c>
      <c r="K35" s="352">
        <v>12.5</v>
      </c>
      <c r="L35" s="352">
        <v>14.2</v>
      </c>
      <c r="M35" s="353">
        <v>16.4</v>
      </c>
      <c r="N35" s="353">
        <v>12.3</v>
      </c>
      <c r="O35" s="354">
        <v>12.6</v>
      </c>
      <c r="P35" s="354">
        <v>14.8</v>
      </c>
      <c r="Q35" s="3" t="s">
        <v>8</v>
      </c>
      <c r="R35" s="3" t="s">
        <v>8</v>
      </c>
    </row>
    <row r="36" spans="3:18" ht="15">
      <c r="C36" s="9" t="s">
        <v>365</v>
      </c>
      <c r="D36" s="9" t="s">
        <v>13</v>
      </c>
      <c r="E36" s="352">
        <v>0.7</v>
      </c>
      <c r="F36" s="352">
        <v>0.5468</v>
      </c>
      <c r="G36" s="352">
        <v>0.5</v>
      </c>
      <c r="H36" s="352">
        <v>0.6</v>
      </c>
      <c r="I36" s="352">
        <v>0.6</v>
      </c>
      <c r="J36" s="352">
        <v>0.5</v>
      </c>
      <c r="K36" s="352">
        <v>0.4</v>
      </c>
      <c r="L36" s="352">
        <v>0.4</v>
      </c>
      <c r="M36" s="353">
        <v>0.6</v>
      </c>
      <c r="N36" s="353">
        <v>0.5</v>
      </c>
      <c r="O36" s="354">
        <v>0.5</v>
      </c>
      <c r="P36" s="354">
        <v>0.4</v>
      </c>
      <c r="Q36" s="3" t="s">
        <v>8</v>
      </c>
      <c r="R36" s="3" t="s">
        <v>8</v>
      </c>
    </row>
    <row r="37" spans="3:18" ht="15">
      <c r="C37" s="9" t="s">
        <v>366</v>
      </c>
      <c r="D37" s="9" t="s">
        <v>13</v>
      </c>
      <c r="E37" s="355">
        <f aca="true" t="shared" si="5" ref="E37:P37">E35+E36</f>
        <v>16.4</v>
      </c>
      <c r="F37" s="355">
        <f t="shared" si="5"/>
        <v>16.0468</v>
      </c>
      <c r="G37" s="355">
        <f t="shared" si="5"/>
        <v>15.9</v>
      </c>
      <c r="H37" s="355">
        <f t="shared" si="5"/>
        <v>15.799999999999999</v>
      </c>
      <c r="I37" s="355">
        <f t="shared" si="5"/>
        <v>15.4</v>
      </c>
      <c r="J37" s="355">
        <f t="shared" si="5"/>
        <v>14.8</v>
      </c>
      <c r="K37" s="355">
        <f t="shared" si="5"/>
        <v>12.9</v>
      </c>
      <c r="L37" s="355">
        <f t="shared" si="5"/>
        <v>14.6</v>
      </c>
      <c r="M37" s="355">
        <f t="shared" si="5"/>
        <v>17</v>
      </c>
      <c r="N37" s="355">
        <f t="shared" si="5"/>
        <v>12.8</v>
      </c>
      <c r="O37" s="355">
        <f t="shared" si="5"/>
        <v>13.1</v>
      </c>
      <c r="P37" s="355">
        <f t="shared" si="5"/>
        <v>15.200000000000001</v>
      </c>
      <c r="Q37" s="3" t="s">
        <v>8</v>
      </c>
      <c r="R37" s="3" t="s">
        <v>8</v>
      </c>
    </row>
    <row r="38" ht="6" customHeight="1"/>
    <row r="39" ht="15">
      <c r="B39" s="9" t="s">
        <v>367</v>
      </c>
    </row>
    <row r="40" spans="3:18" ht="15">
      <c r="C40" s="9" t="s">
        <v>368</v>
      </c>
      <c r="D40" s="9" t="s">
        <v>13</v>
      </c>
      <c r="E40" s="352">
        <v>19.2</v>
      </c>
      <c r="F40" s="352">
        <v>20.3</v>
      </c>
      <c r="G40" s="352">
        <v>19.3</v>
      </c>
      <c r="H40" s="352">
        <v>18.3</v>
      </c>
      <c r="I40" s="352">
        <v>20.9</v>
      </c>
      <c r="J40" s="352">
        <v>17.6</v>
      </c>
      <c r="K40" s="352">
        <v>17.4</v>
      </c>
      <c r="L40" s="352">
        <v>18.9</v>
      </c>
      <c r="M40" s="353">
        <v>21.9</v>
      </c>
      <c r="N40" s="353">
        <v>17.7</v>
      </c>
      <c r="O40" s="354">
        <v>16</v>
      </c>
      <c r="P40" s="354">
        <v>17.9</v>
      </c>
      <c r="Q40" s="3" t="s">
        <v>8</v>
      </c>
      <c r="R40" s="3" t="s">
        <v>8</v>
      </c>
    </row>
    <row r="41" spans="3:18" ht="15">
      <c r="C41" s="9" t="s">
        <v>365</v>
      </c>
      <c r="D41" s="9" t="s">
        <v>13</v>
      </c>
      <c r="E41" s="352">
        <v>0.3</v>
      </c>
      <c r="F41" s="352">
        <v>0.2441</v>
      </c>
      <c r="G41" s="352">
        <v>0.2</v>
      </c>
      <c r="H41" s="352">
        <v>0.2</v>
      </c>
      <c r="I41" s="352">
        <v>0.2</v>
      </c>
      <c r="J41" s="352">
        <v>0.3</v>
      </c>
      <c r="K41" s="352">
        <v>0.3</v>
      </c>
      <c r="L41" s="352">
        <v>0.2</v>
      </c>
      <c r="M41" s="353">
        <v>0.3</v>
      </c>
      <c r="N41" s="353">
        <v>0.3</v>
      </c>
      <c r="O41" s="354">
        <v>0.2</v>
      </c>
      <c r="P41" s="354">
        <v>0.2</v>
      </c>
      <c r="Q41" s="3" t="s">
        <v>8</v>
      </c>
      <c r="R41" s="3" t="s">
        <v>8</v>
      </c>
    </row>
    <row r="42" spans="3:18" ht="15">
      <c r="C42" s="9" t="s">
        <v>369</v>
      </c>
      <c r="D42" s="9" t="s">
        <v>13</v>
      </c>
      <c r="E42" s="355">
        <f aca="true" t="shared" si="6" ref="E42:P42">E40+E41</f>
        <v>19.5</v>
      </c>
      <c r="F42" s="355">
        <f t="shared" si="6"/>
        <v>20.5441</v>
      </c>
      <c r="G42" s="355">
        <f t="shared" si="6"/>
        <v>19.5</v>
      </c>
      <c r="H42" s="355">
        <f t="shared" si="6"/>
        <v>18.5</v>
      </c>
      <c r="I42" s="355">
        <f t="shared" si="6"/>
        <v>21.099999999999998</v>
      </c>
      <c r="J42" s="355">
        <f t="shared" si="6"/>
        <v>17.900000000000002</v>
      </c>
      <c r="K42" s="355">
        <f t="shared" si="6"/>
        <v>17.7</v>
      </c>
      <c r="L42" s="355">
        <f t="shared" si="6"/>
        <v>19.099999999999998</v>
      </c>
      <c r="M42" s="355">
        <f t="shared" si="6"/>
        <v>22.2</v>
      </c>
      <c r="N42" s="355">
        <f t="shared" si="6"/>
        <v>18</v>
      </c>
      <c r="O42" s="355">
        <f t="shared" si="6"/>
        <v>16.2</v>
      </c>
      <c r="P42" s="355">
        <f t="shared" si="6"/>
        <v>18.099999999999998</v>
      </c>
      <c r="Q42" s="3" t="s">
        <v>8</v>
      </c>
      <c r="R42" s="3" t="s">
        <v>8</v>
      </c>
    </row>
    <row r="43" ht="6" customHeight="1"/>
    <row r="44" ht="15">
      <c r="B44" s="9" t="s">
        <v>370</v>
      </c>
    </row>
    <row r="45" spans="3:18" ht="15">
      <c r="C45" s="9" t="s">
        <v>371</v>
      </c>
      <c r="D45" s="9" t="s">
        <v>13</v>
      </c>
      <c r="E45" s="355">
        <f aca="true" t="shared" si="7" ref="E45:O45">E35+E40</f>
        <v>34.9</v>
      </c>
      <c r="F45" s="355">
        <f t="shared" si="7"/>
        <v>35.8</v>
      </c>
      <c r="G45" s="355">
        <f t="shared" si="7"/>
        <v>34.7</v>
      </c>
      <c r="H45" s="355">
        <f t="shared" si="7"/>
        <v>33.5</v>
      </c>
      <c r="I45" s="355">
        <f t="shared" si="7"/>
        <v>35.7</v>
      </c>
      <c r="J45" s="355">
        <f t="shared" si="7"/>
        <v>31.900000000000002</v>
      </c>
      <c r="K45" s="355">
        <f t="shared" si="7"/>
        <v>29.9</v>
      </c>
      <c r="L45" s="355">
        <f t="shared" si="7"/>
        <v>33.099999999999994</v>
      </c>
      <c r="M45" s="355">
        <f t="shared" si="7"/>
        <v>38.3</v>
      </c>
      <c r="N45" s="355">
        <f t="shared" si="7"/>
        <v>30</v>
      </c>
      <c r="O45" s="355">
        <f t="shared" si="7"/>
        <v>28.6</v>
      </c>
      <c r="P45" s="355">
        <f>P35+P40</f>
        <v>32.7</v>
      </c>
      <c r="Q45" s="3" t="s">
        <v>8</v>
      </c>
      <c r="R45" s="3" t="s">
        <v>8</v>
      </c>
    </row>
    <row r="46" spans="3:18" ht="15">
      <c r="C46" s="9" t="s">
        <v>372</v>
      </c>
      <c r="D46" s="9" t="s">
        <v>13</v>
      </c>
      <c r="E46" s="355">
        <f aca="true" t="shared" si="8" ref="E46:O46">E36+E41</f>
        <v>1</v>
      </c>
      <c r="F46" s="355">
        <f t="shared" si="8"/>
        <v>0.7908999999999999</v>
      </c>
      <c r="G46" s="355">
        <f t="shared" si="8"/>
        <v>0.7</v>
      </c>
      <c r="H46" s="355">
        <f t="shared" si="8"/>
        <v>0.8</v>
      </c>
      <c r="I46" s="355">
        <f t="shared" si="8"/>
        <v>0.8</v>
      </c>
      <c r="J46" s="355">
        <f t="shared" si="8"/>
        <v>0.8</v>
      </c>
      <c r="K46" s="355">
        <f t="shared" si="8"/>
        <v>0.7</v>
      </c>
      <c r="L46" s="355">
        <f t="shared" si="8"/>
        <v>0.6000000000000001</v>
      </c>
      <c r="M46" s="355">
        <f t="shared" si="8"/>
        <v>0.8999999999999999</v>
      </c>
      <c r="N46" s="355">
        <f t="shared" si="8"/>
        <v>0.8</v>
      </c>
      <c r="O46" s="355">
        <f t="shared" si="8"/>
        <v>0.7</v>
      </c>
      <c r="P46" s="355">
        <f>P36+P41</f>
        <v>0.6000000000000001</v>
      </c>
      <c r="Q46" s="3" t="s">
        <v>8</v>
      </c>
      <c r="R46" s="3" t="s">
        <v>8</v>
      </c>
    </row>
    <row r="47" ht="6" customHeight="1"/>
    <row r="48" ht="15">
      <c r="A48" s="341" t="s">
        <v>105</v>
      </c>
    </row>
    <row r="49" spans="1:2" ht="15">
      <c r="A49" s="9" t="s">
        <v>373</v>
      </c>
      <c r="B49" s="9" t="s">
        <v>347</v>
      </c>
    </row>
    <row r="50" spans="3:18" ht="15">
      <c r="C50" s="9" t="s">
        <v>364</v>
      </c>
      <c r="D50" s="9" t="s">
        <v>13</v>
      </c>
      <c r="E50" s="352">
        <v>4.45</v>
      </c>
      <c r="F50" s="352">
        <v>3.09</v>
      </c>
      <c r="G50" s="352">
        <v>4.904879</v>
      </c>
      <c r="H50" s="352">
        <v>4.362222</v>
      </c>
      <c r="I50" s="352">
        <v>4.133661</v>
      </c>
      <c r="J50" s="352">
        <v>6.38</v>
      </c>
      <c r="K50" s="352">
        <v>8.97</v>
      </c>
      <c r="L50" s="352">
        <v>7.13</v>
      </c>
      <c r="M50" s="353">
        <v>4.55</v>
      </c>
      <c r="N50" s="353">
        <v>3.84</v>
      </c>
      <c r="O50" s="353">
        <v>3.25</v>
      </c>
      <c r="P50" s="353">
        <v>3.11</v>
      </c>
      <c r="Q50" s="353">
        <v>2.21</v>
      </c>
      <c r="R50" s="3" t="s">
        <v>8</v>
      </c>
    </row>
    <row r="51" spans="3:18" ht="15">
      <c r="C51" s="9" t="s">
        <v>365</v>
      </c>
      <c r="D51" s="9" t="s">
        <v>13</v>
      </c>
      <c r="E51" s="352">
        <v>0.91</v>
      </c>
      <c r="F51" s="352">
        <v>0.88</v>
      </c>
      <c r="G51" s="352">
        <v>0.64</v>
      </c>
      <c r="H51" s="352">
        <v>0.49</v>
      </c>
      <c r="I51" s="352">
        <v>0.434871</v>
      </c>
      <c r="J51" s="352">
        <v>0.51</v>
      </c>
      <c r="K51" s="352">
        <v>0.54</v>
      </c>
      <c r="L51" s="352">
        <v>0.53</v>
      </c>
      <c r="M51" s="353">
        <v>0.5</v>
      </c>
      <c r="N51" s="353">
        <v>0.39</v>
      </c>
      <c r="O51" s="353">
        <v>0.36</v>
      </c>
      <c r="P51" s="401">
        <v>0.36</v>
      </c>
      <c r="Q51" s="401">
        <v>0.37</v>
      </c>
      <c r="R51" s="3" t="s">
        <v>8</v>
      </c>
    </row>
    <row r="52" spans="3:18" ht="15">
      <c r="C52" s="9" t="s">
        <v>366</v>
      </c>
      <c r="D52" s="9" t="s">
        <v>13</v>
      </c>
      <c r="E52" s="355">
        <f aca="true" t="shared" si="9" ref="E52:Q52">E50+E51</f>
        <v>5.36</v>
      </c>
      <c r="F52" s="355">
        <f t="shared" si="9"/>
        <v>3.9699999999999998</v>
      </c>
      <c r="G52" s="355">
        <f t="shared" si="9"/>
        <v>5.544879</v>
      </c>
      <c r="H52" s="355">
        <f t="shared" si="9"/>
        <v>4.852222</v>
      </c>
      <c r="I52" s="355">
        <f t="shared" si="9"/>
        <v>4.568532</v>
      </c>
      <c r="J52" s="355">
        <f t="shared" si="9"/>
        <v>6.89</v>
      </c>
      <c r="K52" s="355">
        <f t="shared" si="9"/>
        <v>9.510000000000002</v>
      </c>
      <c r="L52" s="355">
        <f t="shared" si="9"/>
        <v>7.66</v>
      </c>
      <c r="M52" s="355">
        <f t="shared" si="9"/>
        <v>5.05</v>
      </c>
      <c r="N52" s="355">
        <f t="shared" si="9"/>
        <v>4.2299999999999995</v>
      </c>
      <c r="O52" s="355">
        <f t="shared" si="9"/>
        <v>3.61</v>
      </c>
      <c r="P52" s="355">
        <f t="shared" si="9"/>
        <v>3.4699999999999998</v>
      </c>
      <c r="Q52" s="355">
        <f t="shared" si="9"/>
        <v>2.58</v>
      </c>
      <c r="R52" s="3" t="s">
        <v>8</v>
      </c>
    </row>
    <row r="53" ht="6" customHeight="1"/>
    <row r="54" ht="15">
      <c r="B54" s="9" t="s">
        <v>367</v>
      </c>
    </row>
    <row r="55" spans="3:18" ht="15">
      <c r="C55" s="9" t="s">
        <v>368</v>
      </c>
      <c r="D55" s="9" t="s">
        <v>13</v>
      </c>
      <c r="E55" s="352">
        <v>1.138465</v>
      </c>
      <c r="F55" s="352">
        <v>1.051128</v>
      </c>
      <c r="G55" s="352">
        <v>1.15</v>
      </c>
      <c r="H55" s="352">
        <v>1.08</v>
      </c>
      <c r="I55" s="352">
        <v>1.040105</v>
      </c>
      <c r="J55" s="352">
        <v>0.91</v>
      </c>
      <c r="K55" s="352">
        <v>2.08</v>
      </c>
      <c r="L55" s="352">
        <v>2.06</v>
      </c>
      <c r="M55" s="353">
        <v>2.01</v>
      </c>
      <c r="N55" s="353">
        <v>2.01</v>
      </c>
      <c r="O55" s="353">
        <v>1.27</v>
      </c>
      <c r="P55" s="353">
        <v>1.62</v>
      </c>
      <c r="Q55" s="353">
        <v>1.07</v>
      </c>
      <c r="R55" s="3" t="s">
        <v>8</v>
      </c>
    </row>
    <row r="56" spans="3:18" ht="15">
      <c r="C56" s="9" t="s">
        <v>365</v>
      </c>
      <c r="D56" s="9" t="s">
        <v>13</v>
      </c>
      <c r="E56" s="352">
        <v>0.89</v>
      </c>
      <c r="F56" s="352">
        <v>0.82</v>
      </c>
      <c r="G56" s="352">
        <v>0.59</v>
      </c>
      <c r="H56" s="352">
        <v>0.64</v>
      </c>
      <c r="I56" s="352">
        <v>0.52403</v>
      </c>
      <c r="J56" s="352">
        <v>0.54</v>
      </c>
      <c r="K56" s="352">
        <v>0.48</v>
      </c>
      <c r="L56" s="352">
        <v>0.45</v>
      </c>
      <c r="M56" s="353">
        <v>0.41</v>
      </c>
      <c r="N56" s="353">
        <v>0.495</v>
      </c>
      <c r="O56" s="353">
        <v>0.42</v>
      </c>
      <c r="P56" s="401">
        <v>0.42</v>
      </c>
      <c r="Q56" s="401">
        <v>0.41</v>
      </c>
      <c r="R56" s="3" t="s">
        <v>8</v>
      </c>
    </row>
    <row r="57" spans="3:18" ht="15">
      <c r="C57" s="9" t="s">
        <v>369</v>
      </c>
      <c r="D57" s="9" t="s">
        <v>13</v>
      </c>
      <c r="E57" s="355">
        <f aca="true" t="shared" si="10" ref="E57:Q57">E55+E56</f>
        <v>2.028465</v>
      </c>
      <c r="F57" s="355">
        <f t="shared" si="10"/>
        <v>1.8711280000000001</v>
      </c>
      <c r="G57" s="355">
        <f t="shared" si="10"/>
        <v>1.7399999999999998</v>
      </c>
      <c r="H57" s="355">
        <f t="shared" si="10"/>
        <v>1.7200000000000002</v>
      </c>
      <c r="I57" s="355">
        <f t="shared" si="10"/>
        <v>1.564135</v>
      </c>
      <c r="J57" s="355">
        <f t="shared" si="10"/>
        <v>1.4500000000000002</v>
      </c>
      <c r="K57" s="355">
        <f t="shared" si="10"/>
        <v>2.56</v>
      </c>
      <c r="L57" s="355">
        <f t="shared" si="10"/>
        <v>2.5100000000000002</v>
      </c>
      <c r="M57" s="355">
        <f t="shared" si="10"/>
        <v>2.42</v>
      </c>
      <c r="N57" s="355">
        <f t="shared" si="10"/>
        <v>2.505</v>
      </c>
      <c r="O57" s="355">
        <f t="shared" si="10"/>
        <v>1.69</v>
      </c>
      <c r="P57" s="355">
        <f t="shared" si="10"/>
        <v>2.04</v>
      </c>
      <c r="Q57" s="355">
        <f t="shared" si="10"/>
        <v>1.48</v>
      </c>
      <c r="R57" s="3" t="s">
        <v>8</v>
      </c>
    </row>
    <row r="58" ht="6" customHeight="1"/>
    <row r="59" ht="15">
      <c r="B59" s="9" t="s">
        <v>370</v>
      </c>
    </row>
    <row r="60" spans="3:18" ht="15">
      <c r="C60" s="9" t="s">
        <v>371</v>
      </c>
      <c r="D60" s="9" t="s">
        <v>13</v>
      </c>
      <c r="E60" s="355">
        <f aca="true" t="shared" si="11" ref="E60:O60">E50+E55</f>
        <v>5.588465</v>
      </c>
      <c r="F60" s="355">
        <f t="shared" si="11"/>
        <v>4.141128</v>
      </c>
      <c r="G60" s="355">
        <f t="shared" si="11"/>
        <v>6.054879</v>
      </c>
      <c r="H60" s="355">
        <f t="shared" si="11"/>
        <v>5.442222</v>
      </c>
      <c r="I60" s="355">
        <f t="shared" si="11"/>
        <v>5.1737660000000005</v>
      </c>
      <c r="J60" s="355">
        <f t="shared" si="11"/>
        <v>7.29</v>
      </c>
      <c r="K60" s="355">
        <f t="shared" si="11"/>
        <v>11.05</v>
      </c>
      <c r="L60" s="355">
        <f t="shared" si="11"/>
        <v>9.19</v>
      </c>
      <c r="M60" s="355">
        <f t="shared" si="11"/>
        <v>6.56</v>
      </c>
      <c r="N60" s="355">
        <f t="shared" si="11"/>
        <v>5.85</v>
      </c>
      <c r="O60" s="355">
        <f t="shared" si="11"/>
        <v>4.52</v>
      </c>
      <c r="P60" s="355">
        <f>P50+P55</f>
        <v>4.73</v>
      </c>
      <c r="Q60" s="355">
        <f>Q50+Q55</f>
        <v>3.2800000000000002</v>
      </c>
      <c r="R60" s="3" t="s">
        <v>8</v>
      </c>
    </row>
    <row r="61" spans="3:18" ht="15">
      <c r="C61" s="9" t="s">
        <v>372</v>
      </c>
      <c r="D61" s="9" t="s">
        <v>13</v>
      </c>
      <c r="E61" s="355">
        <f aca="true" t="shared" si="12" ref="E61:O61">E51+E56</f>
        <v>1.8</v>
      </c>
      <c r="F61" s="355">
        <f t="shared" si="12"/>
        <v>1.7</v>
      </c>
      <c r="G61" s="355">
        <f t="shared" si="12"/>
        <v>1.23</v>
      </c>
      <c r="H61" s="355">
        <f t="shared" si="12"/>
        <v>1.13</v>
      </c>
      <c r="I61" s="355">
        <f t="shared" si="12"/>
        <v>0.958901</v>
      </c>
      <c r="J61" s="355">
        <f t="shared" si="12"/>
        <v>1.05</v>
      </c>
      <c r="K61" s="355">
        <f t="shared" si="12"/>
        <v>1.02</v>
      </c>
      <c r="L61" s="355">
        <f t="shared" si="12"/>
        <v>0.98</v>
      </c>
      <c r="M61" s="355">
        <f t="shared" si="12"/>
        <v>0.9099999999999999</v>
      </c>
      <c r="N61" s="355">
        <f t="shared" si="12"/>
        <v>0.885</v>
      </c>
      <c r="O61" s="355">
        <f t="shared" si="12"/>
        <v>0.78</v>
      </c>
      <c r="P61" s="355">
        <f>P51+P56</f>
        <v>0.78</v>
      </c>
      <c r="Q61" s="355">
        <f>Q51+Q56</f>
        <v>0.78</v>
      </c>
      <c r="R61" s="3" t="s">
        <v>8</v>
      </c>
    </row>
    <row r="62" ht="6" customHeight="1"/>
    <row r="63" spans="1:2" ht="15">
      <c r="A63" s="341" t="s">
        <v>219</v>
      </c>
      <c r="B63" s="356" t="s">
        <v>374</v>
      </c>
    </row>
    <row r="64" spans="1:2" ht="15">
      <c r="A64" s="2" t="s">
        <v>431</v>
      </c>
      <c r="B64" s="9" t="s">
        <v>347</v>
      </c>
    </row>
    <row r="65" spans="3:18" ht="15">
      <c r="C65" s="9" t="s">
        <v>375</v>
      </c>
      <c r="D65" s="9" t="s">
        <v>13</v>
      </c>
      <c r="E65" s="357">
        <v>35.28</v>
      </c>
      <c r="F65" s="9">
        <v>7.23</v>
      </c>
      <c r="G65" s="9">
        <v>7.48</v>
      </c>
      <c r="H65" s="9">
        <v>7.05</v>
      </c>
      <c r="I65" s="9">
        <v>6.69</v>
      </c>
      <c r="J65" s="9">
        <v>7.02</v>
      </c>
      <c r="K65" s="213">
        <v>8.26</v>
      </c>
      <c r="L65" s="213">
        <v>7.85</v>
      </c>
      <c r="M65" s="353">
        <v>7.1</v>
      </c>
      <c r="N65" s="353">
        <v>7.05</v>
      </c>
      <c r="O65" s="354">
        <v>6.16</v>
      </c>
      <c r="P65" s="354">
        <v>6.32</v>
      </c>
      <c r="Q65" s="354">
        <v>5.12</v>
      </c>
      <c r="R65" s="354">
        <v>2.1242</v>
      </c>
    </row>
    <row r="66" spans="2:18" ht="15">
      <c r="B66" s="356" t="s">
        <v>376</v>
      </c>
      <c r="C66" s="9" t="s">
        <v>377</v>
      </c>
      <c r="D66" s="9" t="s">
        <v>13</v>
      </c>
      <c r="E66" s="357"/>
      <c r="F66" s="9">
        <v>17.46</v>
      </c>
      <c r="G66" s="9">
        <v>14.83</v>
      </c>
      <c r="H66" s="9">
        <v>12.42</v>
      </c>
      <c r="I66" s="9">
        <v>13.07</v>
      </c>
      <c r="J66" s="9">
        <v>13.46</v>
      </c>
      <c r="K66" s="213">
        <v>17.28</v>
      </c>
      <c r="L66" s="213">
        <v>12.23</v>
      </c>
      <c r="M66" s="353">
        <v>14.85</v>
      </c>
      <c r="N66" s="353">
        <v>16.23</v>
      </c>
      <c r="O66" s="354">
        <v>13.67</v>
      </c>
      <c r="P66" s="354">
        <v>12.03</v>
      </c>
      <c r="Q66" s="354">
        <v>12.55</v>
      </c>
      <c r="R66" s="354">
        <v>7.198</v>
      </c>
    </row>
    <row r="67" spans="2:18" ht="15">
      <c r="B67" s="356" t="s">
        <v>378</v>
      </c>
      <c r="C67" s="9" t="s">
        <v>379</v>
      </c>
      <c r="E67" s="357"/>
      <c r="O67" s="358"/>
      <c r="P67" s="358"/>
      <c r="Q67" s="354"/>
      <c r="R67" s="354"/>
    </row>
    <row r="68" spans="2:18" ht="15">
      <c r="B68" s="356"/>
      <c r="C68" s="9" t="s">
        <v>375</v>
      </c>
      <c r="D68" s="9" t="s">
        <v>13</v>
      </c>
      <c r="E68" s="359">
        <v>2.27</v>
      </c>
      <c r="F68" s="360">
        <v>0.19</v>
      </c>
      <c r="G68" s="360">
        <v>0.33</v>
      </c>
      <c r="H68" s="360">
        <v>0.24</v>
      </c>
      <c r="I68" s="361">
        <v>0.29</v>
      </c>
      <c r="J68" s="361">
        <v>0.26</v>
      </c>
      <c r="K68" s="361">
        <v>0.42</v>
      </c>
      <c r="L68" s="361">
        <v>0.56</v>
      </c>
      <c r="M68" s="353">
        <v>0.55</v>
      </c>
      <c r="N68" s="353">
        <v>0.42</v>
      </c>
      <c r="O68" s="354">
        <v>0.38</v>
      </c>
      <c r="P68" s="387">
        <v>0.44</v>
      </c>
      <c r="Q68" s="354">
        <v>0.19</v>
      </c>
      <c r="R68" s="354">
        <v>0.1637</v>
      </c>
    </row>
    <row r="69" spans="2:18" ht="15">
      <c r="B69" s="356"/>
      <c r="D69" s="9" t="s">
        <v>13</v>
      </c>
      <c r="E69" s="359"/>
      <c r="F69" s="360">
        <v>0.25</v>
      </c>
      <c r="G69" s="360">
        <v>0.18</v>
      </c>
      <c r="H69" s="360">
        <v>0</v>
      </c>
      <c r="I69" s="361">
        <v>0.25</v>
      </c>
      <c r="J69" s="361">
        <v>0.24</v>
      </c>
      <c r="K69" s="361">
        <v>2.25</v>
      </c>
      <c r="L69" s="361">
        <v>1.17</v>
      </c>
      <c r="M69" s="353">
        <v>1.31</v>
      </c>
      <c r="N69" s="353">
        <v>1.72</v>
      </c>
      <c r="O69" s="354">
        <v>1.83</v>
      </c>
      <c r="P69" s="387">
        <v>1.12</v>
      </c>
      <c r="Q69" s="354">
        <v>0.63</v>
      </c>
      <c r="R69" s="354">
        <v>0.2175</v>
      </c>
    </row>
    <row r="70" spans="2:18" ht="15">
      <c r="B70" s="356"/>
      <c r="C70" s="9" t="s">
        <v>377</v>
      </c>
      <c r="D70" s="9" t="s">
        <v>13</v>
      </c>
      <c r="E70" s="359"/>
      <c r="F70" s="360">
        <v>0.09</v>
      </c>
      <c r="G70" s="360">
        <v>0.15</v>
      </c>
      <c r="H70" s="360">
        <v>0.17</v>
      </c>
      <c r="I70" s="361">
        <v>0.19</v>
      </c>
      <c r="J70" s="361">
        <v>0</v>
      </c>
      <c r="K70" s="361">
        <v>0.02</v>
      </c>
      <c r="L70" s="361">
        <v>0.1</v>
      </c>
      <c r="M70" s="353">
        <v>0.02</v>
      </c>
      <c r="N70" s="353">
        <v>0.03</v>
      </c>
      <c r="O70" s="354">
        <v>0.04</v>
      </c>
      <c r="P70" s="387">
        <v>0.05</v>
      </c>
      <c r="Q70" s="354">
        <v>0.02</v>
      </c>
      <c r="R70" s="354">
        <v>0.0661</v>
      </c>
    </row>
    <row r="71" spans="2:18" ht="15">
      <c r="B71" s="356"/>
      <c r="D71" s="9" t="s">
        <v>13</v>
      </c>
      <c r="E71" s="359"/>
      <c r="F71" s="360">
        <v>2.51</v>
      </c>
      <c r="G71" s="360">
        <v>2.1</v>
      </c>
      <c r="H71" s="360">
        <v>1.51</v>
      </c>
      <c r="I71" s="361">
        <v>1.48</v>
      </c>
      <c r="J71" s="361">
        <v>1.29</v>
      </c>
      <c r="K71" s="361">
        <v>0.36</v>
      </c>
      <c r="L71" s="361">
        <v>0.32</v>
      </c>
      <c r="M71" s="353">
        <v>0.41</v>
      </c>
      <c r="N71" s="353">
        <v>0.11</v>
      </c>
      <c r="O71" s="354">
        <v>0.02</v>
      </c>
      <c r="P71" s="387">
        <v>0.15</v>
      </c>
      <c r="Q71" s="354">
        <v>0.19</v>
      </c>
      <c r="R71" s="354">
        <v>0.1135</v>
      </c>
    </row>
    <row r="72" spans="2:18" ht="15">
      <c r="B72" s="356" t="s">
        <v>380</v>
      </c>
      <c r="C72" s="9" t="s">
        <v>364</v>
      </c>
      <c r="E72" s="362">
        <f aca="true" t="shared" si="13" ref="E72:R72">E65+E66-E68-E69-E70-E71</f>
        <v>33.01</v>
      </c>
      <c r="F72" s="355">
        <f t="shared" si="13"/>
        <v>21.65</v>
      </c>
      <c r="G72" s="355">
        <f t="shared" si="13"/>
        <v>19.550000000000004</v>
      </c>
      <c r="H72" s="355">
        <f t="shared" si="13"/>
        <v>17.549999999999997</v>
      </c>
      <c r="I72" s="355">
        <f t="shared" si="13"/>
        <v>17.55</v>
      </c>
      <c r="J72" s="355">
        <f t="shared" si="13"/>
        <v>18.69</v>
      </c>
      <c r="K72" s="355">
        <f t="shared" si="13"/>
        <v>22.49</v>
      </c>
      <c r="L72" s="355">
        <f t="shared" si="13"/>
        <v>17.93</v>
      </c>
      <c r="M72" s="355">
        <f t="shared" si="13"/>
        <v>19.66</v>
      </c>
      <c r="N72" s="355">
        <f t="shared" si="13"/>
        <v>21</v>
      </c>
      <c r="O72" s="355">
        <f t="shared" si="13"/>
        <v>17.56</v>
      </c>
      <c r="P72" s="355">
        <f t="shared" si="13"/>
        <v>16.59</v>
      </c>
      <c r="Q72" s="355">
        <f t="shared" si="13"/>
        <v>16.64</v>
      </c>
      <c r="R72" s="355">
        <f t="shared" si="13"/>
        <v>8.7614</v>
      </c>
    </row>
    <row r="73" ht="6" customHeight="1">
      <c r="P73" s="388"/>
    </row>
    <row r="74" spans="2:16" ht="15">
      <c r="B74" s="9" t="s">
        <v>381</v>
      </c>
      <c r="P74" s="388"/>
    </row>
    <row r="75" spans="3:18" ht="15">
      <c r="C75" s="9" t="s">
        <v>375</v>
      </c>
      <c r="D75" s="9" t="s">
        <v>13</v>
      </c>
      <c r="E75" s="357">
        <v>8.25</v>
      </c>
      <c r="F75" s="9">
        <v>3.53</v>
      </c>
      <c r="G75" s="9">
        <v>2.84</v>
      </c>
      <c r="H75" s="9">
        <v>2.54</v>
      </c>
      <c r="I75" s="9">
        <v>2.93</v>
      </c>
      <c r="J75" s="9">
        <v>3.12</v>
      </c>
      <c r="K75" s="213">
        <v>4.04</v>
      </c>
      <c r="L75" s="213">
        <v>3.57</v>
      </c>
      <c r="M75" s="353">
        <v>3.68</v>
      </c>
      <c r="N75" s="353">
        <v>3.68</v>
      </c>
      <c r="O75" s="354">
        <v>3.39</v>
      </c>
      <c r="P75" s="387">
        <v>3.73</v>
      </c>
      <c r="Q75" s="354">
        <v>3.18</v>
      </c>
      <c r="R75" s="354">
        <v>0.9144</v>
      </c>
    </row>
    <row r="76" spans="2:18" ht="15">
      <c r="B76" s="356" t="s">
        <v>376</v>
      </c>
      <c r="C76" s="9" t="s">
        <v>377</v>
      </c>
      <c r="D76" s="9" t="s">
        <v>13</v>
      </c>
      <c r="E76" s="357"/>
      <c r="F76" s="9">
        <v>5.73</v>
      </c>
      <c r="G76" s="9">
        <v>4.98</v>
      </c>
      <c r="H76" s="9">
        <v>4.43</v>
      </c>
      <c r="I76" s="9">
        <v>3.9</v>
      </c>
      <c r="J76" s="9">
        <v>4.02</v>
      </c>
      <c r="K76" s="213">
        <v>4.87</v>
      </c>
      <c r="L76" s="213">
        <v>4.21</v>
      </c>
      <c r="M76" s="353">
        <v>4.11</v>
      </c>
      <c r="N76" s="353">
        <v>3.66</v>
      </c>
      <c r="O76" s="354">
        <v>3.75</v>
      </c>
      <c r="P76" s="387">
        <v>3.53</v>
      </c>
      <c r="Q76" s="354">
        <v>2.79</v>
      </c>
      <c r="R76" s="354">
        <v>1.7113</v>
      </c>
    </row>
    <row r="77" spans="2:16" ht="15">
      <c r="B77" s="356" t="s">
        <v>378</v>
      </c>
      <c r="C77" s="9" t="s">
        <v>382</v>
      </c>
      <c r="E77" s="357"/>
      <c r="P77" s="388"/>
    </row>
    <row r="78" spans="2:18" ht="15">
      <c r="B78" s="356"/>
      <c r="C78" s="9" t="s">
        <v>375</v>
      </c>
      <c r="D78" s="9" t="s">
        <v>13</v>
      </c>
      <c r="E78" s="363">
        <f aca="true" t="shared" si="14" ref="E78:O78">E68</f>
        <v>2.27</v>
      </c>
      <c r="F78" s="344">
        <f t="shared" si="14"/>
        <v>0.19</v>
      </c>
      <c r="G78" s="344">
        <f t="shared" si="14"/>
        <v>0.33</v>
      </c>
      <c r="H78" s="344">
        <f t="shared" si="14"/>
        <v>0.24</v>
      </c>
      <c r="I78" s="344">
        <f t="shared" si="14"/>
        <v>0.29</v>
      </c>
      <c r="J78" s="344">
        <f t="shared" si="14"/>
        <v>0.26</v>
      </c>
      <c r="K78" s="344">
        <f t="shared" si="14"/>
        <v>0.42</v>
      </c>
      <c r="L78" s="344">
        <f t="shared" si="14"/>
        <v>0.56</v>
      </c>
      <c r="M78" s="344">
        <f t="shared" si="14"/>
        <v>0.55</v>
      </c>
      <c r="N78" s="344">
        <f t="shared" si="14"/>
        <v>0.42</v>
      </c>
      <c r="O78" s="344">
        <f t="shared" si="14"/>
        <v>0.38</v>
      </c>
      <c r="P78" s="344">
        <f>P68</f>
        <v>0.44</v>
      </c>
      <c r="Q78" s="344">
        <f>Q68</f>
        <v>0.19</v>
      </c>
      <c r="R78" s="344">
        <f>R68</f>
        <v>0.1637</v>
      </c>
    </row>
    <row r="79" spans="2:18" ht="15">
      <c r="B79" s="356"/>
      <c r="D79" s="9" t="s">
        <v>13</v>
      </c>
      <c r="E79" s="363">
        <f aca="true" t="shared" si="15" ref="E79:O79">E70</f>
        <v>0</v>
      </c>
      <c r="F79" s="344">
        <f t="shared" si="15"/>
        <v>0.09</v>
      </c>
      <c r="G79" s="344">
        <f t="shared" si="15"/>
        <v>0.15</v>
      </c>
      <c r="H79" s="344">
        <f t="shared" si="15"/>
        <v>0.17</v>
      </c>
      <c r="I79" s="344">
        <f t="shared" si="15"/>
        <v>0.19</v>
      </c>
      <c r="J79" s="344">
        <f t="shared" si="15"/>
        <v>0</v>
      </c>
      <c r="K79" s="344">
        <f t="shared" si="15"/>
        <v>0.02</v>
      </c>
      <c r="L79" s="344">
        <f t="shared" si="15"/>
        <v>0.1</v>
      </c>
      <c r="M79" s="344">
        <f t="shared" si="15"/>
        <v>0.02</v>
      </c>
      <c r="N79" s="344">
        <f t="shared" si="15"/>
        <v>0.03</v>
      </c>
      <c r="O79" s="344">
        <f t="shared" si="15"/>
        <v>0.04</v>
      </c>
      <c r="P79" s="344">
        <f>P70</f>
        <v>0.05</v>
      </c>
      <c r="Q79" s="344">
        <f>Q70</f>
        <v>0.02</v>
      </c>
      <c r="R79" s="344">
        <f>R70</f>
        <v>0.0661</v>
      </c>
    </row>
    <row r="80" spans="2:18" ht="15">
      <c r="B80" s="356"/>
      <c r="C80" s="9" t="s">
        <v>377</v>
      </c>
      <c r="D80" s="9" t="s">
        <v>13</v>
      </c>
      <c r="E80" s="363">
        <f aca="true" t="shared" si="16" ref="E80:O80">E69</f>
        <v>0</v>
      </c>
      <c r="F80" s="344">
        <f t="shared" si="16"/>
        <v>0.25</v>
      </c>
      <c r="G80" s="344">
        <f t="shared" si="16"/>
        <v>0.18</v>
      </c>
      <c r="H80" s="344">
        <f t="shared" si="16"/>
        <v>0</v>
      </c>
      <c r="I80" s="344">
        <f t="shared" si="16"/>
        <v>0.25</v>
      </c>
      <c r="J80" s="344">
        <f t="shared" si="16"/>
        <v>0.24</v>
      </c>
      <c r="K80" s="344">
        <f t="shared" si="16"/>
        <v>2.25</v>
      </c>
      <c r="L80" s="344">
        <f t="shared" si="16"/>
        <v>1.17</v>
      </c>
      <c r="M80" s="344">
        <f t="shared" si="16"/>
        <v>1.31</v>
      </c>
      <c r="N80" s="344">
        <f t="shared" si="16"/>
        <v>1.72</v>
      </c>
      <c r="O80" s="344">
        <f t="shared" si="16"/>
        <v>1.83</v>
      </c>
      <c r="P80" s="344">
        <f>P69</f>
        <v>1.12</v>
      </c>
      <c r="Q80" s="344">
        <f>Q69</f>
        <v>0.63</v>
      </c>
      <c r="R80" s="344">
        <f>R69</f>
        <v>0.2175</v>
      </c>
    </row>
    <row r="81" spans="2:18" ht="15">
      <c r="B81" s="356"/>
      <c r="D81" s="9" t="s">
        <v>13</v>
      </c>
      <c r="E81" s="363">
        <f aca="true" t="shared" si="17" ref="E81:O81">E71</f>
        <v>0</v>
      </c>
      <c r="F81" s="344">
        <f t="shared" si="17"/>
        <v>2.51</v>
      </c>
      <c r="G81" s="344">
        <f t="shared" si="17"/>
        <v>2.1</v>
      </c>
      <c r="H81" s="344">
        <f t="shared" si="17"/>
        <v>1.51</v>
      </c>
      <c r="I81" s="344">
        <f t="shared" si="17"/>
        <v>1.48</v>
      </c>
      <c r="J81" s="344">
        <f t="shared" si="17"/>
        <v>1.29</v>
      </c>
      <c r="K81" s="344">
        <f t="shared" si="17"/>
        <v>0.36</v>
      </c>
      <c r="L81" s="344">
        <f t="shared" si="17"/>
        <v>0.32</v>
      </c>
      <c r="M81" s="344">
        <f t="shared" si="17"/>
        <v>0.41</v>
      </c>
      <c r="N81" s="344">
        <f t="shared" si="17"/>
        <v>0.11</v>
      </c>
      <c r="O81" s="344">
        <f t="shared" si="17"/>
        <v>0.02</v>
      </c>
      <c r="P81" s="344">
        <f>P71</f>
        <v>0.15</v>
      </c>
      <c r="Q81" s="344">
        <f>Q71</f>
        <v>0.19</v>
      </c>
      <c r="R81" s="344">
        <f>R71</f>
        <v>0.1135</v>
      </c>
    </row>
    <row r="82" spans="2:18" ht="15">
      <c r="B82" s="356" t="s">
        <v>380</v>
      </c>
      <c r="C82" s="9" t="s">
        <v>368</v>
      </c>
      <c r="E82" s="362">
        <f aca="true" t="shared" si="18" ref="E82:P82">E75+E76-E78-E79-E80-E81</f>
        <v>5.98</v>
      </c>
      <c r="F82" s="355">
        <f t="shared" si="18"/>
        <v>6.220000000000001</v>
      </c>
      <c r="G82" s="355">
        <f t="shared" si="18"/>
        <v>5.0600000000000005</v>
      </c>
      <c r="H82" s="355">
        <f t="shared" si="18"/>
        <v>5.05</v>
      </c>
      <c r="I82" s="355">
        <f t="shared" si="18"/>
        <v>4.619999999999999</v>
      </c>
      <c r="J82" s="355">
        <f t="shared" si="18"/>
        <v>5.35</v>
      </c>
      <c r="K82" s="355">
        <f t="shared" si="18"/>
        <v>5.86</v>
      </c>
      <c r="L82" s="355">
        <f t="shared" si="18"/>
        <v>5.629999999999999</v>
      </c>
      <c r="M82" s="355">
        <f t="shared" si="18"/>
        <v>5.500000000000002</v>
      </c>
      <c r="N82" s="355">
        <f t="shared" si="18"/>
        <v>5.06</v>
      </c>
      <c r="O82" s="355">
        <f t="shared" si="18"/>
        <v>4.870000000000001</v>
      </c>
      <c r="P82" s="355">
        <f t="shared" si="18"/>
        <v>5.499999999999999</v>
      </c>
      <c r="Q82" s="355">
        <f>Q75+Q76-Q78-Q79-Q80-Q81</f>
        <v>4.94</v>
      </c>
      <c r="R82" s="355">
        <f>R75+R76-R78-R79-R80-R81</f>
        <v>2.0649</v>
      </c>
    </row>
    <row r="83" ht="6" customHeight="1"/>
    <row r="84" ht="15">
      <c r="A84" s="341" t="s">
        <v>383</v>
      </c>
    </row>
    <row r="85" spans="1:18" ht="15">
      <c r="A85" s="9" t="s">
        <v>384</v>
      </c>
      <c r="C85" s="9" t="s">
        <v>385</v>
      </c>
      <c r="D85" s="364" t="s">
        <v>386</v>
      </c>
      <c r="E85" s="349">
        <v>67222</v>
      </c>
      <c r="F85" s="365">
        <v>73194</v>
      </c>
      <c r="G85" s="366">
        <v>67003</v>
      </c>
      <c r="H85" s="366">
        <v>67783</v>
      </c>
      <c r="I85" s="367">
        <v>58903</v>
      </c>
      <c r="J85" s="367">
        <v>54454</v>
      </c>
      <c r="K85" s="367">
        <v>45002</v>
      </c>
      <c r="L85" s="367">
        <v>43994</v>
      </c>
      <c r="M85" s="368">
        <v>45581</v>
      </c>
      <c r="N85" s="368">
        <v>42416</v>
      </c>
      <c r="O85" s="351">
        <v>38321</v>
      </c>
      <c r="P85" s="351">
        <v>39891</v>
      </c>
      <c r="Q85" s="351">
        <v>33358</v>
      </c>
      <c r="R85" s="351">
        <v>32060</v>
      </c>
    </row>
    <row r="87" spans="3:18" ht="15">
      <c r="C87" s="9" t="s">
        <v>387</v>
      </c>
      <c r="D87" s="364" t="s">
        <v>386</v>
      </c>
      <c r="E87" s="349">
        <v>6623</v>
      </c>
      <c r="F87" s="365">
        <v>10822</v>
      </c>
      <c r="G87" s="366">
        <v>17467</v>
      </c>
      <c r="H87" s="366">
        <v>11427</v>
      </c>
      <c r="I87" s="367">
        <v>9501</v>
      </c>
      <c r="J87" s="367">
        <v>14995</v>
      </c>
      <c r="K87" s="367">
        <v>17024</v>
      </c>
      <c r="L87" s="367">
        <v>17909</v>
      </c>
      <c r="M87" s="368">
        <v>14612</v>
      </c>
      <c r="N87" s="353">
        <v>16106</v>
      </c>
      <c r="O87" s="351">
        <v>13532</v>
      </c>
      <c r="P87" s="351">
        <v>13169</v>
      </c>
      <c r="Q87" s="351">
        <v>14216</v>
      </c>
      <c r="R87" s="351">
        <v>16254</v>
      </c>
    </row>
    <row r="88" ht="6" customHeight="1"/>
    <row r="89" spans="1:18" ht="15">
      <c r="A89" s="341" t="s">
        <v>388</v>
      </c>
      <c r="B89" s="9" t="s">
        <v>366</v>
      </c>
      <c r="D89" s="9" t="s">
        <v>13</v>
      </c>
      <c r="E89" s="355">
        <f aca="true" t="shared" si="19" ref="E89:O89">E72+E85/1000</f>
        <v>100.232</v>
      </c>
      <c r="F89" s="355">
        <f t="shared" si="19"/>
        <v>94.844</v>
      </c>
      <c r="G89" s="355">
        <f t="shared" si="19"/>
        <v>86.553</v>
      </c>
      <c r="H89" s="355">
        <f t="shared" si="19"/>
        <v>85.333</v>
      </c>
      <c r="I89" s="355">
        <f t="shared" si="19"/>
        <v>76.453</v>
      </c>
      <c r="J89" s="355">
        <f t="shared" si="19"/>
        <v>73.144</v>
      </c>
      <c r="K89" s="355">
        <f t="shared" si="19"/>
        <v>67.492</v>
      </c>
      <c r="L89" s="355">
        <f t="shared" si="19"/>
        <v>61.924</v>
      </c>
      <c r="M89" s="355">
        <f t="shared" si="19"/>
        <v>65.241</v>
      </c>
      <c r="N89" s="355">
        <f t="shared" si="19"/>
        <v>63.416</v>
      </c>
      <c r="O89" s="355">
        <f t="shared" si="19"/>
        <v>55.881</v>
      </c>
      <c r="P89" s="355">
        <f>P72+P85/1000</f>
        <v>56.480999999999995</v>
      </c>
      <c r="Q89" s="355">
        <f>Q72+Q85/1000</f>
        <v>49.998</v>
      </c>
      <c r="R89" s="355">
        <f>R72+R85/1000</f>
        <v>40.821400000000004</v>
      </c>
    </row>
    <row r="90" spans="1:18" ht="15">
      <c r="A90" s="9" t="s">
        <v>389</v>
      </c>
      <c r="B90" s="9" t="s">
        <v>369</v>
      </c>
      <c r="D90" s="9" t="s">
        <v>13</v>
      </c>
      <c r="E90" s="355">
        <f aca="true" t="shared" si="20" ref="E90:O90">E82+E87/1000</f>
        <v>12.603000000000002</v>
      </c>
      <c r="F90" s="355">
        <f t="shared" si="20"/>
        <v>17.042</v>
      </c>
      <c r="G90" s="355">
        <f t="shared" si="20"/>
        <v>22.527</v>
      </c>
      <c r="H90" s="355">
        <f t="shared" si="20"/>
        <v>16.477</v>
      </c>
      <c r="I90" s="355">
        <f t="shared" si="20"/>
        <v>14.120999999999999</v>
      </c>
      <c r="J90" s="355">
        <f t="shared" si="20"/>
        <v>20.345</v>
      </c>
      <c r="K90" s="355">
        <f t="shared" si="20"/>
        <v>22.884</v>
      </c>
      <c r="L90" s="355">
        <f t="shared" si="20"/>
        <v>23.538999999999998</v>
      </c>
      <c r="M90" s="355">
        <f t="shared" si="20"/>
        <v>20.112000000000002</v>
      </c>
      <c r="N90" s="355">
        <f t="shared" si="20"/>
        <v>21.166</v>
      </c>
      <c r="O90" s="355">
        <f t="shared" si="20"/>
        <v>18.402</v>
      </c>
      <c r="P90" s="355">
        <f>P82+P87/1000</f>
        <v>18.669</v>
      </c>
      <c r="Q90" s="355">
        <f>Q82+Q87/1000</f>
        <v>19.156</v>
      </c>
      <c r="R90" s="355">
        <f>R82+R87/1000</f>
        <v>18.318900000000003</v>
      </c>
    </row>
    <row r="91" ht="6" customHeight="1"/>
    <row r="92" ht="15">
      <c r="B92" s="9" t="s">
        <v>370</v>
      </c>
    </row>
    <row r="93" spans="3:18" ht="15">
      <c r="C93" s="9" t="s">
        <v>371</v>
      </c>
      <c r="D93" s="9" t="s">
        <v>13</v>
      </c>
      <c r="E93" s="369">
        <f aca="true" t="shared" si="21" ref="E93:P93">E72+E82</f>
        <v>38.989999999999995</v>
      </c>
      <c r="F93" s="369">
        <f t="shared" si="21"/>
        <v>27.869999999999997</v>
      </c>
      <c r="G93" s="369">
        <f t="shared" si="21"/>
        <v>24.610000000000007</v>
      </c>
      <c r="H93" s="369">
        <f t="shared" si="21"/>
        <v>22.599999999999998</v>
      </c>
      <c r="I93" s="369">
        <f t="shared" si="21"/>
        <v>22.17</v>
      </c>
      <c r="J93" s="369">
        <f t="shared" si="21"/>
        <v>24.04</v>
      </c>
      <c r="K93" s="369">
        <f t="shared" si="21"/>
        <v>28.349999999999998</v>
      </c>
      <c r="L93" s="369">
        <f t="shared" si="21"/>
        <v>23.56</v>
      </c>
      <c r="M93" s="369">
        <f t="shared" si="21"/>
        <v>25.160000000000004</v>
      </c>
      <c r="N93" s="369">
        <f t="shared" si="21"/>
        <v>26.06</v>
      </c>
      <c r="O93" s="369">
        <f t="shared" si="21"/>
        <v>22.43</v>
      </c>
      <c r="P93" s="369">
        <f t="shared" si="21"/>
        <v>22.09</v>
      </c>
      <c r="Q93" s="369">
        <f>Q72+Q82</f>
        <v>21.580000000000002</v>
      </c>
      <c r="R93" s="369">
        <f>R72+R82</f>
        <v>10.8263</v>
      </c>
    </row>
    <row r="94" spans="3:18" ht="15">
      <c r="C94" s="9" t="s">
        <v>372</v>
      </c>
      <c r="D94" s="9" t="s">
        <v>13</v>
      </c>
      <c r="E94" s="355">
        <f aca="true" t="shared" si="22" ref="E94:P94">(E85+E87)/1000</f>
        <v>73.845</v>
      </c>
      <c r="F94" s="355">
        <f t="shared" si="22"/>
        <v>84.016</v>
      </c>
      <c r="G94" s="355">
        <f t="shared" si="22"/>
        <v>84.47</v>
      </c>
      <c r="H94" s="355">
        <f t="shared" si="22"/>
        <v>79.21</v>
      </c>
      <c r="I94" s="355">
        <f t="shared" si="22"/>
        <v>68.404</v>
      </c>
      <c r="J94" s="355">
        <f t="shared" si="22"/>
        <v>69.449</v>
      </c>
      <c r="K94" s="355">
        <f t="shared" si="22"/>
        <v>62.026</v>
      </c>
      <c r="L94" s="355">
        <f t="shared" si="22"/>
        <v>61.903</v>
      </c>
      <c r="M94" s="355">
        <f t="shared" si="22"/>
        <v>60.193</v>
      </c>
      <c r="N94" s="355">
        <f t="shared" si="22"/>
        <v>58.522</v>
      </c>
      <c r="O94" s="355">
        <f t="shared" si="22"/>
        <v>51.853</v>
      </c>
      <c r="P94" s="355">
        <f t="shared" si="22"/>
        <v>53.06</v>
      </c>
      <c r="Q94" s="355">
        <f>(Q85+Q87)/1000</f>
        <v>47.574</v>
      </c>
      <c r="R94" s="355">
        <f>(R85+R87)/1000</f>
        <v>48.314</v>
      </c>
    </row>
    <row r="95" ht="5.25" customHeight="1"/>
    <row r="96" ht="118.5" customHeight="1"/>
  </sheetData>
  <sheetProtection/>
  <printOptions/>
  <pageMargins left="0.37" right="0.32" top="1" bottom="1" header="0.5" footer="0.5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Y99"/>
  <sheetViews>
    <sheetView tabSelected="1" zoomScale="77" zoomScaleNormal="77" zoomScalePageLayoutView="0" workbookViewId="0" topLeftCell="A1">
      <selection activeCell="F16" sqref="F16"/>
    </sheetView>
  </sheetViews>
  <sheetFormatPr defaultColWidth="12.57421875" defaultRowHeight="12.75"/>
  <cols>
    <col min="1" max="1" width="2.57421875" style="9" customWidth="1"/>
    <col min="2" max="2" width="26.28125" style="9" customWidth="1"/>
    <col min="3" max="3" width="9.140625" style="37" customWidth="1"/>
    <col min="4" max="4" width="10.57421875" style="37" customWidth="1"/>
    <col min="5" max="7" width="9.140625" style="37" customWidth="1"/>
    <col min="8" max="8" width="10.421875" style="9" customWidth="1"/>
    <col min="9" max="9" width="11.00390625" style="9" customWidth="1"/>
    <col min="10" max="10" width="10.28125" style="9" customWidth="1"/>
    <col min="11" max="11" width="9.8515625" style="9" customWidth="1"/>
    <col min="12" max="12" width="9.7109375" style="9" customWidth="1"/>
    <col min="13" max="13" width="10.7109375" style="9" customWidth="1"/>
    <col min="14" max="14" width="4.140625" style="9" customWidth="1"/>
    <col min="15" max="15" width="12.57421875" style="4" customWidth="1"/>
    <col min="16" max="16384" width="12.57421875" style="9" customWidth="1"/>
  </cols>
  <sheetData>
    <row r="1" spans="1:15" s="2" customFormat="1" ht="15.75">
      <c r="A1" s="1" t="s">
        <v>266</v>
      </c>
      <c r="C1" s="3"/>
      <c r="D1" s="3"/>
      <c r="E1" s="3"/>
      <c r="F1" s="3"/>
      <c r="G1" s="3"/>
      <c r="O1" s="4"/>
    </row>
    <row r="2" spans="1:13" ht="15">
      <c r="A2" s="5" t="s">
        <v>0</v>
      </c>
      <c r="B2" s="6"/>
      <c r="C2" s="7" t="s">
        <v>1</v>
      </c>
      <c r="D2" s="7"/>
      <c r="E2" s="7"/>
      <c r="F2" s="7"/>
      <c r="G2" s="7"/>
      <c r="H2" s="8"/>
      <c r="I2" s="6"/>
      <c r="J2" s="6"/>
      <c r="K2" s="6"/>
      <c r="L2" s="6"/>
      <c r="M2" s="6"/>
    </row>
    <row r="3" spans="1:15" s="12" customFormat="1" ht="21.75" customHeight="1">
      <c r="A3" s="10"/>
      <c r="B3" s="10" t="s">
        <v>1</v>
      </c>
      <c r="C3" s="11">
        <v>2002</v>
      </c>
      <c r="D3" s="11">
        <v>2003</v>
      </c>
      <c r="E3" s="11">
        <v>2004</v>
      </c>
      <c r="F3" s="11">
        <v>2005</v>
      </c>
      <c r="G3" s="11">
        <v>2006</v>
      </c>
      <c r="H3" s="11">
        <v>2007</v>
      </c>
      <c r="I3" s="11">
        <v>2008</v>
      </c>
      <c r="J3" s="11">
        <v>2009</v>
      </c>
      <c r="K3" s="11">
        <v>2010</v>
      </c>
      <c r="L3" s="11">
        <v>2011</v>
      </c>
      <c r="M3" s="11">
        <v>2012</v>
      </c>
      <c r="O3" s="13"/>
    </row>
    <row r="4" spans="1:15" s="12" customFormat="1" ht="6" customHeight="1">
      <c r="A4" s="14"/>
      <c r="B4" s="14"/>
      <c r="C4" s="15"/>
      <c r="D4" s="15"/>
      <c r="E4" s="15"/>
      <c r="F4" s="15"/>
      <c r="G4" s="15"/>
      <c r="O4" s="13"/>
    </row>
    <row r="5" spans="1:13" ht="19.5" customHeight="1">
      <c r="A5" s="16" t="s">
        <v>2</v>
      </c>
      <c r="B5" s="15"/>
      <c r="C5" s="17"/>
      <c r="D5" s="17"/>
      <c r="E5" s="17"/>
      <c r="F5" s="17"/>
      <c r="G5" s="17"/>
      <c r="H5" s="17"/>
      <c r="I5" s="17"/>
      <c r="J5" s="17"/>
      <c r="K5" s="17"/>
      <c r="L5" s="17"/>
      <c r="M5" s="17" t="s">
        <v>3</v>
      </c>
    </row>
    <row r="6" spans="1:25" ht="19.5" customHeight="1">
      <c r="A6" s="8"/>
      <c r="B6" s="18" t="s">
        <v>4</v>
      </c>
      <c r="C6" s="19">
        <v>2058</v>
      </c>
      <c r="D6" s="19">
        <v>2103.89</v>
      </c>
      <c r="E6" s="19">
        <v>2158.381</v>
      </c>
      <c r="F6" s="19">
        <v>2231.214</v>
      </c>
      <c r="G6" s="19">
        <v>2258.652</v>
      </c>
      <c r="H6" s="19">
        <v>2313.385</v>
      </c>
      <c r="I6" s="19">
        <v>2347.38</v>
      </c>
      <c r="J6" s="19">
        <v>2361.892</v>
      </c>
      <c r="K6" s="19">
        <v>2364.265</v>
      </c>
      <c r="L6" s="19">
        <v>2369</v>
      </c>
      <c r="M6" s="19">
        <v>2395</v>
      </c>
      <c r="O6" s="20"/>
      <c r="P6" s="21"/>
      <c r="Q6" s="20"/>
      <c r="R6" s="20"/>
      <c r="S6" s="20"/>
      <c r="T6" s="20"/>
      <c r="U6" s="20"/>
      <c r="V6" s="20"/>
      <c r="W6" s="20"/>
      <c r="X6" s="20"/>
      <c r="Y6" s="20"/>
    </row>
    <row r="7" spans="1:15" ht="19.5" customHeight="1">
      <c r="A7" s="8"/>
      <c r="B7" s="18" t="s">
        <v>267</v>
      </c>
      <c r="C7" s="19">
        <v>2330</v>
      </c>
      <c r="D7" s="19">
        <v>2382.99</v>
      </c>
      <c r="E7" s="19">
        <v>2448.184</v>
      </c>
      <c r="F7" s="19">
        <v>2531.334</v>
      </c>
      <c r="G7" s="19">
        <v>2564.293</v>
      </c>
      <c r="H7" s="19">
        <v>2626.983</v>
      </c>
      <c r="I7" s="19">
        <v>2665.186</v>
      </c>
      <c r="J7" s="19">
        <v>2683.8969999999995</v>
      </c>
      <c r="K7" s="19">
        <v>2684.682</v>
      </c>
      <c r="L7" s="19">
        <v>2691</v>
      </c>
      <c r="M7" s="19">
        <v>2717</v>
      </c>
      <c r="O7" s="22"/>
    </row>
    <row r="8" spans="1:15" ht="19.5" customHeight="1">
      <c r="A8" s="8"/>
      <c r="B8" s="18" t="s">
        <v>5</v>
      </c>
      <c r="C8" s="19">
        <v>259.4</v>
      </c>
      <c r="D8" s="19">
        <v>262.4</v>
      </c>
      <c r="E8" s="19">
        <v>262.809</v>
      </c>
      <c r="F8" s="19">
        <v>251.022</v>
      </c>
      <c r="G8" s="19">
        <v>242.923</v>
      </c>
      <c r="H8" s="23">
        <v>250.916</v>
      </c>
      <c r="I8" s="23">
        <v>215</v>
      </c>
      <c r="J8" s="23">
        <v>216</v>
      </c>
      <c r="K8" s="23">
        <v>208.7</v>
      </c>
      <c r="L8" s="23">
        <v>202.3</v>
      </c>
      <c r="M8" s="23">
        <v>216.4</v>
      </c>
      <c r="O8" s="29"/>
    </row>
    <row r="9" spans="1:7" ht="6.75" customHeight="1">
      <c r="A9" s="8"/>
      <c r="B9" s="8"/>
      <c r="C9" s="19"/>
      <c r="D9" s="19"/>
      <c r="E9" s="19"/>
      <c r="F9" s="19"/>
      <c r="G9" s="19"/>
    </row>
    <row r="10" spans="1:13" ht="19.5" customHeight="1">
      <c r="A10" s="16" t="s">
        <v>268</v>
      </c>
      <c r="B10" s="15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 t="s">
        <v>6</v>
      </c>
    </row>
    <row r="11" spans="1:16" ht="26.25" customHeight="1">
      <c r="A11" s="8"/>
      <c r="B11" s="24" t="s">
        <v>7</v>
      </c>
      <c r="C11" s="25">
        <v>470.74</v>
      </c>
      <c r="D11" s="25">
        <v>477.582</v>
      </c>
      <c r="E11" s="26">
        <v>460</v>
      </c>
      <c r="F11" s="25">
        <v>466</v>
      </c>
      <c r="G11" s="25">
        <v>476</v>
      </c>
      <c r="H11" s="27">
        <v>488</v>
      </c>
      <c r="I11" s="27">
        <v>484</v>
      </c>
      <c r="J11" s="27">
        <v>459</v>
      </c>
      <c r="K11" s="27">
        <v>431</v>
      </c>
      <c r="L11" s="27">
        <v>439</v>
      </c>
      <c r="M11" s="27">
        <v>423</v>
      </c>
      <c r="O11" s="29"/>
      <c r="P11" s="29"/>
    </row>
    <row r="12" spans="1:15" ht="19.5" customHeight="1">
      <c r="A12" s="8"/>
      <c r="B12" s="18" t="s">
        <v>9</v>
      </c>
      <c r="C12" s="25">
        <v>374</v>
      </c>
      <c r="D12" s="25">
        <v>369</v>
      </c>
      <c r="E12" s="30">
        <v>359</v>
      </c>
      <c r="F12" s="19">
        <v>374</v>
      </c>
      <c r="G12" s="19">
        <v>384</v>
      </c>
      <c r="H12" s="27">
        <v>389</v>
      </c>
      <c r="I12" s="19">
        <v>386</v>
      </c>
      <c r="J12" s="19">
        <v>376</v>
      </c>
      <c r="K12" s="19">
        <v>346</v>
      </c>
      <c r="L12" s="27">
        <v>338</v>
      </c>
      <c r="M12" s="27">
        <v>327</v>
      </c>
      <c r="O12" s="28"/>
    </row>
    <row r="13" spans="1:13" ht="19.5" customHeight="1">
      <c r="A13" s="8"/>
      <c r="B13" s="18" t="s">
        <v>10</v>
      </c>
      <c r="C13" s="25"/>
      <c r="D13" s="25"/>
      <c r="E13" s="17"/>
      <c r="F13" s="17"/>
      <c r="G13" s="17"/>
      <c r="H13" s="17"/>
      <c r="I13" s="17"/>
      <c r="J13" s="17"/>
      <c r="K13" s="17"/>
      <c r="L13" s="17"/>
      <c r="M13" s="17" t="s">
        <v>11</v>
      </c>
    </row>
    <row r="14" spans="1:13" ht="19.5" customHeight="1">
      <c r="A14" s="8"/>
      <c r="B14" s="31" t="s">
        <v>269</v>
      </c>
      <c r="C14" s="27" t="s">
        <v>8</v>
      </c>
      <c r="D14" s="27" t="s">
        <v>8</v>
      </c>
      <c r="E14" s="27">
        <v>441.9</v>
      </c>
      <c r="F14" s="494">
        <v>466.6</v>
      </c>
      <c r="G14" s="19">
        <v>524.3</v>
      </c>
      <c r="H14" s="27">
        <v>545.5</v>
      </c>
      <c r="I14" s="19">
        <v>567.1</v>
      </c>
      <c r="J14" s="19">
        <v>553.1</v>
      </c>
      <c r="K14" s="19">
        <v>524.8</v>
      </c>
      <c r="L14" s="27">
        <v>530.1</v>
      </c>
      <c r="M14" s="27">
        <v>539.4</v>
      </c>
    </row>
    <row r="15" spans="1:7" ht="8.25" customHeight="1">
      <c r="A15" s="8"/>
      <c r="B15" s="8"/>
      <c r="C15" s="8"/>
      <c r="D15" s="8"/>
      <c r="E15" s="8"/>
      <c r="F15" s="8"/>
      <c r="G15" s="8"/>
    </row>
    <row r="16" spans="1:13" ht="19.5" customHeight="1">
      <c r="A16" s="16" t="s">
        <v>12</v>
      </c>
      <c r="B16" s="8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 t="s">
        <v>13</v>
      </c>
    </row>
    <row r="17" spans="1:16" ht="19.5" customHeight="1">
      <c r="A17" s="8"/>
      <c r="B17" s="18" t="s">
        <v>417</v>
      </c>
      <c r="C17" s="32">
        <v>154.4</v>
      </c>
      <c r="D17" s="33">
        <v>153.4</v>
      </c>
      <c r="E17" s="32">
        <v>173.1</v>
      </c>
      <c r="F17" s="32">
        <v>165.6</v>
      </c>
      <c r="G17" s="32">
        <v>170.03526122401001</v>
      </c>
      <c r="H17" s="32">
        <v>176.82849159656521</v>
      </c>
      <c r="I17" s="32">
        <v>157.03148290364607</v>
      </c>
      <c r="J17" s="32">
        <v>131.92345982339137</v>
      </c>
      <c r="K17" s="32">
        <v>131.93396436893246</v>
      </c>
      <c r="L17" s="19" t="s">
        <v>8</v>
      </c>
      <c r="M17" s="19" t="s">
        <v>8</v>
      </c>
      <c r="O17" s="403"/>
      <c r="P17" s="32"/>
    </row>
    <row r="18" spans="1:15" ht="19.5" customHeight="1">
      <c r="A18" s="8"/>
      <c r="B18" s="18" t="s">
        <v>14</v>
      </c>
      <c r="C18" s="34">
        <v>9.119996</v>
      </c>
      <c r="D18" s="34">
        <v>8.318532</v>
      </c>
      <c r="E18" s="34">
        <v>11.25</v>
      </c>
      <c r="F18" s="35">
        <v>14.32</v>
      </c>
      <c r="G18" s="35">
        <v>12.96</v>
      </c>
      <c r="H18" s="35">
        <v>11.35</v>
      </c>
      <c r="I18" s="35">
        <v>10.36</v>
      </c>
      <c r="J18" s="35">
        <v>9.69</v>
      </c>
      <c r="K18" s="397">
        <v>8.33</v>
      </c>
      <c r="L18" s="397">
        <v>7.61</v>
      </c>
      <c r="M18" s="19" t="s">
        <v>8</v>
      </c>
      <c r="O18" s="403"/>
    </row>
    <row r="19" spans="1:16" ht="19.5" customHeight="1">
      <c r="A19" s="8"/>
      <c r="B19" s="18" t="s">
        <v>15</v>
      </c>
      <c r="C19" s="32">
        <v>19.2</v>
      </c>
      <c r="D19" s="32">
        <v>19.51</v>
      </c>
      <c r="E19" s="32">
        <v>20.49</v>
      </c>
      <c r="F19" s="32">
        <v>25.53</v>
      </c>
      <c r="G19" s="32">
        <v>20.58</v>
      </c>
      <c r="H19" s="32">
        <v>22.79</v>
      </c>
      <c r="I19" s="32">
        <v>23.28</v>
      </c>
      <c r="J19" s="32">
        <v>19.84</v>
      </c>
      <c r="K19" s="32">
        <v>17.95</v>
      </c>
      <c r="L19" s="32">
        <v>16.33</v>
      </c>
      <c r="M19" s="32">
        <v>12.5</v>
      </c>
      <c r="O19" s="403"/>
      <c r="P19" s="2"/>
    </row>
    <row r="20" spans="1:15" ht="19.5" customHeight="1">
      <c r="A20" s="8"/>
      <c r="B20" s="18" t="s">
        <v>16</v>
      </c>
      <c r="C20" s="35">
        <v>1.81</v>
      </c>
      <c r="D20" s="35">
        <v>1.54</v>
      </c>
      <c r="E20" s="35">
        <v>1.33</v>
      </c>
      <c r="F20" s="35">
        <v>1.76</v>
      </c>
      <c r="G20" s="35">
        <v>1.48</v>
      </c>
      <c r="H20" s="35">
        <v>1.83</v>
      </c>
      <c r="I20" s="35">
        <v>1.75</v>
      </c>
      <c r="J20" s="35">
        <v>3.59</v>
      </c>
      <c r="K20" s="35">
        <v>1.88</v>
      </c>
      <c r="L20" s="35">
        <v>2.42</v>
      </c>
      <c r="M20" s="35">
        <v>2.57</v>
      </c>
      <c r="O20" s="403"/>
    </row>
    <row r="21" spans="1:15" ht="19.5" customHeight="1">
      <c r="A21" s="8"/>
      <c r="B21" s="18" t="s">
        <v>17</v>
      </c>
      <c r="C21" s="35">
        <v>10.01</v>
      </c>
      <c r="D21" s="35">
        <v>10.06</v>
      </c>
      <c r="E21" s="35">
        <v>9.97</v>
      </c>
      <c r="F21" s="35">
        <v>10.19</v>
      </c>
      <c r="G21" s="35">
        <v>10.16</v>
      </c>
      <c r="H21" s="35">
        <v>10.5</v>
      </c>
      <c r="I21" s="35">
        <v>12.19</v>
      </c>
      <c r="J21" s="35">
        <v>10.1</v>
      </c>
      <c r="K21" s="35">
        <v>10.89</v>
      </c>
      <c r="L21" s="35">
        <v>10.7</v>
      </c>
      <c r="M21" s="35">
        <v>10.79</v>
      </c>
      <c r="O21" s="403"/>
    </row>
    <row r="22" spans="1:15" ht="19.5" customHeight="1">
      <c r="A22" s="8"/>
      <c r="B22" s="18" t="s">
        <v>18</v>
      </c>
      <c r="C22" s="32">
        <v>28.042</v>
      </c>
      <c r="D22" s="32">
        <v>27.701</v>
      </c>
      <c r="E22" s="32">
        <v>27.649039</v>
      </c>
      <c r="F22" s="32">
        <v>27.6</v>
      </c>
      <c r="G22" s="32">
        <v>27.8</v>
      </c>
      <c r="H22" s="32">
        <v>27.5</v>
      </c>
      <c r="I22" s="32">
        <v>27.6</v>
      </c>
      <c r="J22" s="32">
        <v>27.6</v>
      </c>
      <c r="K22" s="32">
        <v>27.6</v>
      </c>
      <c r="L22" s="488">
        <v>27.8</v>
      </c>
      <c r="M22" s="488">
        <v>28.2</v>
      </c>
      <c r="O22" s="403"/>
    </row>
    <row r="23" spans="1:15" ht="19.5" customHeight="1">
      <c r="A23" s="8"/>
      <c r="B23" s="18" t="s">
        <v>117</v>
      </c>
      <c r="C23" s="32">
        <f>SUM(C17:C22)</f>
        <v>222.58199599999998</v>
      </c>
      <c r="D23" s="32">
        <f aca="true" t="shared" si="0" ref="D23:K23">SUM(D17:D22)</f>
        <v>220.529532</v>
      </c>
      <c r="E23" s="32">
        <f t="shared" si="0"/>
        <v>243.789039</v>
      </c>
      <c r="F23" s="32">
        <f t="shared" si="0"/>
        <v>244.99999999999997</v>
      </c>
      <c r="G23" s="32">
        <f t="shared" si="0"/>
        <v>243.01526122401003</v>
      </c>
      <c r="H23" s="32">
        <f t="shared" si="0"/>
        <v>250.7984915965652</v>
      </c>
      <c r="I23" s="32">
        <f t="shared" si="0"/>
        <v>232.21148290364607</v>
      </c>
      <c r="J23" s="32">
        <f t="shared" si="0"/>
        <v>202.74345982339136</v>
      </c>
      <c r="K23" s="32">
        <f t="shared" si="0"/>
        <v>198.58396436893244</v>
      </c>
      <c r="L23" s="488" t="s">
        <v>8</v>
      </c>
      <c r="M23" s="488"/>
      <c r="O23" s="403"/>
    </row>
    <row r="24" spans="1:7" ht="8.25" customHeight="1">
      <c r="A24" s="8"/>
      <c r="B24" s="8"/>
      <c r="C24" s="19"/>
      <c r="D24" s="19"/>
      <c r="E24" s="19"/>
      <c r="F24" s="19"/>
      <c r="G24" s="19"/>
    </row>
    <row r="25" spans="1:20" ht="19.5" customHeight="1">
      <c r="A25" s="16" t="s">
        <v>398</v>
      </c>
      <c r="B25" s="8"/>
      <c r="C25" s="17"/>
      <c r="D25" s="17"/>
      <c r="E25" s="17"/>
      <c r="F25" s="17"/>
      <c r="G25" s="17"/>
      <c r="H25" s="17"/>
      <c r="I25" s="17"/>
      <c r="J25" s="17"/>
      <c r="K25" s="402"/>
      <c r="L25" s="17"/>
      <c r="M25" s="17" t="s">
        <v>19</v>
      </c>
      <c r="N25" s="37"/>
      <c r="O25" s="38"/>
      <c r="P25" s="37"/>
      <c r="Q25" s="37"/>
      <c r="R25" s="37"/>
      <c r="T25" s="39"/>
    </row>
    <row r="26" spans="1:20" ht="19.5" customHeight="1">
      <c r="A26" s="8"/>
      <c r="B26" s="18" t="s">
        <v>433</v>
      </c>
      <c r="C26" s="40">
        <v>3488</v>
      </c>
      <c r="D26" s="40">
        <v>3485</v>
      </c>
      <c r="E26" s="40">
        <v>3482</v>
      </c>
      <c r="F26" s="40">
        <v>3505</v>
      </c>
      <c r="G26" s="40">
        <v>3518</v>
      </c>
      <c r="H26" s="40">
        <v>3505</v>
      </c>
      <c r="I26" s="40">
        <v>3505</v>
      </c>
      <c r="J26" s="40">
        <v>3520</v>
      </c>
      <c r="K26" s="40">
        <v>3518</v>
      </c>
      <c r="L26" s="40">
        <v>3530</v>
      </c>
      <c r="M26" s="40">
        <v>3561</v>
      </c>
      <c r="O26" s="41"/>
      <c r="T26" s="39"/>
    </row>
    <row r="27" spans="1:20" ht="19.5" customHeight="1">
      <c r="A27" s="8"/>
      <c r="B27" s="18" t="s">
        <v>21</v>
      </c>
      <c r="C27" s="40">
        <v>7417</v>
      </c>
      <c r="D27" s="40">
        <v>7418</v>
      </c>
      <c r="E27" s="40">
        <v>7418</v>
      </c>
      <c r="F27" s="40">
        <v>7433</v>
      </c>
      <c r="G27" s="40">
        <v>7424.04</v>
      </c>
      <c r="H27" s="40">
        <v>7380.73</v>
      </c>
      <c r="I27" s="40">
        <v>7421</v>
      </c>
      <c r="J27" s="40">
        <v>7421</v>
      </c>
      <c r="K27" s="40">
        <v>7414</v>
      </c>
      <c r="L27" s="40">
        <v>7467</v>
      </c>
      <c r="M27" s="40">
        <v>7472.5</v>
      </c>
      <c r="O27" s="41"/>
      <c r="T27" s="39"/>
    </row>
    <row r="28" spans="1:20" ht="19.5" customHeight="1">
      <c r="A28" s="8"/>
      <c r="B28" s="18" t="s">
        <v>22</v>
      </c>
      <c r="C28" s="40">
        <v>43684.490000000005</v>
      </c>
      <c r="D28" s="40">
        <v>43656.56</v>
      </c>
      <c r="E28" s="40">
        <v>43690.76</v>
      </c>
      <c r="F28" s="40">
        <v>43908.53</v>
      </c>
      <c r="G28" s="40">
        <v>44026.35</v>
      </c>
      <c r="H28" s="40">
        <v>44300.16</v>
      </c>
      <c r="I28" s="40">
        <v>44417.6</v>
      </c>
      <c r="J28" s="40">
        <v>44591.35</v>
      </c>
      <c r="K28" s="40">
        <v>44693.6</v>
      </c>
      <c r="L28" s="40">
        <v>44768.77500000001</v>
      </c>
      <c r="M28" s="40">
        <v>44873.090000000004</v>
      </c>
      <c r="N28" s="40"/>
      <c r="O28" s="41"/>
      <c r="T28" s="39"/>
    </row>
    <row r="29" spans="1:20" ht="19.5" customHeight="1">
      <c r="A29" s="8"/>
      <c r="B29" s="18" t="s">
        <v>469</v>
      </c>
      <c r="C29" s="40">
        <v>54589.47</v>
      </c>
      <c r="D29" s="40">
        <v>54559.28999999999</v>
      </c>
      <c r="E29" s="40">
        <v>54590.490000000005</v>
      </c>
      <c r="F29" s="40">
        <v>54846.56</v>
      </c>
      <c r="G29" s="40">
        <v>54968.39</v>
      </c>
      <c r="H29" s="40">
        <v>55185.89</v>
      </c>
      <c r="I29" s="40">
        <v>55343.6</v>
      </c>
      <c r="J29" s="40">
        <v>55532.27</v>
      </c>
      <c r="K29" s="40">
        <v>55625.6</v>
      </c>
      <c r="L29" s="40">
        <v>55765.37500000001</v>
      </c>
      <c r="M29" s="40">
        <v>55906.490000000005</v>
      </c>
      <c r="N29" s="42"/>
      <c r="O29" s="43"/>
      <c r="T29" s="39"/>
    </row>
    <row r="30" spans="1:20" ht="9" customHeight="1">
      <c r="A30" s="8"/>
      <c r="B30" s="8"/>
      <c r="C30" s="17"/>
      <c r="D30" s="17"/>
      <c r="E30" s="17"/>
      <c r="F30" s="17"/>
      <c r="G30" s="17"/>
      <c r="T30" s="39"/>
    </row>
    <row r="31" spans="1:13" ht="19.5" customHeight="1">
      <c r="A31" s="15" t="s">
        <v>23</v>
      </c>
      <c r="B31" s="8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 t="s">
        <v>24</v>
      </c>
    </row>
    <row r="32" spans="1:25" ht="19.5" customHeight="1">
      <c r="A32" s="8"/>
      <c r="B32" s="8" t="s">
        <v>437</v>
      </c>
      <c r="C32" s="44">
        <v>5730</v>
      </c>
      <c r="D32" s="44">
        <v>5856</v>
      </c>
      <c r="E32" s="44">
        <v>6094.203</v>
      </c>
      <c r="F32" s="44">
        <v>6150.79</v>
      </c>
      <c r="G32" s="44">
        <v>6433</v>
      </c>
      <c r="H32" s="44">
        <v>6577</v>
      </c>
      <c r="I32" s="44">
        <v>6683</v>
      </c>
      <c r="J32" s="44">
        <v>6633</v>
      </c>
      <c r="K32" s="44">
        <v>6503</v>
      </c>
      <c r="L32" s="40">
        <v>6570</v>
      </c>
      <c r="M32" s="40">
        <v>7140</v>
      </c>
      <c r="O32" s="22"/>
      <c r="T32" s="39"/>
      <c r="U32" s="39"/>
      <c r="X32" s="39"/>
      <c r="Y32" s="39"/>
    </row>
    <row r="33" spans="1:25" ht="19.5" customHeight="1">
      <c r="A33" s="8"/>
      <c r="B33" s="8" t="s">
        <v>26</v>
      </c>
      <c r="C33" s="19">
        <v>21533</v>
      </c>
      <c r="D33" s="19">
        <v>21826</v>
      </c>
      <c r="E33" s="19">
        <v>22114</v>
      </c>
      <c r="F33" s="19">
        <v>21904.106</v>
      </c>
      <c r="G33" s="19">
        <v>22465</v>
      </c>
      <c r="H33" s="19">
        <v>22408</v>
      </c>
      <c r="I33" s="19">
        <v>22127</v>
      </c>
      <c r="J33" s="19">
        <v>22327</v>
      </c>
      <c r="K33" s="19">
        <v>21992</v>
      </c>
      <c r="L33" s="40">
        <v>21996</v>
      </c>
      <c r="M33" s="40">
        <v>21713</v>
      </c>
      <c r="O33" s="22"/>
      <c r="U33" s="39"/>
      <c r="Y33" s="39"/>
    </row>
    <row r="34" spans="1:25" ht="19.5" customHeight="1">
      <c r="A34" s="8"/>
      <c r="B34" s="8" t="s">
        <v>27</v>
      </c>
      <c r="C34" s="19">
        <v>41535</v>
      </c>
      <c r="D34" s="19">
        <v>42038</v>
      </c>
      <c r="E34" s="19">
        <v>42705.288</v>
      </c>
      <c r="F34" s="19">
        <v>42717.842000000004</v>
      </c>
      <c r="G34" s="19">
        <v>44119</v>
      </c>
      <c r="H34" s="19">
        <v>44666</v>
      </c>
      <c r="I34" s="19">
        <v>44470</v>
      </c>
      <c r="J34" s="19">
        <v>44219</v>
      </c>
      <c r="K34" s="19">
        <v>43488</v>
      </c>
      <c r="L34" s="391">
        <v>43390</v>
      </c>
      <c r="M34" s="391">
        <v>43549</v>
      </c>
      <c r="O34" s="29"/>
      <c r="U34" s="39"/>
      <c r="Y34" s="39"/>
    </row>
    <row r="35" spans="1:25" ht="9" customHeight="1">
      <c r="A35" s="8"/>
      <c r="B35" s="8"/>
      <c r="C35" s="8"/>
      <c r="D35" s="8"/>
      <c r="E35" s="8"/>
      <c r="F35" s="8"/>
      <c r="G35" s="8"/>
      <c r="U35" s="39"/>
      <c r="Y35" s="39"/>
    </row>
    <row r="36" spans="1:25" ht="19.5" customHeight="1">
      <c r="A36" s="16" t="s">
        <v>497</v>
      </c>
      <c r="B36" s="8"/>
      <c r="C36" s="8"/>
      <c r="D36" s="8"/>
      <c r="E36" s="8"/>
      <c r="F36" s="8"/>
      <c r="G36" s="8"/>
      <c r="U36" s="39"/>
      <c r="Y36" s="39"/>
    </row>
    <row r="37" spans="1:13" ht="19.5" customHeight="1">
      <c r="A37" s="8"/>
      <c r="B37" s="18" t="s">
        <v>28</v>
      </c>
      <c r="C37" s="40">
        <v>304</v>
      </c>
      <c r="D37" s="40">
        <v>336</v>
      </c>
      <c r="E37" s="40">
        <v>308</v>
      </c>
      <c r="F37" s="40">
        <v>286</v>
      </c>
      <c r="G37" s="40">
        <v>314</v>
      </c>
      <c r="H37" s="45">
        <v>281</v>
      </c>
      <c r="I37" s="45">
        <v>270</v>
      </c>
      <c r="J37" s="45">
        <v>216</v>
      </c>
      <c r="K37" s="45">
        <v>208</v>
      </c>
      <c r="L37" s="40">
        <v>185</v>
      </c>
      <c r="M37" s="40">
        <v>174</v>
      </c>
    </row>
    <row r="38" spans="1:13" ht="19.5" customHeight="1">
      <c r="A38" s="8"/>
      <c r="B38" s="18" t="s">
        <v>29</v>
      </c>
      <c r="C38" s="40">
        <v>3533</v>
      </c>
      <c r="D38" s="40">
        <v>3293</v>
      </c>
      <c r="E38" s="40">
        <v>3074</v>
      </c>
      <c r="F38" s="40">
        <v>2952</v>
      </c>
      <c r="G38" s="40">
        <v>2949</v>
      </c>
      <c r="H38" s="45">
        <v>2666</v>
      </c>
      <c r="I38" s="45">
        <v>2845</v>
      </c>
      <c r="J38" s="45">
        <v>2504</v>
      </c>
      <c r="K38" s="45">
        <v>2177</v>
      </c>
      <c r="L38" s="40">
        <v>2062</v>
      </c>
      <c r="M38" s="40">
        <v>2148</v>
      </c>
    </row>
    <row r="39" spans="1:13" ht="19.5" customHeight="1">
      <c r="A39" s="8"/>
      <c r="B39" s="18" t="s">
        <v>30</v>
      </c>
      <c r="C39" s="40">
        <v>19275</v>
      </c>
      <c r="D39" s="40">
        <v>18756</v>
      </c>
      <c r="E39" s="40">
        <v>18502</v>
      </c>
      <c r="F39" s="40">
        <v>17885</v>
      </c>
      <c r="G39" s="40">
        <v>17269</v>
      </c>
      <c r="H39" s="45">
        <v>16239</v>
      </c>
      <c r="I39" s="45">
        <v>15592</v>
      </c>
      <c r="J39" s="45">
        <v>15044</v>
      </c>
      <c r="K39" s="45">
        <v>13338</v>
      </c>
      <c r="L39" s="386">
        <v>12777</v>
      </c>
      <c r="M39" s="386">
        <v>12676</v>
      </c>
    </row>
    <row r="40" spans="1:7" ht="9.75" customHeight="1">
      <c r="A40" s="8"/>
      <c r="B40" s="8"/>
      <c r="C40" s="8"/>
      <c r="D40" s="8"/>
      <c r="E40" s="8"/>
      <c r="F40" s="8"/>
      <c r="G40" s="8"/>
    </row>
    <row r="41" spans="1:13" ht="19.5" customHeight="1">
      <c r="A41" s="16" t="s">
        <v>399</v>
      </c>
      <c r="B41" s="8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 t="s">
        <v>6</v>
      </c>
    </row>
    <row r="42" spans="1:16" ht="19.5" customHeight="1">
      <c r="A42" s="16" t="s">
        <v>400</v>
      </c>
      <c r="C42" s="130">
        <v>57.38</v>
      </c>
      <c r="D42" s="390">
        <v>57.451</v>
      </c>
      <c r="E42" s="130">
        <v>64.023</v>
      </c>
      <c r="F42" s="130">
        <v>69.43</v>
      </c>
      <c r="G42" s="130">
        <v>71.585</v>
      </c>
      <c r="H42" s="130">
        <v>74.468</v>
      </c>
      <c r="I42" s="130">
        <v>76.429</v>
      </c>
      <c r="J42" s="130">
        <v>76.929</v>
      </c>
      <c r="K42" s="130">
        <v>78.29</v>
      </c>
      <c r="L42" s="404">
        <v>81.1</v>
      </c>
      <c r="M42" s="404">
        <v>83.25</v>
      </c>
      <c r="O42" s="29"/>
      <c r="P42" s="29"/>
    </row>
    <row r="43" spans="1:16" ht="9" customHeight="1">
      <c r="A43" s="16"/>
      <c r="C43" s="46"/>
      <c r="D43" s="47"/>
      <c r="E43" s="46"/>
      <c r="F43" s="35"/>
      <c r="G43" s="35"/>
      <c r="H43" s="35"/>
      <c r="I43" s="35"/>
      <c r="J43" s="35"/>
      <c r="K43" s="35"/>
      <c r="L43" s="35"/>
      <c r="M43" s="35"/>
      <c r="O43" s="29"/>
      <c r="P43" s="28"/>
    </row>
    <row r="44" spans="1:7" ht="19.5" customHeight="1">
      <c r="A44" s="16" t="s">
        <v>31</v>
      </c>
      <c r="C44" s="17"/>
      <c r="D44" s="17"/>
      <c r="E44" s="17"/>
      <c r="F44" s="17"/>
      <c r="G44" s="17"/>
    </row>
    <row r="45" spans="1:24" ht="19.5" customHeight="1">
      <c r="A45" s="18" t="s">
        <v>401</v>
      </c>
      <c r="C45" s="33">
        <v>52.37623</v>
      </c>
      <c r="D45" s="32">
        <v>55.892939</v>
      </c>
      <c r="E45" s="32">
        <v>61.256431</v>
      </c>
      <c r="F45" s="32">
        <v>66.73589899999999</v>
      </c>
      <c r="G45" s="32">
        <v>69.785304</v>
      </c>
      <c r="H45" s="32">
        <v>72.74429</v>
      </c>
      <c r="I45" s="48">
        <v>76.25607770367007</v>
      </c>
      <c r="J45" s="32">
        <v>76.47389032494031</v>
      </c>
      <c r="K45" s="32">
        <v>79.4462863670296</v>
      </c>
      <c r="L45" s="32">
        <v>83.31080000000001</v>
      </c>
      <c r="M45" s="19" t="s">
        <v>8</v>
      </c>
      <c r="O45" s="437"/>
      <c r="P45" s="437"/>
      <c r="Q45" s="437"/>
      <c r="R45" s="437"/>
      <c r="S45" s="437"/>
      <c r="T45" s="437"/>
      <c r="U45" s="437"/>
      <c r="V45" s="437"/>
      <c r="W45" s="437"/>
      <c r="X45" s="437"/>
    </row>
    <row r="46" spans="1:13" ht="19.5" customHeight="1">
      <c r="A46" s="18" t="s">
        <v>436</v>
      </c>
      <c r="C46" s="32">
        <v>256.0292650801362</v>
      </c>
      <c r="D46" s="32">
        <v>269.4842720432432</v>
      </c>
      <c r="E46" s="32">
        <v>285.452275746331</v>
      </c>
      <c r="F46" s="32">
        <v>286.405</v>
      </c>
      <c r="G46" s="32">
        <v>294.95782558303887</v>
      </c>
      <c r="H46" s="32">
        <v>335.8152632671737</v>
      </c>
      <c r="I46" s="32">
        <v>337.1126622917097</v>
      </c>
      <c r="J46" s="32">
        <v>370.3626079436601</v>
      </c>
      <c r="K46" s="32">
        <v>383.81333581852044</v>
      </c>
      <c r="L46" s="396">
        <v>393.38410009999996</v>
      </c>
      <c r="M46" s="19" t="s">
        <v>8</v>
      </c>
    </row>
    <row r="47" spans="1:7" ht="8.25" customHeight="1">
      <c r="A47" s="8"/>
      <c r="B47" s="8"/>
      <c r="C47" s="8"/>
      <c r="D47" s="8"/>
      <c r="E47" s="8"/>
      <c r="F47" s="8"/>
      <c r="G47" s="8"/>
    </row>
    <row r="48" spans="1:13" ht="19.5" customHeight="1">
      <c r="A48" s="16" t="s">
        <v>32</v>
      </c>
      <c r="B48" s="8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 t="s">
        <v>3</v>
      </c>
    </row>
    <row r="49" spans="1:15" ht="19.5" customHeight="1">
      <c r="A49" s="8"/>
      <c r="B49" s="18" t="s">
        <v>33</v>
      </c>
      <c r="C49" s="40">
        <v>19783</v>
      </c>
      <c r="D49" s="40">
        <v>21084</v>
      </c>
      <c r="E49" s="40">
        <v>22555</v>
      </c>
      <c r="F49" s="40">
        <v>23795</v>
      </c>
      <c r="G49" s="40">
        <v>24437</v>
      </c>
      <c r="H49" s="40">
        <v>25132</v>
      </c>
      <c r="I49" s="40">
        <v>24348</v>
      </c>
      <c r="J49" s="40">
        <v>22496</v>
      </c>
      <c r="K49" s="40">
        <v>20907</v>
      </c>
      <c r="L49" s="40">
        <v>22065</v>
      </c>
      <c r="M49" s="40">
        <v>22207</v>
      </c>
      <c r="O49" s="22"/>
    </row>
    <row r="50" spans="1:15" ht="19.5" customHeight="1">
      <c r="A50" s="8"/>
      <c r="B50" s="18" t="s">
        <v>34</v>
      </c>
      <c r="C50" s="50">
        <v>362591</v>
      </c>
      <c r="D50" s="50">
        <v>367336</v>
      </c>
      <c r="E50" s="50">
        <v>385626</v>
      </c>
      <c r="F50" s="50">
        <v>408800</v>
      </c>
      <c r="G50" s="50">
        <v>420552</v>
      </c>
      <c r="H50" s="50">
        <v>428183</v>
      </c>
      <c r="I50" s="50">
        <v>417082</v>
      </c>
      <c r="J50" s="50">
        <v>382693</v>
      </c>
      <c r="K50" s="50">
        <v>354427</v>
      </c>
      <c r="L50" s="50">
        <v>366312</v>
      </c>
      <c r="M50" s="50">
        <v>372060</v>
      </c>
      <c r="N50" s="51"/>
      <c r="O50" s="22"/>
    </row>
    <row r="51" spans="1:15" ht="9" customHeight="1">
      <c r="A51" s="8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 t="s">
        <v>35</v>
      </c>
      <c r="O51" s="22"/>
    </row>
    <row r="52" spans="2:15" ht="19.5" customHeight="1">
      <c r="B52" s="18" t="s">
        <v>36</v>
      </c>
      <c r="C52" s="373">
        <v>77.01180900000001</v>
      </c>
      <c r="D52" s="373">
        <v>80.788288</v>
      </c>
      <c r="E52" s="373">
        <v>80.956407</v>
      </c>
      <c r="F52" s="373">
        <v>79.417426</v>
      </c>
      <c r="G52" s="373">
        <v>83.25981300000001</v>
      </c>
      <c r="H52" s="373">
        <v>66.102628</v>
      </c>
      <c r="I52" s="373">
        <v>50.227903999999995</v>
      </c>
      <c r="J52" s="373">
        <v>50.886007</v>
      </c>
      <c r="K52" s="373">
        <v>47.531760000000006</v>
      </c>
      <c r="L52" s="389">
        <v>45.16197</v>
      </c>
      <c r="M52" s="389">
        <v>52.20042</v>
      </c>
      <c r="O52" s="22"/>
    </row>
    <row r="53" spans="1:13" ht="19.5" customHeight="1">
      <c r="A53" s="16"/>
      <c r="B53" s="8"/>
      <c r="C53" s="374"/>
      <c r="D53" s="374"/>
      <c r="E53" s="374"/>
      <c r="F53" s="374"/>
      <c r="G53" s="374"/>
      <c r="H53" s="374"/>
      <c r="I53" s="374"/>
      <c r="J53" s="374"/>
      <c r="K53" s="374"/>
      <c r="L53" s="374"/>
      <c r="M53" s="374"/>
    </row>
    <row r="54" spans="1:13" ht="19.5" customHeight="1">
      <c r="A54" s="475" t="s">
        <v>481</v>
      </c>
      <c r="B54" s="438"/>
      <c r="C54" s="442"/>
      <c r="D54" s="442"/>
      <c r="E54" s="442"/>
      <c r="F54" s="442"/>
      <c r="G54" s="442"/>
      <c r="H54" s="442"/>
      <c r="I54" s="442"/>
      <c r="J54" s="442"/>
      <c r="K54" s="442"/>
      <c r="L54" s="442"/>
      <c r="M54" s="442" t="s">
        <v>3</v>
      </c>
    </row>
    <row r="55" spans="1:15" ht="19.5" customHeight="1">
      <c r="A55" s="438"/>
      <c r="B55" s="443" t="s">
        <v>37</v>
      </c>
      <c r="C55" s="444">
        <v>9971.433</v>
      </c>
      <c r="D55" s="444">
        <v>10671.362</v>
      </c>
      <c r="E55" s="444">
        <v>10837.052000000003</v>
      </c>
      <c r="F55" s="444">
        <v>10572.758999999998</v>
      </c>
      <c r="G55" s="444">
        <v>10588.667000000001</v>
      </c>
      <c r="H55" s="444">
        <v>10720.838</v>
      </c>
      <c r="I55" s="444">
        <v>10013.630000000001</v>
      </c>
      <c r="J55" s="444">
        <v>10218.645999999999</v>
      </c>
      <c r="K55" s="444">
        <v>9990.442</v>
      </c>
      <c r="L55" s="444">
        <v>9630.983</v>
      </c>
      <c r="M55" s="444">
        <v>9697.562000000002</v>
      </c>
      <c r="O55" s="49"/>
    </row>
    <row r="56" spans="1:15" ht="19.5" customHeight="1">
      <c r="A56" s="438"/>
      <c r="B56" s="443" t="s">
        <v>38</v>
      </c>
      <c r="C56" s="444">
        <v>2790.6259999999997</v>
      </c>
      <c r="D56" s="444">
        <v>2955.0200000000004</v>
      </c>
      <c r="E56" s="444">
        <v>3077.027</v>
      </c>
      <c r="F56" s="444">
        <v>3026.264</v>
      </c>
      <c r="G56" s="444">
        <v>3113.174</v>
      </c>
      <c r="H56" s="444">
        <v>3244.2729999999997</v>
      </c>
      <c r="I56" s="444">
        <v>3055.9610000000002</v>
      </c>
      <c r="J56" s="444">
        <v>3127.527</v>
      </c>
      <c r="K56" s="444">
        <v>3062.641</v>
      </c>
      <c r="L56" s="444">
        <v>3050.8770000000004</v>
      </c>
      <c r="M56" s="444">
        <v>3057.169</v>
      </c>
      <c r="O56" s="22"/>
    </row>
    <row r="57" spans="1:13" ht="19.5" customHeight="1">
      <c r="A57" s="475" t="s">
        <v>496</v>
      </c>
      <c r="B57" s="438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</row>
    <row r="58" spans="1:15" ht="19.5" customHeight="1">
      <c r="A58" s="438"/>
      <c r="B58" s="443" t="s">
        <v>37</v>
      </c>
      <c r="C58" s="444">
        <v>7575.558</v>
      </c>
      <c r="D58" s="444">
        <v>8033.775</v>
      </c>
      <c r="E58" s="444">
        <v>8293.052000000003</v>
      </c>
      <c r="F58" s="444">
        <v>8327.435999999998</v>
      </c>
      <c r="G58" s="444">
        <v>8452.667000000001</v>
      </c>
      <c r="H58" s="444">
        <v>8515.838</v>
      </c>
      <c r="I58" s="444">
        <v>8000.63</v>
      </c>
      <c r="J58" s="444">
        <v>8271.645999999999</v>
      </c>
      <c r="K58" s="444">
        <v>8016.4259999999995</v>
      </c>
      <c r="L58" s="444">
        <v>7773.237999999999</v>
      </c>
      <c r="M58" s="444">
        <v>7888.147000000002</v>
      </c>
      <c r="O58" s="49"/>
    </row>
    <row r="59" spans="1:15" ht="19.5" customHeight="1">
      <c r="A59" s="438"/>
      <c r="B59" s="443" t="s">
        <v>38</v>
      </c>
      <c r="C59" s="444">
        <v>2259.6259999999997</v>
      </c>
      <c r="D59" s="444">
        <v>2388.0200000000004</v>
      </c>
      <c r="E59" s="444">
        <v>2476.027</v>
      </c>
      <c r="F59" s="444">
        <v>2503.264</v>
      </c>
      <c r="G59" s="444">
        <v>2610.174</v>
      </c>
      <c r="H59" s="444">
        <v>2713.2729999999997</v>
      </c>
      <c r="I59" s="444">
        <v>2568.9610000000002</v>
      </c>
      <c r="J59" s="444">
        <v>2647.527</v>
      </c>
      <c r="K59" s="444">
        <v>2553.983</v>
      </c>
      <c r="L59" s="444">
        <v>2551.3590000000004</v>
      </c>
      <c r="M59" s="444">
        <v>2628.067</v>
      </c>
      <c r="O59" s="22"/>
    </row>
    <row r="60" spans="1:13" ht="9" customHeight="1">
      <c r="A60" s="53"/>
      <c r="B60" s="53"/>
      <c r="C60" s="54"/>
      <c r="D60" s="54"/>
      <c r="E60" s="53"/>
      <c r="F60" s="53"/>
      <c r="G60" s="53"/>
      <c r="H60" s="53"/>
      <c r="I60" s="53"/>
      <c r="J60" s="53"/>
      <c r="K60" s="53"/>
      <c r="L60" s="53"/>
      <c r="M60" s="53"/>
    </row>
    <row r="61" spans="1:7" ht="15">
      <c r="A61" s="55">
        <v>1</v>
      </c>
      <c r="B61" s="8" t="s">
        <v>39</v>
      </c>
      <c r="C61" s="8"/>
      <c r="D61" s="9"/>
      <c r="E61" s="9"/>
      <c r="F61" s="9"/>
      <c r="G61" s="9"/>
    </row>
    <row r="62" spans="1:13" ht="15">
      <c r="A62" s="55">
        <v>2</v>
      </c>
      <c r="B62" s="8" t="s">
        <v>40</v>
      </c>
      <c r="C62" s="56"/>
      <c r="D62" s="56"/>
      <c r="E62" s="56"/>
      <c r="F62" s="56"/>
      <c r="G62" s="56"/>
      <c r="H62" s="8"/>
      <c r="I62" s="8"/>
      <c r="J62" s="8"/>
      <c r="K62" s="8"/>
      <c r="L62" s="8"/>
      <c r="M62" s="8"/>
    </row>
    <row r="63" spans="1:15" s="55" customFormat="1" ht="12.75">
      <c r="A63" s="55">
        <v>3</v>
      </c>
      <c r="B63" s="55" t="s">
        <v>41</v>
      </c>
      <c r="C63" s="56"/>
      <c r="D63" s="56"/>
      <c r="E63" s="56"/>
      <c r="F63" s="56"/>
      <c r="G63" s="56"/>
      <c r="H63" s="8"/>
      <c r="I63" s="8"/>
      <c r="J63" s="8"/>
      <c r="K63" s="8"/>
      <c r="L63" s="8"/>
      <c r="M63" s="8"/>
      <c r="O63" s="57"/>
    </row>
    <row r="64" spans="2:15" s="55" customFormat="1" ht="12.75">
      <c r="B64" s="55" t="s">
        <v>430</v>
      </c>
      <c r="C64" s="56"/>
      <c r="D64" s="56"/>
      <c r="E64" s="56"/>
      <c r="F64" s="56"/>
      <c r="G64" s="56"/>
      <c r="H64" s="8"/>
      <c r="I64" s="8"/>
      <c r="J64" s="8"/>
      <c r="K64" s="8"/>
      <c r="L64" s="8"/>
      <c r="M64" s="8"/>
      <c r="O64" s="57"/>
    </row>
    <row r="65" spans="1:15" s="55" customFormat="1" ht="12.75">
      <c r="A65" s="55">
        <v>4</v>
      </c>
      <c r="B65" s="8" t="s">
        <v>42</v>
      </c>
      <c r="C65" s="56"/>
      <c r="D65" s="56"/>
      <c r="E65" s="56"/>
      <c r="F65" s="56"/>
      <c r="G65" s="56"/>
      <c r="H65" s="8"/>
      <c r="I65" s="8"/>
      <c r="J65" s="8"/>
      <c r="K65" s="8"/>
      <c r="L65" s="8"/>
      <c r="M65" s="8"/>
      <c r="O65" s="57"/>
    </row>
    <row r="66" spans="2:15" s="55" customFormat="1" ht="12.75">
      <c r="B66" s="8" t="s">
        <v>43</v>
      </c>
      <c r="C66" s="56"/>
      <c r="D66" s="56"/>
      <c r="E66" s="56"/>
      <c r="F66" s="56"/>
      <c r="G66" s="56"/>
      <c r="H66" s="8"/>
      <c r="I66" s="8"/>
      <c r="J66" s="8"/>
      <c r="K66" s="8"/>
      <c r="L66" s="8"/>
      <c r="M66" s="8"/>
      <c r="O66" s="57"/>
    </row>
    <row r="67" spans="1:15" s="55" customFormat="1" ht="12.75">
      <c r="A67" s="55">
        <v>5</v>
      </c>
      <c r="B67" s="417" t="s">
        <v>460</v>
      </c>
      <c r="C67" s="418"/>
      <c r="D67" s="418"/>
      <c r="E67" s="418"/>
      <c r="F67" s="418"/>
      <c r="G67" s="418"/>
      <c r="H67" s="417"/>
      <c r="I67" s="417"/>
      <c r="J67" s="417"/>
      <c r="K67" s="417"/>
      <c r="L67" s="8"/>
      <c r="M67" s="8"/>
      <c r="O67" s="57"/>
    </row>
    <row r="68" spans="1:3" ht="15">
      <c r="A68" s="55">
        <v>6</v>
      </c>
      <c r="B68" s="8" t="s">
        <v>44</v>
      </c>
      <c r="C68" s="58"/>
    </row>
    <row r="69" spans="1:3" ht="15">
      <c r="A69" s="55"/>
      <c r="B69" s="8" t="s">
        <v>45</v>
      </c>
      <c r="C69" s="58"/>
    </row>
    <row r="70" spans="1:3" ht="15">
      <c r="A70" s="55"/>
      <c r="B70" s="8" t="s">
        <v>439</v>
      </c>
      <c r="C70" s="58"/>
    </row>
    <row r="71" spans="1:3" ht="15">
      <c r="A71" s="55">
        <v>7</v>
      </c>
      <c r="B71" s="8" t="s">
        <v>46</v>
      </c>
      <c r="C71" s="58"/>
    </row>
    <row r="72" spans="1:14" ht="15">
      <c r="A72" s="453"/>
      <c r="B72" s="438" t="s">
        <v>465</v>
      </c>
      <c r="C72" s="455"/>
      <c r="D72" s="456"/>
      <c r="E72" s="456"/>
      <c r="F72" s="456"/>
      <c r="G72" s="456"/>
      <c r="H72" s="457"/>
      <c r="I72" s="457"/>
      <c r="J72" s="457"/>
      <c r="K72" s="457"/>
      <c r="L72" s="457"/>
      <c r="M72" s="457"/>
      <c r="N72" s="457"/>
    </row>
    <row r="73" spans="1:14" ht="15">
      <c r="A73" s="453"/>
      <c r="B73" s="459" t="s">
        <v>466</v>
      </c>
      <c r="C73" s="455"/>
      <c r="D73" s="456"/>
      <c r="E73" s="456"/>
      <c r="F73" s="456"/>
      <c r="G73" s="456"/>
      <c r="H73" s="457"/>
      <c r="I73" s="457"/>
      <c r="J73" s="457"/>
      <c r="K73" s="457"/>
      <c r="L73" s="457"/>
      <c r="M73" s="457"/>
      <c r="N73" s="457"/>
    </row>
    <row r="74" spans="1:14" ht="15">
      <c r="A74" s="453">
        <v>8</v>
      </c>
      <c r="B74" s="454" t="s">
        <v>492</v>
      </c>
      <c r="C74" s="455"/>
      <c r="D74" s="456"/>
      <c r="E74" s="456"/>
      <c r="F74" s="456"/>
      <c r="G74" s="456"/>
      <c r="H74" s="457"/>
      <c r="I74" s="457"/>
      <c r="J74" s="457"/>
      <c r="K74" s="457"/>
      <c r="L74" s="457"/>
      <c r="M74" s="457"/>
      <c r="N74" s="457"/>
    </row>
    <row r="75" spans="1:14" ht="15">
      <c r="A75" s="453"/>
      <c r="B75" s="454" t="s">
        <v>493</v>
      </c>
      <c r="C75" s="455"/>
      <c r="D75" s="456"/>
      <c r="E75" s="456"/>
      <c r="F75" s="456"/>
      <c r="G75" s="456"/>
      <c r="H75" s="457"/>
      <c r="I75" s="457"/>
      <c r="J75" s="457"/>
      <c r="K75" s="457"/>
      <c r="L75" s="457"/>
      <c r="M75" s="457"/>
      <c r="N75" s="457"/>
    </row>
    <row r="76" spans="1:14" ht="15">
      <c r="A76" s="485" t="s">
        <v>498</v>
      </c>
      <c r="B76" s="457"/>
      <c r="C76" s="456"/>
      <c r="D76" s="457"/>
      <c r="E76" s="457"/>
      <c r="F76" s="457"/>
      <c r="G76" s="457"/>
      <c r="H76" s="457"/>
      <c r="I76" s="457"/>
      <c r="J76" s="457"/>
      <c r="K76" s="457"/>
      <c r="L76" s="457"/>
      <c r="M76" s="457"/>
      <c r="N76" s="457"/>
    </row>
    <row r="77" spans="1:14" ht="15">
      <c r="A77" s="453" t="s">
        <v>463</v>
      </c>
      <c r="B77" s="476"/>
      <c r="C77" s="477"/>
      <c r="D77" s="477"/>
      <c r="E77" s="477"/>
      <c r="F77" s="477"/>
      <c r="G77" s="477"/>
      <c r="H77" s="438"/>
      <c r="I77" s="438"/>
      <c r="J77" s="438"/>
      <c r="K77" s="438"/>
      <c r="L77" s="438"/>
      <c r="M77" s="438"/>
      <c r="N77" s="457"/>
    </row>
    <row r="78" spans="1:13" ht="12.75" customHeight="1">
      <c r="A78" s="55"/>
      <c r="B78" s="425" t="s">
        <v>471</v>
      </c>
      <c r="C78" s="56"/>
      <c r="D78" s="56"/>
      <c r="E78" s="56"/>
      <c r="F78" s="56"/>
      <c r="G78" s="56"/>
      <c r="H78" s="8"/>
      <c r="I78" s="8"/>
      <c r="J78" s="8"/>
      <c r="K78" s="8"/>
      <c r="L78" s="8"/>
      <c r="M78" s="8"/>
    </row>
    <row r="79" spans="1:13" ht="15">
      <c r="A79" s="55" t="s">
        <v>438</v>
      </c>
      <c r="C79" s="56"/>
      <c r="D79" s="56"/>
      <c r="E79" s="56"/>
      <c r="F79" s="56"/>
      <c r="G79" s="56"/>
      <c r="H79" s="8"/>
      <c r="I79" s="8"/>
      <c r="J79" s="8"/>
      <c r="K79" s="8"/>
      <c r="L79" s="8"/>
      <c r="M79" s="8"/>
    </row>
    <row r="80" spans="1:13" ht="15">
      <c r="A80" s="8"/>
      <c r="B80" s="8"/>
      <c r="C80" s="56"/>
      <c r="D80" s="56"/>
      <c r="E80" s="56"/>
      <c r="F80" s="56"/>
      <c r="G80" s="56"/>
      <c r="H80" s="8"/>
      <c r="I80" s="8"/>
      <c r="J80" s="8"/>
      <c r="K80" s="8"/>
      <c r="L80" s="8"/>
      <c r="M80" s="8"/>
    </row>
    <row r="81" spans="1:13" ht="15">
      <c r="A81" s="8"/>
      <c r="B81" s="8"/>
      <c r="C81" s="56"/>
      <c r="D81" s="56"/>
      <c r="E81" s="56"/>
      <c r="F81" s="56"/>
      <c r="G81" s="56"/>
      <c r="H81" s="8"/>
      <c r="I81" s="8"/>
      <c r="J81" s="8"/>
      <c r="K81" s="8"/>
      <c r="L81" s="8"/>
      <c r="M81" s="8"/>
    </row>
    <row r="82" spans="1:13" ht="15">
      <c r="A82" s="8"/>
      <c r="B82" s="8"/>
      <c r="C82" s="56"/>
      <c r="D82" s="56"/>
      <c r="E82" s="56"/>
      <c r="F82" s="56"/>
      <c r="G82" s="56"/>
      <c r="H82" s="8"/>
      <c r="I82" s="8"/>
      <c r="J82" s="8"/>
      <c r="K82" s="8"/>
      <c r="L82" s="8"/>
      <c r="M82" s="8"/>
    </row>
    <row r="83" spans="1:13" ht="15">
      <c r="A83" s="8"/>
      <c r="B83" s="8"/>
      <c r="C83" s="56"/>
      <c r="D83" s="56"/>
      <c r="E83" s="56"/>
      <c r="F83" s="56"/>
      <c r="G83" s="56"/>
      <c r="H83" s="8"/>
      <c r="I83" s="8"/>
      <c r="J83" s="8"/>
      <c r="K83" s="8"/>
      <c r="L83" s="8"/>
      <c r="M83" s="8"/>
    </row>
    <row r="84" spans="1:13" ht="15">
      <c r="A84" s="8"/>
      <c r="B84" s="8"/>
      <c r="C84" s="56"/>
      <c r="D84" s="56"/>
      <c r="E84" s="56"/>
      <c r="F84" s="56"/>
      <c r="G84" s="56"/>
      <c r="H84" s="8"/>
      <c r="I84" s="8"/>
      <c r="J84" s="8"/>
      <c r="K84" s="8"/>
      <c r="L84" s="8"/>
      <c r="M84" s="8"/>
    </row>
    <row r="85" spans="1:13" ht="15">
      <c r="A85" s="8"/>
      <c r="B85" s="8"/>
      <c r="C85" s="56"/>
      <c r="D85" s="56"/>
      <c r="E85" s="56"/>
      <c r="F85" s="56"/>
      <c r="G85" s="56"/>
      <c r="H85" s="8"/>
      <c r="I85" s="8"/>
      <c r="J85" s="8"/>
      <c r="K85" s="8"/>
      <c r="L85" s="8"/>
      <c r="M85" s="8"/>
    </row>
    <row r="86" spans="1:13" ht="15">
      <c r="A86" s="8"/>
      <c r="B86" s="8"/>
      <c r="C86" s="56"/>
      <c r="D86" s="56"/>
      <c r="E86" s="56"/>
      <c r="F86" s="56"/>
      <c r="G86" s="56"/>
      <c r="H86" s="8"/>
      <c r="I86" s="8"/>
      <c r="J86" s="8"/>
      <c r="K86" s="8"/>
      <c r="L86" s="8"/>
      <c r="M86" s="8"/>
    </row>
    <row r="87" spans="1:13" ht="15">
      <c r="A87" s="8"/>
      <c r="B87" s="8"/>
      <c r="C87" s="56"/>
      <c r="D87" s="56"/>
      <c r="E87" s="56"/>
      <c r="F87" s="56"/>
      <c r="G87" s="56"/>
      <c r="H87" s="8"/>
      <c r="I87" s="8"/>
      <c r="J87" s="8"/>
      <c r="K87" s="8"/>
      <c r="L87" s="8"/>
      <c r="M87" s="8"/>
    </row>
    <row r="88" spans="1:13" ht="15">
      <c r="A88" s="8"/>
      <c r="B88" s="8"/>
      <c r="C88" s="56"/>
      <c r="D88" s="56"/>
      <c r="E88" s="56"/>
      <c r="F88" s="56"/>
      <c r="G88" s="56"/>
      <c r="H88" s="8"/>
      <c r="I88" s="8"/>
      <c r="J88" s="8"/>
      <c r="K88" s="8"/>
      <c r="L88" s="8"/>
      <c r="M88" s="8"/>
    </row>
    <row r="89" spans="1:13" ht="15">
      <c r="A89" s="8"/>
      <c r="B89" s="8"/>
      <c r="C89" s="56"/>
      <c r="D89" s="56"/>
      <c r="E89" s="56"/>
      <c r="F89" s="56"/>
      <c r="G89" s="56"/>
      <c r="H89" s="8"/>
      <c r="I89" s="8"/>
      <c r="J89" s="8"/>
      <c r="K89" s="8"/>
      <c r="L89" s="8"/>
      <c r="M89" s="8"/>
    </row>
    <row r="90" spans="1:13" ht="15">
      <c r="A90" s="8"/>
      <c r="B90" s="8"/>
      <c r="C90" s="56"/>
      <c r="D90" s="56"/>
      <c r="E90" s="56"/>
      <c r="F90" s="56"/>
      <c r="G90" s="56"/>
      <c r="H90" s="8"/>
      <c r="I90" s="8"/>
      <c r="J90" s="8"/>
      <c r="K90" s="8"/>
      <c r="L90" s="8"/>
      <c r="M90" s="8"/>
    </row>
    <row r="91" spans="1:13" ht="15">
      <c r="A91" s="8"/>
      <c r="B91" s="8"/>
      <c r="C91" s="56"/>
      <c r="D91" s="56"/>
      <c r="E91" s="56"/>
      <c r="F91" s="56"/>
      <c r="G91" s="56"/>
      <c r="H91" s="8"/>
      <c r="I91" s="8"/>
      <c r="J91" s="8"/>
      <c r="K91" s="8"/>
      <c r="L91" s="8"/>
      <c r="M91" s="8"/>
    </row>
    <row r="92" spans="1:13" ht="15">
      <c r="A92" s="8"/>
      <c r="B92" s="8"/>
      <c r="C92" s="56"/>
      <c r="D92" s="56"/>
      <c r="E92" s="56"/>
      <c r="F92" s="56"/>
      <c r="G92" s="56"/>
      <c r="H92" s="8"/>
      <c r="I92" s="8"/>
      <c r="J92" s="8"/>
      <c r="K92" s="8"/>
      <c r="L92" s="8"/>
      <c r="M92" s="8"/>
    </row>
    <row r="93" spans="1:13" ht="15">
      <c r="A93" s="8"/>
      <c r="B93" s="8"/>
      <c r="C93" s="56"/>
      <c r="D93" s="56"/>
      <c r="E93" s="56"/>
      <c r="F93" s="56"/>
      <c r="G93" s="56"/>
      <c r="H93" s="8"/>
      <c r="I93" s="8"/>
      <c r="J93" s="8"/>
      <c r="K93" s="8"/>
      <c r="L93" s="8"/>
      <c r="M93" s="8"/>
    </row>
    <row r="94" spans="1:13" ht="15">
      <c r="A94" s="8"/>
      <c r="B94" s="8"/>
      <c r="C94" s="56"/>
      <c r="D94" s="56"/>
      <c r="E94" s="56"/>
      <c r="F94" s="56"/>
      <c r="G94" s="56"/>
      <c r="H94" s="8"/>
      <c r="I94" s="8"/>
      <c r="J94" s="8"/>
      <c r="K94" s="8"/>
      <c r="L94" s="8"/>
      <c r="M94" s="8"/>
    </row>
    <row r="95" spans="1:13" ht="15">
      <c r="A95" s="8"/>
      <c r="B95" s="8"/>
      <c r="C95" s="56"/>
      <c r="D95" s="56"/>
      <c r="E95" s="56"/>
      <c r="F95" s="56"/>
      <c r="G95" s="56"/>
      <c r="H95" s="8"/>
      <c r="I95" s="8"/>
      <c r="J95" s="8"/>
      <c r="K95" s="8"/>
      <c r="L95" s="8"/>
      <c r="M95" s="8"/>
    </row>
    <row r="96" spans="1:13" ht="15">
      <c r="A96" s="8"/>
      <c r="B96" s="8"/>
      <c r="C96" s="56"/>
      <c r="D96" s="56"/>
      <c r="E96" s="56"/>
      <c r="F96" s="56"/>
      <c r="G96" s="56"/>
      <c r="H96" s="8"/>
      <c r="I96" s="8"/>
      <c r="J96" s="8"/>
      <c r="K96" s="8"/>
      <c r="L96" s="8"/>
      <c r="M96" s="8"/>
    </row>
    <row r="97" spans="1:13" ht="15">
      <c r="A97" s="8"/>
      <c r="B97" s="8"/>
      <c r="C97" s="56"/>
      <c r="D97" s="56"/>
      <c r="E97" s="56"/>
      <c r="F97" s="56"/>
      <c r="G97" s="56"/>
      <c r="H97" s="8"/>
      <c r="I97" s="8"/>
      <c r="J97" s="8"/>
      <c r="K97" s="8"/>
      <c r="L97" s="8"/>
      <c r="M97" s="8"/>
    </row>
    <row r="98" spans="1:13" ht="15">
      <c r="A98" s="8"/>
      <c r="B98" s="8"/>
      <c r="C98" s="56"/>
      <c r="D98" s="56"/>
      <c r="E98" s="56"/>
      <c r="F98" s="56"/>
      <c r="G98" s="56"/>
      <c r="H98" s="8"/>
      <c r="I98" s="8"/>
      <c r="J98" s="8"/>
      <c r="K98" s="8"/>
      <c r="L98" s="8"/>
      <c r="M98" s="8"/>
    </row>
    <row r="99" spans="1:13" ht="15">
      <c r="A99" s="8"/>
      <c r="B99" s="8"/>
      <c r="C99" s="56"/>
      <c r="D99" s="56"/>
      <c r="E99" s="56"/>
      <c r="F99" s="56"/>
      <c r="G99" s="56"/>
      <c r="H99" s="8"/>
      <c r="I99" s="8"/>
      <c r="J99" s="8"/>
      <c r="K99" s="8"/>
      <c r="L99" s="8"/>
      <c r="M99" s="8"/>
    </row>
  </sheetData>
  <sheetProtection/>
  <printOptions/>
  <pageMargins left="0.7480314960629921" right="0.5905511811023623" top="0.7086614173228347" bottom="0.5511811023622047" header="0.5118110236220472" footer="0.5118110236220472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76"/>
  <sheetViews>
    <sheetView zoomScale="78" zoomScaleNormal="78" zoomScalePageLayoutView="0" workbookViewId="0" topLeftCell="A1">
      <selection activeCell="B15" sqref="B15"/>
    </sheetView>
  </sheetViews>
  <sheetFormatPr defaultColWidth="12.57421875" defaultRowHeight="12.75"/>
  <cols>
    <col min="1" max="1" width="3.421875" style="21" customWidth="1"/>
    <col min="2" max="2" width="28.28125" style="21" customWidth="1"/>
    <col min="3" max="3" width="8.7109375" style="21" customWidth="1"/>
    <col min="4" max="4" width="9.8515625" style="21" customWidth="1"/>
    <col min="5" max="5" width="10.28125" style="21" customWidth="1"/>
    <col min="6" max="6" width="9.8515625" style="21" customWidth="1"/>
    <col min="7" max="7" width="9.7109375" style="21" customWidth="1"/>
    <col min="8" max="8" width="9.57421875" style="21" customWidth="1"/>
    <col min="9" max="9" width="10.28125" style="21" customWidth="1"/>
    <col min="10" max="10" width="10.140625" style="21" customWidth="1"/>
    <col min="11" max="11" width="9.8515625" style="21" customWidth="1"/>
    <col min="12" max="12" width="9.7109375" style="21" customWidth="1"/>
    <col min="13" max="13" width="11.00390625" style="21" customWidth="1"/>
    <col min="14" max="16384" width="12.57421875" style="21" customWidth="1"/>
  </cols>
  <sheetData>
    <row r="1" spans="1:7" ht="15" customHeight="1">
      <c r="A1" s="1" t="s">
        <v>270</v>
      </c>
      <c r="G1" s="59"/>
    </row>
    <row r="2" spans="1:13" ht="15">
      <c r="A2" s="60" t="s">
        <v>434</v>
      </c>
      <c r="B2" s="8"/>
      <c r="H2" s="8"/>
      <c r="I2" s="8"/>
      <c r="J2" s="8"/>
      <c r="K2" s="8"/>
      <c r="L2" s="8"/>
      <c r="M2" s="8"/>
    </row>
    <row r="3" spans="1:13" s="12" customFormat="1" ht="21.75" customHeight="1">
      <c r="A3" s="61"/>
      <c r="B3" s="61"/>
      <c r="C3" s="10">
        <v>2002</v>
      </c>
      <c r="D3" s="10">
        <v>2003</v>
      </c>
      <c r="E3" s="10">
        <v>2004</v>
      </c>
      <c r="F3" s="10">
        <v>2005</v>
      </c>
      <c r="G3" s="10">
        <v>2006</v>
      </c>
      <c r="H3" s="10">
        <v>2007</v>
      </c>
      <c r="I3" s="10">
        <v>2008</v>
      </c>
      <c r="J3" s="10">
        <v>2009</v>
      </c>
      <c r="K3" s="10">
        <v>2010</v>
      </c>
      <c r="L3" s="10">
        <v>2011</v>
      </c>
      <c r="M3" s="10">
        <v>2012</v>
      </c>
    </row>
    <row r="4" spans="1:13" s="12" customFormat="1" ht="6" customHeight="1">
      <c r="A4" s="14"/>
      <c r="B4" s="14"/>
      <c r="C4" s="14"/>
      <c r="D4" s="14"/>
      <c r="E4" s="14"/>
      <c r="F4" s="15"/>
      <c r="G4" s="15"/>
      <c r="H4" s="15"/>
      <c r="I4" s="15"/>
      <c r="J4" s="15"/>
      <c r="K4" s="15"/>
      <c r="L4" s="15"/>
      <c r="M4" s="15"/>
    </row>
    <row r="5" spans="1:13" ht="20.25" customHeight="1">
      <c r="A5" s="16" t="s">
        <v>2</v>
      </c>
      <c r="B5" s="15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0.25" customHeight="1">
      <c r="A6" s="8"/>
      <c r="B6" s="18" t="s">
        <v>4</v>
      </c>
      <c r="C6" s="62">
        <f>IF(ISERR('S1 Numbers'!C6/'S1 Numbers'!$C6*100),"..",IF(('S1 Numbers'!C6/'S1 Numbers'!$C6*100)=0,"..",('S1 Numbers'!C6/'S1 Numbers'!$C6)*100))</f>
        <v>100</v>
      </c>
      <c r="D6" s="62">
        <f>IF(ISERR('S1 Numbers'!D6/'S1 Numbers'!$C6*100),"..",IF(('S1 Numbers'!D6/'S1 Numbers'!$C6*100)=0,"..",('S1 Numbers'!D6/'S1 Numbers'!$C6)*100))</f>
        <v>102.22983479105928</v>
      </c>
      <c r="E6" s="62">
        <f>IF(ISERR('S1 Numbers'!E6/'S1 Numbers'!$C6*100),"..",IF(('S1 Numbers'!E6/'S1 Numbers'!$C6*100)=0,"..",('S1 Numbers'!E6/'S1 Numbers'!$C6)*100))</f>
        <v>104.87759961127307</v>
      </c>
      <c r="F6" s="62">
        <f>IF(ISERR('S1 Numbers'!F6/'S1 Numbers'!$C6*100),"..",IF(('S1 Numbers'!F6/'S1 Numbers'!$C6*100)=0,"..",('S1 Numbers'!F6/'S1 Numbers'!$C6)*100))</f>
        <v>108.41661807580174</v>
      </c>
      <c r="G6" s="62">
        <f>IF(ISERR('S1 Numbers'!G6/'S1 Numbers'!$C6*100),"..",IF(('S1 Numbers'!G6/'S1 Numbers'!$C6*100)=0,"..",('S1 Numbers'!G6/'S1 Numbers'!$C6)*100))</f>
        <v>109.74985422740524</v>
      </c>
      <c r="H6" s="62">
        <f>IF(ISERR('S1 Numbers'!H6/'S1 Numbers'!$C6*100),"..",IF(('S1 Numbers'!H6/'S1 Numbers'!$C6*100)=0,"..",('S1 Numbers'!H6/'S1 Numbers'!$C6)*100))</f>
        <v>112.40937803692907</v>
      </c>
      <c r="I6" s="62">
        <f>IF(ISERR('S1 Numbers'!I6/'S1 Numbers'!$C6*100),"..",IF(('S1 Numbers'!I6/'S1 Numbers'!$C6*100)=0,"..",('S1 Numbers'!I6/'S1 Numbers'!$C6)*100))</f>
        <v>114.06122448979592</v>
      </c>
      <c r="J6" s="62">
        <f>IF(ISERR('S1 Numbers'!J6/'S1 Numbers'!$C6*100),"..",IF(('S1 Numbers'!J6/'S1 Numbers'!$C6*100)=0,"..",('S1 Numbers'!J6/'S1 Numbers'!$C6)*100))</f>
        <v>114.76637512147715</v>
      </c>
      <c r="K6" s="62">
        <f>IF(ISERR('S1 Numbers'!K6/'S1 Numbers'!$C6*100),"..",IF(('S1 Numbers'!K6/'S1 Numbers'!$C6*100)=0,"..",('S1 Numbers'!K6/'S1 Numbers'!$C6)*100))</f>
        <v>114.88168124392612</v>
      </c>
      <c r="L6" s="62">
        <f>IF(ISERR('S1 Numbers'!L6/'S1 Numbers'!$C6*100),"..",IF(('S1 Numbers'!L6/'S1 Numbers'!$C6*100)=0,"..",('S1 Numbers'!L6/'S1 Numbers'!$C6)*100))</f>
        <v>115.11175898931</v>
      </c>
      <c r="M6" s="62">
        <f>IF(ISERR('S1 Numbers'!M6/'S1 Numbers'!$C6*100),"..",IF(('S1 Numbers'!M6/'S1 Numbers'!$C6*100)=0,"..",('S1 Numbers'!M6/'S1 Numbers'!$C6)*100))</f>
        <v>116.3751214771623</v>
      </c>
    </row>
    <row r="7" spans="1:13" ht="20.25" customHeight="1">
      <c r="A7" s="8"/>
      <c r="B7" s="18" t="s">
        <v>267</v>
      </c>
      <c r="C7" s="62">
        <f>IF(ISERR('S1 Numbers'!C7/'S1 Numbers'!$C7*100),"..",IF(('S1 Numbers'!C7/'S1 Numbers'!$C7*100)=0,"..",('S1 Numbers'!C7/'S1 Numbers'!$C7)*100))</f>
        <v>100</v>
      </c>
      <c r="D7" s="62">
        <f>IF(ISERR('S1 Numbers'!D7/'S1 Numbers'!$C7*100),"..",IF(('S1 Numbers'!D7/'S1 Numbers'!$C7*100)=0,"..",('S1 Numbers'!D7/'S1 Numbers'!$C7)*100))</f>
        <v>102.27424892703863</v>
      </c>
      <c r="E7" s="62">
        <f>IF(ISERR('S1 Numbers'!E7/'S1 Numbers'!$C7*100),"..",IF(('S1 Numbers'!E7/'S1 Numbers'!$C7*100)=0,"..",('S1 Numbers'!E7/'S1 Numbers'!$C7)*100))</f>
        <v>105.0722746781116</v>
      </c>
      <c r="F7" s="62">
        <f>IF(ISERR('S1 Numbers'!F7/'S1 Numbers'!$C7*100),"..",IF(('S1 Numbers'!F7/'S1 Numbers'!$C7*100)=0,"..",('S1 Numbers'!F7/'S1 Numbers'!$C7)*100))</f>
        <v>108.64094420600858</v>
      </c>
      <c r="G7" s="62">
        <f>IF(ISERR('S1 Numbers'!G7/'S1 Numbers'!$C7*100),"..",IF(('S1 Numbers'!G7/'S1 Numbers'!$C7*100)=0,"..",('S1 Numbers'!G7/'S1 Numbers'!$C7)*100))</f>
        <v>110.05549356223176</v>
      </c>
      <c r="H7" s="62">
        <f>IF(ISERR('S1 Numbers'!H7/'S1 Numbers'!$C7*100),"..",IF(('S1 Numbers'!H7/'S1 Numbers'!$C7*100)=0,"..",('S1 Numbers'!H7/'S1 Numbers'!$C7)*100))</f>
        <v>112.74605150214595</v>
      </c>
      <c r="I7" s="62">
        <f>IF(ISERR('S1 Numbers'!I7/'S1 Numbers'!$C7*100),"..",IF(('S1 Numbers'!I7/'S1 Numbers'!$C7*100)=0,"..",('S1 Numbers'!I7/'S1 Numbers'!$C7)*100))</f>
        <v>114.38566523605151</v>
      </c>
      <c r="J7" s="62">
        <f>IF(ISERR('S1 Numbers'!J7/'S1 Numbers'!$C7*100),"..",IF(('S1 Numbers'!J7/'S1 Numbers'!$C7*100)=0,"..",('S1 Numbers'!J7/'S1 Numbers'!$C7)*100))</f>
        <v>115.18871244635191</v>
      </c>
      <c r="K7" s="62">
        <f>IF(ISERR('S1 Numbers'!K7/'S1 Numbers'!$C7*100),"..",IF(('S1 Numbers'!K7/'S1 Numbers'!$C7*100)=0,"..",('S1 Numbers'!K7/'S1 Numbers'!$C7)*100))</f>
        <v>115.22240343347639</v>
      </c>
      <c r="L7" s="62">
        <f>IF(ISERR('S1 Numbers'!L7/'S1 Numbers'!$C7*100),"..",IF(('S1 Numbers'!L7/'S1 Numbers'!$C7*100)=0,"..",('S1 Numbers'!L7/'S1 Numbers'!$C7)*100))</f>
        <v>115.49356223175965</v>
      </c>
      <c r="M7" s="62">
        <f>IF(ISERR('S1 Numbers'!M7/'S1 Numbers'!$C7*100),"..",IF(('S1 Numbers'!M7/'S1 Numbers'!$C7*100)=0,"..",('S1 Numbers'!M7/'S1 Numbers'!$C7)*100))</f>
        <v>116.60944206008583</v>
      </c>
    </row>
    <row r="8" spans="1:13" ht="20.25" customHeight="1">
      <c r="A8" s="8"/>
      <c r="B8" s="18" t="s">
        <v>5</v>
      </c>
      <c r="C8" s="62">
        <f>IF(ISERR('S1 Numbers'!C8/'S1 Numbers'!$C8*100),"..",IF(('S1 Numbers'!C8/'S1 Numbers'!$C8*100)=0,"..",('S1 Numbers'!C8/'S1 Numbers'!$C8)*100))</f>
        <v>100</v>
      </c>
      <c r="D8" s="62">
        <f>IF(ISERR('S1 Numbers'!D8/'S1 Numbers'!$C8*100),"..",IF(('S1 Numbers'!D8/'S1 Numbers'!$C8*100)=0,"..",('S1 Numbers'!D8/'S1 Numbers'!$C8)*100))</f>
        <v>101.15651503469545</v>
      </c>
      <c r="E8" s="62">
        <f>IF(ISERR('S1 Numbers'!E8/'S1 Numbers'!$C8*100),"..",IF(('S1 Numbers'!E8/'S1 Numbers'!$C8*100)=0,"..",('S1 Numbers'!E8/'S1 Numbers'!$C8)*100))</f>
        <v>101.31418658442561</v>
      </c>
      <c r="F8" s="62">
        <f>IF(ISERR('S1 Numbers'!F8/'S1 Numbers'!$C8*100),"..",IF(('S1 Numbers'!F8/'S1 Numbers'!$C8*100)=0,"..",('S1 Numbers'!F8/'S1 Numbers'!$C8)*100))</f>
        <v>96.77023901310717</v>
      </c>
      <c r="G8" s="62">
        <f>IF(ISERR('S1 Numbers'!G8/'S1 Numbers'!$C8*100),"..",IF(('S1 Numbers'!G8/'S1 Numbers'!$C8*100)=0,"..",('S1 Numbers'!G8/'S1 Numbers'!$C8)*100))</f>
        <v>93.64803392444104</v>
      </c>
      <c r="H8" s="62">
        <f>IF(ISERR('S1 Numbers'!H8/'S1 Numbers'!$C8*100),"..",IF(('S1 Numbers'!H8/'S1 Numbers'!$C8*100)=0,"..",('S1 Numbers'!H8/'S1 Numbers'!$C8)*100))</f>
        <v>96.72937548188128</v>
      </c>
      <c r="I8" s="62">
        <f>IF(ISERR('S1 Numbers'!I8/'S1 Numbers'!$C8*100),"..",IF(('S1 Numbers'!I8/'S1 Numbers'!$C8*100)=0,"..",('S1 Numbers'!I8/'S1 Numbers'!$C8)*100))</f>
        <v>82.88357748650733</v>
      </c>
      <c r="J8" s="62">
        <f>IF(ISERR('S1 Numbers'!J8/'S1 Numbers'!$C8*100),"..",IF(('S1 Numbers'!J8/'S1 Numbers'!$C8*100)=0,"..",('S1 Numbers'!J8/'S1 Numbers'!$C8)*100))</f>
        <v>83.26908249807248</v>
      </c>
      <c r="K8" s="62">
        <f>IF(ISERR('S1 Numbers'!K8/'S1 Numbers'!$C8*100),"..",IF(('S1 Numbers'!K8/'S1 Numbers'!$C8*100)=0,"..",('S1 Numbers'!K8/'S1 Numbers'!$C8)*100))</f>
        <v>80.45489591364688</v>
      </c>
      <c r="L8" s="62">
        <f>IF(ISERR('S1 Numbers'!L8/'S1 Numbers'!$C8*100),"..",IF(('S1 Numbers'!L8/'S1 Numbers'!$C8*100)=0,"..",('S1 Numbers'!L8/'S1 Numbers'!$C8)*100))</f>
        <v>77.98766383962993</v>
      </c>
      <c r="M8" s="62">
        <f>IF(ISERR('S1 Numbers'!M8/'S1 Numbers'!$C8*100),"..",IF(('S1 Numbers'!M8/'S1 Numbers'!$C8*100)=0,"..",('S1 Numbers'!M8/'S1 Numbers'!$C8)*100))</f>
        <v>83.42328450269855</v>
      </c>
    </row>
    <row r="9" spans="1:13" ht="7.5" customHeight="1">
      <c r="A9" s="8"/>
      <c r="B9" s="8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</row>
    <row r="10" spans="1:13" ht="20.25" customHeight="1">
      <c r="A10" s="16" t="s">
        <v>268</v>
      </c>
      <c r="B10" s="15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27.75" customHeight="1">
      <c r="A11" s="8"/>
      <c r="B11" s="24" t="s">
        <v>7</v>
      </c>
      <c r="C11" s="65"/>
      <c r="D11" s="65"/>
      <c r="E11" s="64"/>
      <c r="F11" s="63">
        <f>IF(ISERR('S1 Numbers'!F11/'S1 Numbers'!$F11*100),"..",IF(('S1 Numbers'!F11/'S1 Numbers'!$F11*100)=0,"..",('S1 Numbers'!F11/'S1 Numbers'!$F11)*100))</f>
        <v>100</v>
      </c>
      <c r="G11" s="63">
        <f>IF(ISERR('S1 Numbers'!G11/'S1 Numbers'!$F11*100),"..",IF(('S1 Numbers'!G11/'S1 Numbers'!$F11*100)=0,"..",('S1 Numbers'!G11/'S1 Numbers'!$F11)*100))</f>
        <v>102.14592274678111</v>
      </c>
      <c r="H11" s="63">
        <f>IF(ISERR('S1 Numbers'!H11/'S1 Numbers'!$F11*100),"..",IF(('S1 Numbers'!H11/'S1 Numbers'!$F11*100)=0,"..",('S1 Numbers'!H11/'S1 Numbers'!$F11)*100))</f>
        <v>104.72103004291846</v>
      </c>
      <c r="I11" s="63">
        <f>IF(ISERR('S1 Numbers'!I11/'S1 Numbers'!$F11*100),"..",IF(('S1 Numbers'!I11/'S1 Numbers'!$F11*100)=0,"..",('S1 Numbers'!I11/'S1 Numbers'!$F11)*100))</f>
        <v>103.862660944206</v>
      </c>
      <c r="J11" s="63">
        <f>IF(ISERR('S1 Numbers'!J11/'S1 Numbers'!$F11*100),"..",IF(('S1 Numbers'!J11/'S1 Numbers'!$F11*100)=0,"..",('S1 Numbers'!J11/'S1 Numbers'!$F11)*100))</f>
        <v>98.49785407725322</v>
      </c>
      <c r="K11" s="63">
        <f>IF(ISERR('S1 Numbers'!K11/'S1 Numbers'!$F11*100),"..",IF(('S1 Numbers'!K11/'S1 Numbers'!$F11*100)=0,"..",('S1 Numbers'!K11/'S1 Numbers'!$F11)*100))</f>
        <v>92.4892703862661</v>
      </c>
      <c r="L11" s="63">
        <f>IF(ISERR('S1 Numbers'!L11/'S1 Numbers'!$F11*100),"..",IF(('S1 Numbers'!L11/'S1 Numbers'!$F11*100)=0,"..",('S1 Numbers'!L11/'S1 Numbers'!$F11)*100))</f>
        <v>94.20600858369099</v>
      </c>
      <c r="M11" s="66">
        <f>IF(ISERR('S1 Numbers'!M11/'S1 Numbers'!$F11*100),"..",IF(('S1 Numbers'!M11/'S1 Numbers'!$F11*100)=0,"..",('S1 Numbers'!M11/'S1 Numbers'!$F11)*100))</f>
        <v>90.77253218884121</v>
      </c>
    </row>
    <row r="12" spans="1:13" ht="20.25" customHeight="1">
      <c r="A12" s="8"/>
      <c r="B12" s="18" t="s">
        <v>9</v>
      </c>
      <c r="C12" s="65"/>
      <c r="D12" s="65"/>
      <c r="E12" s="64"/>
      <c r="F12" s="63">
        <f>IF(ISERR('S1 Numbers'!F12/'S1 Numbers'!$F12*100),"..",IF(('S1 Numbers'!F12/'S1 Numbers'!$F12*100)=0,"..",('S1 Numbers'!F12/'S1 Numbers'!$F12)*100))</f>
        <v>100</v>
      </c>
      <c r="G12" s="63">
        <f>IF(ISERR('S1 Numbers'!G12/'S1 Numbers'!$F12*100),"..",IF(('S1 Numbers'!G12/'S1 Numbers'!$F12*100)=0,"..",('S1 Numbers'!G12/'S1 Numbers'!$F12)*100))</f>
        <v>102.67379679144386</v>
      </c>
      <c r="H12" s="63">
        <f>IF(ISERR('S1 Numbers'!H12/'S1 Numbers'!$F12*100),"..",IF(('S1 Numbers'!H12/'S1 Numbers'!$F12*100)=0,"..",('S1 Numbers'!H12/'S1 Numbers'!$F12)*100))</f>
        <v>104.01069518716577</v>
      </c>
      <c r="I12" s="63">
        <f>IF(ISERR('S1 Numbers'!I12/'S1 Numbers'!$F12*100),"..",IF(('S1 Numbers'!I12/'S1 Numbers'!$F12*100)=0,"..",('S1 Numbers'!I12/'S1 Numbers'!$F12)*100))</f>
        <v>103.20855614973262</v>
      </c>
      <c r="J12" s="63">
        <f>IF(ISERR('S1 Numbers'!J12/'S1 Numbers'!$F12*100),"..",IF(('S1 Numbers'!J12/'S1 Numbers'!$F12*100)=0,"..",('S1 Numbers'!J12/'S1 Numbers'!$F12)*100))</f>
        <v>100.53475935828877</v>
      </c>
      <c r="K12" s="63">
        <f>IF(ISERR('S1 Numbers'!K12/'S1 Numbers'!$F12*100),"..",IF(('S1 Numbers'!K12/'S1 Numbers'!$F12*100)=0,"..",('S1 Numbers'!K12/'S1 Numbers'!$F12)*100))</f>
        <v>92.51336898395722</v>
      </c>
      <c r="L12" s="63">
        <f>IF(ISERR('S1 Numbers'!L12/'S1 Numbers'!$F12*100),"..",IF(('S1 Numbers'!L12/'S1 Numbers'!$F12*100)=0,"..",('S1 Numbers'!L12/'S1 Numbers'!$F12)*100))</f>
        <v>90.37433155080214</v>
      </c>
      <c r="M12" s="66">
        <f>IF(ISERR('S1 Numbers'!M12/'S1 Numbers'!$F12*100),"..",IF(('S1 Numbers'!M12/'S1 Numbers'!$F12*100)=0,"..",('S1 Numbers'!M12/'S1 Numbers'!$F12)*100))</f>
        <v>87.43315508021391</v>
      </c>
    </row>
    <row r="13" spans="1:13" ht="20.25" customHeight="1">
      <c r="A13" s="8"/>
      <c r="B13" s="18" t="s">
        <v>48</v>
      </c>
      <c r="C13" s="371"/>
      <c r="D13" s="67"/>
      <c r="E13" s="67"/>
      <c r="F13" s="67"/>
      <c r="G13" s="67"/>
      <c r="H13" s="67"/>
      <c r="I13" s="67"/>
      <c r="J13" s="67"/>
      <c r="K13" s="68"/>
      <c r="L13" s="68"/>
      <c r="M13" s="68"/>
    </row>
    <row r="14" spans="1:13" ht="20.25" customHeight="1">
      <c r="A14" s="8"/>
      <c r="B14" s="31" t="s">
        <v>508</v>
      </c>
      <c r="C14" s="62"/>
      <c r="D14" s="62"/>
      <c r="E14" s="62"/>
      <c r="F14" s="372"/>
      <c r="G14" s="62">
        <f>IF(ISERR('S1 Numbers'!G14/'S1 Numbers'!$G14*100),"..",IF(('S1 Numbers'!G14/'S1 Numbers'!$G14*100)=0,"..",('S1 Numbers'!G14/'S1 Numbers'!$G14)*100))</f>
        <v>100</v>
      </c>
      <c r="H14" s="62">
        <f>IF(ISERR('S1 Numbers'!H14/'S1 Numbers'!$G14*100),"..",IF(('S1 Numbers'!H14/'S1 Numbers'!$G14*100)=0,"..",('S1 Numbers'!H14/'S1 Numbers'!$G14)*100))</f>
        <v>104.0434865534999</v>
      </c>
      <c r="I14" s="62">
        <f>IF(ISERR('S1 Numbers'!I14/'S1 Numbers'!$G14*100),"..",IF(('S1 Numbers'!I14/'S1 Numbers'!$G14*100)=0,"..",('S1 Numbers'!I14/'S1 Numbers'!$G14)*100))</f>
        <v>108.16326530612245</v>
      </c>
      <c r="J14" s="62">
        <f>IF(ISERR('S1 Numbers'!J14/'S1 Numbers'!$G14*100),"..",IF(('S1 Numbers'!J14/'S1 Numbers'!$G14*100)=0,"..",('S1 Numbers'!J14/'S1 Numbers'!$G14)*100))</f>
        <v>105.49303833683008</v>
      </c>
      <c r="K14" s="62">
        <f>IF(ISERR('S1 Numbers'!K14/'S1 Numbers'!$G14*100),"..",IF(('S1 Numbers'!K14/'S1 Numbers'!$G14*100)=0,"..",('S1 Numbers'!K14/'S1 Numbers'!$G14)*100))</f>
        <v>100.0953652489033</v>
      </c>
      <c r="L14" s="62">
        <f>IF(ISERR('S1 Numbers'!L14/'S1 Numbers'!$G14*100),"..",IF(('S1 Numbers'!L14/'S1 Numbers'!$G14*100)=0,"..",('S1 Numbers'!L14/'S1 Numbers'!$G14)*100))</f>
        <v>101.10623688727829</v>
      </c>
      <c r="M14" s="62">
        <f>IF(ISERR('S1 Numbers'!M14/'S1 Numbers'!$G14*100),"..",IF(('S1 Numbers'!M14/'S1 Numbers'!$G14*100)=0,"..",('S1 Numbers'!M14/'S1 Numbers'!$G14)*100))</f>
        <v>102.88003051687966</v>
      </c>
    </row>
    <row r="15" spans="1:13" ht="7.5" customHeight="1">
      <c r="A15" s="8"/>
      <c r="B15" s="8"/>
      <c r="C15" s="63"/>
      <c r="D15" s="63"/>
      <c r="E15" s="63"/>
      <c r="F15" s="63"/>
      <c r="G15" s="63"/>
      <c r="H15" s="65"/>
      <c r="I15" s="63"/>
      <c r="J15" s="63"/>
      <c r="K15" s="63"/>
      <c r="L15" s="63"/>
      <c r="M15" s="63"/>
    </row>
    <row r="16" spans="1:13" ht="20.25" customHeight="1">
      <c r="A16" s="16" t="s">
        <v>12</v>
      </c>
      <c r="B16" s="8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spans="1:14" ht="20.25" customHeight="1">
      <c r="A17" s="8"/>
      <c r="B17" s="18" t="s">
        <v>417</v>
      </c>
      <c r="C17" s="62">
        <f>IF(ISERR('S1 Numbers'!C17/'S1 Numbers'!$C17*100),"..",IF(('S1 Numbers'!C17/'S1 Numbers'!$C17*100)=0,"..",('S1 Numbers'!C17/'S1 Numbers'!$C17)*100))</f>
        <v>100</v>
      </c>
      <c r="D17" s="62">
        <f>IF(ISERR('S1 Numbers'!D17/'S1 Numbers'!$C17*100),"..",IF(('S1 Numbers'!D17/'S1 Numbers'!$C17*100)=0,"..",('S1 Numbers'!D17/'S1 Numbers'!$C17)*100))</f>
        <v>99.35233160621762</v>
      </c>
      <c r="E17" s="62">
        <f>IF(ISERR('S1 Numbers'!E17/'S1 Numbers'!$C17*100),"..",IF(('S1 Numbers'!E17/'S1 Numbers'!$C17*100)=0,"..",('S1 Numbers'!E17/'S1 Numbers'!$C17)*100))</f>
        <v>112.11139896373057</v>
      </c>
      <c r="F17" s="62">
        <f>IF(ISERR('S1 Numbers'!F17/'S1 Numbers'!$C17*100),"..",IF(('S1 Numbers'!F17/'S1 Numbers'!$C17*100)=0,"..",('S1 Numbers'!F17/'S1 Numbers'!$C17)*100))</f>
        <v>107.25388601036268</v>
      </c>
      <c r="G17" s="62">
        <f>IF(ISERR('S1 Numbers'!G17/'S1 Numbers'!$C17*100),"..",IF(('S1 Numbers'!G17/'S1 Numbers'!$C17*100)=0,"..",('S1 Numbers'!G17/'S1 Numbers'!$C17)*100))</f>
        <v>110.12646452332255</v>
      </c>
      <c r="H17" s="62">
        <f>IF(ISERR('S1 Numbers'!H17/'S1 Numbers'!$C17*100),"..",IF(('S1 Numbers'!H17/'S1 Numbers'!$C17*100)=0,"..",('S1 Numbers'!H17/'S1 Numbers'!$C17)*100))</f>
        <v>114.52622512730908</v>
      </c>
      <c r="I17" s="62">
        <f>IF(ISERR('S1 Numbers'!I17/'S1 Numbers'!$C17*100),"..",IF(('S1 Numbers'!I17/'S1 Numbers'!$C17*100)=0,"..",('S1 Numbers'!I17/'S1 Numbers'!$C17)*100))</f>
        <v>101.70432830547026</v>
      </c>
      <c r="J17" s="62">
        <f>IF(ISERR('S1 Numbers'!J17/'S1 Numbers'!$C17*100),"..",IF(('S1 Numbers'!J17/'S1 Numbers'!$C17*100)=0,"..",('S1 Numbers'!J17/'S1 Numbers'!$C17)*100))</f>
        <v>85.44265532603067</v>
      </c>
      <c r="K17" s="62">
        <f>IF(ISERR('S1 Numbers'!K17/'S1 Numbers'!$C17*100),"..",IF(('S1 Numbers'!K17/'S1 Numbers'!$C17*100)=0,"..",('S1 Numbers'!K17/'S1 Numbers'!$C17)*100))</f>
        <v>85.44945878816868</v>
      </c>
      <c r="L17" s="62" t="str">
        <f>IF(ISERR('S1 Numbers'!#REF!/'S1 Numbers'!$C17*100),"..",IF(('S1 Numbers'!#REF!/'S1 Numbers'!$C17*100)=0,"..",('S1 Numbers'!#REF!/'S1 Numbers'!$C17)*100))</f>
        <v>..</v>
      </c>
      <c r="M17" s="62" t="str">
        <f>IF(ISERR('S1 Numbers'!L17/'S1 Numbers'!$C17*100),"..",IF(('S1 Numbers'!L17/'S1 Numbers'!$C17*100)=0,"..",('S1 Numbers'!L17/'S1 Numbers'!$C17)*100))</f>
        <v>..</v>
      </c>
      <c r="N17" s="69"/>
    </row>
    <row r="18" spans="1:13" ht="20.25" customHeight="1">
      <c r="A18" s="8"/>
      <c r="B18" s="18" t="s">
        <v>14</v>
      </c>
      <c r="C18" s="62">
        <f>IF(ISERR('S1 Numbers'!C18/'S1 Numbers'!$C18*100),"..",IF(('S1 Numbers'!C18/'S1 Numbers'!$C18*100)=0,"..",('S1 Numbers'!C18/'S1 Numbers'!$C18)*100))</f>
        <v>100</v>
      </c>
      <c r="D18" s="62">
        <f>IF(ISERR('S1 Numbers'!D18/'S1 Numbers'!$C18*100),"..",IF(('S1 Numbers'!D18/'S1 Numbers'!$C18*100)=0,"..",('S1 Numbers'!D18/'S1 Numbers'!$C18)*100))</f>
        <v>91.21201368947968</v>
      </c>
      <c r="E18" s="62">
        <f>IF(ISERR('S1 Numbers'!E18/'S1 Numbers'!$C18*100),"..",IF(('S1 Numbers'!E18/'S1 Numbers'!$C18*100)=0,"..",('S1 Numbers'!E18/'S1 Numbers'!$C18)*100))</f>
        <v>123.35531726110405</v>
      </c>
      <c r="F18" s="62">
        <f>IF(ISERR('S1 Numbers'!F18/'S1 Numbers'!$C18*100),"..",IF(('S1 Numbers'!F18/'S1 Numbers'!$C18*100)=0,"..",('S1 Numbers'!F18/'S1 Numbers'!$C18)*100))</f>
        <v>157.01761272702313</v>
      </c>
      <c r="G18" s="62">
        <f>IF(ISERR('S1 Numbers'!G18/'S1 Numbers'!$C18*100),"..",IF(('S1 Numbers'!G18/'S1 Numbers'!$C18*100)=0,"..",('S1 Numbers'!G18/'S1 Numbers'!$C18)*100))</f>
        <v>142.10532548479188</v>
      </c>
      <c r="H18" s="62">
        <f>IF(ISERR('S1 Numbers'!H18/'S1 Numbers'!$C18*100),"..",IF(('S1 Numbers'!H18/'S1 Numbers'!$C18*100)=0,"..",('S1 Numbers'!H18/'S1 Numbers'!$C18)*100))</f>
        <v>124.45180897009165</v>
      </c>
      <c r="I18" s="62">
        <f>IF(ISERR('S1 Numbers'!I18/'S1 Numbers'!$C18*100),"..",IF(('S1 Numbers'!I18/'S1 Numbers'!$C18*100)=0,"..",('S1 Numbers'!I18/'S1 Numbers'!$C18)*100))</f>
        <v>113.59654105111447</v>
      </c>
      <c r="J18" s="62">
        <f>IF(ISERR('S1 Numbers'!J18/'S1 Numbers'!$C18*100),"..",IF(('S1 Numbers'!J18/'S1 Numbers'!$C18*100)=0,"..",('S1 Numbers'!J18/'S1 Numbers'!$C18)*100))</f>
        <v>106.25004660089763</v>
      </c>
      <c r="K18" s="62">
        <f>IF(ISERR('S1 Numbers'!K18/'S1 Numbers'!$C18*100),"..",IF(('S1 Numbers'!K18/'S1 Numbers'!$C18*100)=0,"..",('S1 Numbers'!K18/'S1 Numbers'!$C18)*100))</f>
        <v>91.33775935866637</v>
      </c>
      <c r="L18" s="62">
        <f>IF(ISERR('S1 Numbers'!L18/'S1 Numbers'!$C18*100),"..",IF(('S1 Numbers'!L18/'S1 Numbers'!$C18*100)=0,"..",('S1 Numbers'!L18/'S1 Numbers'!$C18)*100))</f>
        <v>83.44301905395572</v>
      </c>
      <c r="M18" s="62" t="str">
        <f>IF(ISERR('S1 Numbers'!M18/'S1 Numbers'!$C18*100),"..",IF(('S1 Numbers'!M18/'S1 Numbers'!$C18*100)=0,"..",('S1 Numbers'!M18/'S1 Numbers'!$C18)*100))</f>
        <v>..</v>
      </c>
    </row>
    <row r="19" spans="1:13" ht="20.25" customHeight="1">
      <c r="A19" s="8"/>
      <c r="B19" s="18" t="s">
        <v>15</v>
      </c>
      <c r="C19" s="62">
        <f>IF(ISERR('S1 Numbers'!C19/'S1 Numbers'!$C19*100),"..",IF(('S1 Numbers'!C19/'S1 Numbers'!$C19*100)=0,"..",('S1 Numbers'!C19/'S1 Numbers'!$C19)*100))</f>
        <v>100</v>
      </c>
      <c r="D19" s="62">
        <f>IF(ISERR('S1 Numbers'!D19/'S1 Numbers'!$C19*100),"..",IF(('S1 Numbers'!D19/'S1 Numbers'!$C19*100)=0,"..",('S1 Numbers'!D19/'S1 Numbers'!$C19)*100))</f>
        <v>101.61458333333336</v>
      </c>
      <c r="E19" s="62">
        <f>IF(ISERR('S1 Numbers'!E19/'S1 Numbers'!$C19*100),"..",IF(('S1 Numbers'!E19/'S1 Numbers'!$C19*100)=0,"..",('S1 Numbers'!E19/'S1 Numbers'!$C19)*100))</f>
        <v>106.71875</v>
      </c>
      <c r="F19" s="62">
        <f>IF(ISERR('S1 Numbers'!F19/'S1 Numbers'!$C19*100),"..",IF(('S1 Numbers'!F19/'S1 Numbers'!$C19*100)=0,"..",('S1 Numbers'!F19/'S1 Numbers'!$C19)*100))</f>
        <v>132.96875</v>
      </c>
      <c r="G19" s="62">
        <f>IF(ISERR('S1 Numbers'!G19/'S1 Numbers'!$C19*100),"..",IF(('S1 Numbers'!G19/'S1 Numbers'!$C19*100)=0,"..",('S1 Numbers'!G19/'S1 Numbers'!$C19)*100))</f>
        <v>107.18749999999999</v>
      </c>
      <c r="H19" s="62">
        <f>IF(ISERR('S1 Numbers'!H19/'S1 Numbers'!$C19*100),"..",IF(('S1 Numbers'!H19/'S1 Numbers'!$C19*100)=0,"..",('S1 Numbers'!H19/'S1 Numbers'!$C19)*100))</f>
        <v>118.69791666666667</v>
      </c>
      <c r="I19" s="62">
        <f>IF(ISERR('S1 Numbers'!I19/'S1 Numbers'!$C19*100),"..",IF(('S1 Numbers'!I19/'S1 Numbers'!$C19*100)=0,"..",('S1 Numbers'!I19/'S1 Numbers'!$C19)*100))</f>
        <v>121.25000000000001</v>
      </c>
      <c r="J19" s="62">
        <f>IF(ISERR('S1 Numbers'!J19/'S1 Numbers'!$C19*100),"..",IF(('S1 Numbers'!J19/'S1 Numbers'!$C19*100)=0,"..",('S1 Numbers'!J19/'S1 Numbers'!$C19)*100))</f>
        <v>103.33333333333334</v>
      </c>
      <c r="K19" s="62">
        <f>IF(ISERR('S1 Numbers'!K19/'S1 Numbers'!$C19*100),"..",IF(('S1 Numbers'!K19/'S1 Numbers'!$C19*100)=0,"..",('S1 Numbers'!K19/'S1 Numbers'!$C19)*100))</f>
        <v>93.48958333333334</v>
      </c>
      <c r="L19" s="62">
        <f>IF(ISERR('S1 Numbers'!L19/'S1 Numbers'!$C19*100),"..",IF(('S1 Numbers'!L19/'S1 Numbers'!$C19*100)=0,"..",('S1 Numbers'!L19/'S1 Numbers'!$C19)*100))</f>
        <v>85.05208333333333</v>
      </c>
      <c r="M19" s="62">
        <f>IF(ISERR('S1 Numbers'!M19/'S1 Numbers'!$C19*100),"..",IF(('S1 Numbers'!M19/'S1 Numbers'!$C19*100)=0,"..",('S1 Numbers'!M19/'S1 Numbers'!$C19)*100))</f>
        <v>65.10416666666667</v>
      </c>
    </row>
    <row r="20" spans="1:13" ht="20.25" customHeight="1">
      <c r="A20" s="8"/>
      <c r="B20" s="18" t="s">
        <v>16</v>
      </c>
      <c r="C20" s="62">
        <f>IF(ISERR('S1 Numbers'!C20/'S1 Numbers'!$C20*100),"..",IF(('S1 Numbers'!C20/'S1 Numbers'!$C20*100)=0,"..",('S1 Numbers'!C20/'S1 Numbers'!$C20)*100))</f>
        <v>100</v>
      </c>
      <c r="D20" s="62">
        <f>IF(ISERR('S1 Numbers'!D20/'S1 Numbers'!$C20*100),"..",IF(('S1 Numbers'!D20/'S1 Numbers'!$C20*100)=0,"..",('S1 Numbers'!D20/'S1 Numbers'!$C20)*100))</f>
        <v>85.0828729281768</v>
      </c>
      <c r="E20" s="62">
        <f>IF(ISERR('S1 Numbers'!E20/'S1 Numbers'!$C20*100),"..",IF(('S1 Numbers'!E20/'S1 Numbers'!$C20*100)=0,"..",('S1 Numbers'!E20/'S1 Numbers'!$C20)*100))</f>
        <v>73.48066298342542</v>
      </c>
      <c r="F20" s="62">
        <f>IF(ISERR('S1 Numbers'!F20/'S1 Numbers'!$C20*100),"..",IF(('S1 Numbers'!F20/'S1 Numbers'!$C20*100)=0,"..",('S1 Numbers'!F20/'S1 Numbers'!$C20)*100))</f>
        <v>97.23756906077348</v>
      </c>
      <c r="G20" s="62">
        <f>IF(ISERR('S1 Numbers'!G20/'S1 Numbers'!$C20*100),"..",IF(('S1 Numbers'!G20/'S1 Numbers'!$C20*100)=0,"..",('S1 Numbers'!G20/'S1 Numbers'!$C20)*100))</f>
        <v>81.76795580110497</v>
      </c>
      <c r="H20" s="62">
        <f>IF(ISERR('S1 Numbers'!H20/'S1 Numbers'!$C20*100),"..",IF(('S1 Numbers'!H20/'S1 Numbers'!$C20*100)=0,"..",('S1 Numbers'!H20/'S1 Numbers'!$C20)*100))</f>
        <v>101.10497237569061</v>
      </c>
      <c r="I20" s="62">
        <f>IF(ISERR('S1 Numbers'!I20/'S1 Numbers'!$C20*100),"..",IF(('S1 Numbers'!I20/'S1 Numbers'!$C20*100)=0,"..",('S1 Numbers'!I20/'S1 Numbers'!$C20)*100))</f>
        <v>96.68508287292818</v>
      </c>
      <c r="J20" s="62">
        <f>IF(ISERR('S1 Numbers'!J20/'S1 Numbers'!$C20*100),"..",IF(('S1 Numbers'!J20/'S1 Numbers'!$C20*100)=0,"..",('S1 Numbers'!J20/'S1 Numbers'!$C20)*100))</f>
        <v>198.34254143646407</v>
      </c>
      <c r="K20" s="62">
        <f>IF(ISERR('S1 Numbers'!K20/'S1 Numbers'!$C20*100),"..",IF(('S1 Numbers'!K20/'S1 Numbers'!$C20*100)=0,"..",('S1 Numbers'!K20/'S1 Numbers'!$C20)*100))</f>
        <v>103.86740331491713</v>
      </c>
      <c r="L20" s="62">
        <f>IF(ISERR('S1 Numbers'!L20/'S1 Numbers'!$C20*100),"..",IF(('S1 Numbers'!L20/'S1 Numbers'!$C20*100)=0,"..",('S1 Numbers'!L20/'S1 Numbers'!$C20)*100))</f>
        <v>133.70165745856352</v>
      </c>
      <c r="M20" s="62">
        <f>IF(ISERR('S1 Numbers'!M20/'S1 Numbers'!$C20*100),"..",IF(('S1 Numbers'!M20/'S1 Numbers'!$C20*100)=0,"..",('S1 Numbers'!M20/'S1 Numbers'!$C20)*100))</f>
        <v>141.9889502762431</v>
      </c>
    </row>
    <row r="21" spans="1:13" ht="20.25" customHeight="1">
      <c r="A21" s="8"/>
      <c r="B21" s="18" t="s">
        <v>17</v>
      </c>
      <c r="C21" s="62">
        <f>IF(ISERR('S1 Numbers'!C21/'S1 Numbers'!$C21*100),"..",IF(('S1 Numbers'!C21/'S1 Numbers'!$C21*100)=0,"..",('S1 Numbers'!C21/'S1 Numbers'!$C21)*100))</f>
        <v>100</v>
      </c>
      <c r="D21" s="62">
        <f>IF(ISERR('S1 Numbers'!D21/'S1 Numbers'!$C21*100),"..",IF(('S1 Numbers'!D21/'S1 Numbers'!$C21*100)=0,"..",('S1 Numbers'!D21/'S1 Numbers'!$C21)*100))</f>
        <v>100.49950049950051</v>
      </c>
      <c r="E21" s="62">
        <f>IF(ISERR('S1 Numbers'!E21/'S1 Numbers'!$C21*100),"..",IF(('S1 Numbers'!E21/'S1 Numbers'!$C21*100)=0,"..",('S1 Numbers'!E21/'S1 Numbers'!$C21)*100))</f>
        <v>99.60039960039961</v>
      </c>
      <c r="F21" s="62">
        <f>IF(ISERR('S1 Numbers'!F21/'S1 Numbers'!$C21*100),"..",IF(('S1 Numbers'!F21/'S1 Numbers'!$C21*100)=0,"..",('S1 Numbers'!F21/'S1 Numbers'!$C21)*100))</f>
        <v>101.7982017982018</v>
      </c>
      <c r="G21" s="62">
        <f>IF(ISERR('S1 Numbers'!G21/'S1 Numbers'!$C21*100),"..",IF(('S1 Numbers'!G21/'S1 Numbers'!$C21*100)=0,"..",('S1 Numbers'!G21/'S1 Numbers'!$C21)*100))</f>
        <v>101.4985014985015</v>
      </c>
      <c r="H21" s="62">
        <f>IF(ISERR('S1 Numbers'!H21/'S1 Numbers'!$C21*100),"..",IF(('S1 Numbers'!H21/'S1 Numbers'!$C21*100)=0,"..",('S1 Numbers'!H21/'S1 Numbers'!$C21)*100))</f>
        <v>104.8951048951049</v>
      </c>
      <c r="I21" s="62">
        <f>IF(ISERR('S1 Numbers'!I21/'S1 Numbers'!$C21*100),"..",IF(('S1 Numbers'!I21/'S1 Numbers'!$C21*100)=0,"..",('S1 Numbers'!I21/'S1 Numbers'!$C21)*100))</f>
        <v>121.77822177822178</v>
      </c>
      <c r="J21" s="62">
        <f>IF(ISERR('S1 Numbers'!J21/'S1 Numbers'!$C21*100),"..",IF(('S1 Numbers'!J21/'S1 Numbers'!$C21*100)=0,"..",('S1 Numbers'!J21/'S1 Numbers'!$C21)*100))</f>
        <v>100.8991008991009</v>
      </c>
      <c r="K21" s="62">
        <f>IF(ISERR('S1 Numbers'!K21/'S1 Numbers'!$C21*100),"..",IF(('S1 Numbers'!K21/'S1 Numbers'!$C21*100)=0,"..",('S1 Numbers'!K21/'S1 Numbers'!$C21)*100))</f>
        <v>108.7912087912088</v>
      </c>
      <c r="L21" s="62">
        <f>IF(ISERR('S1 Numbers'!L21/'S1 Numbers'!$C21*100),"..",IF(('S1 Numbers'!L21/'S1 Numbers'!$C21*100)=0,"..",('S1 Numbers'!L21/'S1 Numbers'!$C21)*100))</f>
        <v>106.89310689310689</v>
      </c>
      <c r="M21" s="62">
        <f>IF(ISERR('S1 Numbers'!M21/'S1 Numbers'!$C21*100),"..",IF(('S1 Numbers'!M21/'S1 Numbers'!$C21*100)=0,"..",('S1 Numbers'!M21/'S1 Numbers'!$C21)*100))</f>
        <v>107.79220779220779</v>
      </c>
    </row>
    <row r="22" spans="1:13" ht="20.25" customHeight="1">
      <c r="A22" s="8"/>
      <c r="B22" s="18" t="s">
        <v>18</v>
      </c>
      <c r="C22" s="62">
        <f>IF(ISERR('S1 Numbers'!C22/'S1 Numbers'!$C22*100),"..",IF(('S1 Numbers'!C22/'S1 Numbers'!$C22*100)=0,"..",('S1 Numbers'!C22/'S1 Numbers'!$C22)*100))</f>
        <v>100</v>
      </c>
      <c r="D22" s="62">
        <f>IF(ISERR('S1 Numbers'!D22/'S1 Numbers'!$C22*100),"..",IF(('S1 Numbers'!D22/'S1 Numbers'!$C22*100)=0,"..",('S1 Numbers'!D22/'S1 Numbers'!$C22)*100))</f>
        <v>98.78396690678268</v>
      </c>
      <c r="E22" s="62">
        <f>IF(ISERR('S1 Numbers'!E22/'S1 Numbers'!$C22*100),"..",IF(('S1 Numbers'!E22/'S1 Numbers'!$C22*100)=0,"..",('S1 Numbers'!E22/'S1 Numbers'!$C22)*100))</f>
        <v>98.5986698523643</v>
      </c>
      <c r="F22" s="62">
        <f>IF(ISERR('S1 Numbers'!F22/'S1 Numbers'!$C22*100),"..",IF(('S1 Numbers'!F22/'S1 Numbers'!$C22*100)=0,"..",('S1 Numbers'!F22/'S1 Numbers'!$C22)*100))</f>
        <v>98.4237928821054</v>
      </c>
      <c r="G22" s="62">
        <f>IF(ISERR('S1 Numbers'!G22/'S1 Numbers'!$C22*100),"..",IF(('S1 Numbers'!G22/'S1 Numbers'!$C22*100)=0,"..",('S1 Numbers'!G22/'S1 Numbers'!$C22)*100))</f>
        <v>99.13700877255545</v>
      </c>
      <c r="H22" s="62">
        <f>IF(ISERR('S1 Numbers'!H22/'S1 Numbers'!$C22*100),"..",IF(('S1 Numbers'!H22/'S1 Numbers'!$C22*100)=0,"..",('S1 Numbers'!H22/'S1 Numbers'!$C22)*100))</f>
        <v>98.0671849368804</v>
      </c>
      <c r="I22" s="62">
        <f>IF(ISERR('S1 Numbers'!I22/'S1 Numbers'!$C22*100),"..",IF(('S1 Numbers'!I22/'S1 Numbers'!$C22*100)=0,"..",('S1 Numbers'!I22/'S1 Numbers'!$C22)*100))</f>
        <v>98.4237928821054</v>
      </c>
      <c r="J22" s="62">
        <f>IF(ISERR('S1 Numbers'!J22/'S1 Numbers'!$C22*100),"..",IF(('S1 Numbers'!J22/'S1 Numbers'!$C22*100)=0,"..",('S1 Numbers'!J22/'S1 Numbers'!$C22)*100))</f>
        <v>98.4237928821054</v>
      </c>
      <c r="K22" s="62">
        <f>IF(ISERR('S1 Numbers'!K22/'S1 Numbers'!$C22*100),"..",IF(('S1 Numbers'!K22/'S1 Numbers'!$C22*100)=0,"..",('S1 Numbers'!K22/'S1 Numbers'!$C22)*100))</f>
        <v>98.4237928821054</v>
      </c>
      <c r="L22" s="62">
        <f>IF(ISERR('S1 Numbers'!L22/'S1 Numbers'!$C22*100),"..",IF(('S1 Numbers'!L22/'S1 Numbers'!$C22*100)=0,"..",('S1 Numbers'!L22/'S1 Numbers'!$C22)*100))</f>
        <v>99.13700877255545</v>
      </c>
      <c r="M22" s="62">
        <f>IF(ISERR('S1 Numbers'!M22/'S1 Numbers'!$C22*100),"..",IF(('S1 Numbers'!M22/'S1 Numbers'!$C22*100)=0,"..",('S1 Numbers'!M22/'S1 Numbers'!$C22)*100))</f>
        <v>100.56344055345552</v>
      </c>
    </row>
    <row r="23" spans="1:15" s="9" customFormat="1" ht="19.5" customHeight="1">
      <c r="A23" s="8"/>
      <c r="B23" s="18" t="s">
        <v>117</v>
      </c>
      <c r="C23" s="62">
        <f>IF(ISERR('S1 Numbers'!C23/'S1 Numbers'!$C23*100),"..",IF(('S1 Numbers'!C23/'S1 Numbers'!$C23*100)=0,"..",('S1 Numbers'!C23/'S1 Numbers'!$C23)*100))</f>
        <v>100</v>
      </c>
      <c r="D23" s="62">
        <f>IF(ISERR('S1 Numbers'!D23/'S1 Numbers'!$C23*100),"..",IF(('S1 Numbers'!D23/'S1 Numbers'!$C23*100)=0,"..",('S1 Numbers'!D23/'S1 Numbers'!$C23)*100))</f>
        <v>99.07788408906173</v>
      </c>
      <c r="E23" s="62">
        <f>IF(ISERR('S1 Numbers'!E23/'S1 Numbers'!$C23*100),"..",IF(('S1 Numbers'!E23/'S1 Numbers'!$C23*100)=0,"..",('S1 Numbers'!E23/'S1 Numbers'!$C23)*100))</f>
        <v>109.52774410379536</v>
      </c>
      <c r="F23" s="62">
        <f>IF(ISERR('S1 Numbers'!F23/'S1 Numbers'!$C23*100),"..",IF(('S1 Numbers'!F23/'S1 Numbers'!$C23*100)=0,"..",('S1 Numbers'!F23/'S1 Numbers'!$C23)*100))</f>
        <v>110.07179574398282</v>
      </c>
      <c r="G23" s="62">
        <f>IF(ISERR('S1 Numbers'!G23/'S1 Numbers'!$C23*100),"..",IF(('S1 Numbers'!G23/'S1 Numbers'!$C23*100)=0,"..",('S1 Numbers'!G23/'S1 Numbers'!$C23)*100))</f>
        <v>109.18010692293822</v>
      </c>
      <c r="H23" s="62">
        <f>IF(ISERR('S1 Numbers'!H23/'S1 Numbers'!$C23*100),"..",IF(('S1 Numbers'!H23/'S1 Numbers'!$C23*100)=0,"..",('S1 Numbers'!H23/'S1 Numbers'!$C23)*100))</f>
        <v>112.67689934659641</v>
      </c>
      <c r="I23" s="62">
        <f>IF(ISERR('S1 Numbers'!I23/'S1 Numbers'!$C23*100),"..",IF(('S1 Numbers'!I23/'S1 Numbers'!$C23*100)=0,"..",('S1 Numbers'!I23/'S1 Numbers'!$C23)*100))</f>
        <v>104.32626496154079</v>
      </c>
      <c r="J23" s="62">
        <f>IF(ISERR('S1 Numbers'!J23/'S1 Numbers'!$C23*100),"..",IF(('S1 Numbers'!J23/'S1 Numbers'!$C23*100)=0,"..",('S1 Numbers'!J23/'S1 Numbers'!$C23)*100))</f>
        <v>91.08708856370907</v>
      </c>
      <c r="K23" s="62">
        <f>IF(ISERR('S1 Numbers'!K23/'S1 Numbers'!$C23*100),"..",IF(('S1 Numbers'!K23/'S1 Numbers'!$C23*100)=0,"..",('S1 Numbers'!K23/'S1 Numbers'!$C23)*100))</f>
        <v>89.21834107774488</v>
      </c>
      <c r="L23" s="62" t="str">
        <f>IF(ISERR('S1 Numbers'!L23/'S1 Numbers'!$C23*100),"..",IF(('S1 Numbers'!L23/'S1 Numbers'!$C23*100)=0,"..",('S1 Numbers'!L23/'S1 Numbers'!$C23)*100))</f>
        <v>..</v>
      </c>
      <c r="M23" s="62" t="str">
        <f>IF(ISERR('S1 Numbers'!M23/'S1 Numbers'!$C23*100),"..",IF(('S1 Numbers'!M23/'S1 Numbers'!$C23*100)=0,"..",('S1 Numbers'!M23/'S1 Numbers'!$C23)*100))</f>
        <v>..</v>
      </c>
      <c r="O23" s="403"/>
    </row>
    <row r="24" spans="1:13" ht="9" customHeight="1">
      <c r="A24" s="8"/>
      <c r="B24" s="8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20.25" customHeight="1">
      <c r="A25" s="16" t="s">
        <v>402</v>
      </c>
      <c r="B25" s="8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</row>
    <row r="26" spans="1:13" ht="20.25" customHeight="1">
      <c r="A26" s="8"/>
      <c r="B26" s="18" t="s">
        <v>20</v>
      </c>
      <c r="C26" s="62">
        <f>IF(ISERR('S1 Numbers'!C26/'S1 Numbers'!$C26*100),"..",IF(('S1 Numbers'!C26/'S1 Numbers'!$C26*100)=0,"..",('S1 Numbers'!C26/'S1 Numbers'!$C26)*100))</f>
        <v>100</v>
      </c>
      <c r="D26" s="62">
        <f>IF(ISERR('S1 Numbers'!D26/'S1 Numbers'!$C26*100),"..",IF(('S1 Numbers'!D26/'S1 Numbers'!$C26*100)=0,"..",('S1 Numbers'!D26/'S1 Numbers'!$C26)*100))</f>
        <v>99.91399082568807</v>
      </c>
      <c r="E26" s="62">
        <f>IF(ISERR('S1 Numbers'!E26/'S1 Numbers'!$C26*100),"..",IF(('S1 Numbers'!E26/'S1 Numbers'!$C26*100)=0,"..",('S1 Numbers'!E26/'S1 Numbers'!$C26)*100))</f>
        <v>99.82798165137615</v>
      </c>
      <c r="F26" s="62">
        <f>IF(ISERR('S1 Numbers'!F26/'S1 Numbers'!$C26*100),"..",IF(('S1 Numbers'!F26/'S1 Numbers'!$C26*100)=0,"..",('S1 Numbers'!F26/'S1 Numbers'!$C26)*100))</f>
        <v>100.4873853211009</v>
      </c>
      <c r="G26" s="62">
        <f>IF(ISERR('S1 Numbers'!G26/'S1 Numbers'!$C26*100),"..",IF(('S1 Numbers'!G26/'S1 Numbers'!$C26*100)=0,"..",('S1 Numbers'!G26/'S1 Numbers'!$C26)*100))</f>
        <v>100.86009174311927</v>
      </c>
      <c r="H26" s="62">
        <f>IF(ISERR('S1 Numbers'!H26/'S1 Numbers'!$C26*100),"..",IF(('S1 Numbers'!H26/'S1 Numbers'!$C26*100)=0,"..",('S1 Numbers'!H26/'S1 Numbers'!$C26)*100))</f>
        <v>100.4873853211009</v>
      </c>
      <c r="I26" s="62">
        <f>IF(ISERR('S1 Numbers'!I26/'S1 Numbers'!$C26*100),"..",IF(('S1 Numbers'!I26/'S1 Numbers'!$C26*100)=0,"..",('S1 Numbers'!I26/'S1 Numbers'!$C26)*100))</f>
        <v>100.4873853211009</v>
      </c>
      <c r="J26" s="62">
        <f>IF(ISERR('S1 Numbers'!J26/'S1 Numbers'!$C26*100),"..",IF(('S1 Numbers'!J26/'S1 Numbers'!$C26*100)=0,"..",('S1 Numbers'!J26/'S1 Numbers'!$C26)*100))</f>
        <v>100.91743119266054</v>
      </c>
      <c r="K26" s="62">
        <f>IF(ISERR('S1 Numbers'!K26/'S1 Numbers'!$C26*100),"..",IF(('S1 Numbers'!K26/'S1 Numbers'!$C26*100)=0,"..",('S1 Numbers'!K26/'S1 Numbers'!$C26)*100))</f>
        <v>100.86009174311927</v>
      </c>
      <c r="L26" s="62">
        <f>IF(ISERR('S1 Numbers'!L26/'S1 Numbers'!$C26*100),"..",IF(('S1 Numbers'!L26/'S1 Numbers'!$C26*100)=0,"..",('S1 Numbers'!L26/'S1 Numbers'!$C26)*100))</f>
        <v>101.20412844036697</v>
      </c>
      <c r="M26" s="62">
        <f>IF(ISERR('S1 Numbers'!M26/'S1 Numbers'!$C26*100),"..",IF(('S1 Numbers'!M26/'S1 Numbers'!$C26*100)=0,"..",('S1 Numbers'!M26/'S1 Numbers'!$C26)*100))</f>
        <v>102.0928899082569</v>
      </c>
    </row>
    <row r="27" spans="1:13" ht="20.25" customHeight="1">
      <c r="A27" s="8"/>
      <c r="B27" s="18" t="s">
        <v>21</v>
      </c>
      <c r="C27" s="62">
        <f>IF(ISERR('S1 Numbers'!C27/'S1 Numbers'!$C27*100),"..",IF(('S1 Numbers'!C27/'S1 Numbers'!$C27*100)=0,"..",('S1 Numbers'!C27/'S1 Numbers'!$C27)*100))</f>
        <v>100</v>
      </c>
      <c r="D27" s="62">
        <f>IF(ISERR('S1 Numbers'!D27/'S1 Numbers'!$C27*100),"..",IF(('S1 Numbers'!D27/'S1 Numbers'!$C27*100)=0,"..",('S1 Numbers'!D27/'S1 Numbers'!$C27)*100))</f>
        <v>100.01348254011056</v>
      </c>
      <c r="E27" s="62">
        <f>IF(ISERR('S1 Numbers'!E27/'S1 Numbers'!$C27*100),"..",IF(('S1 Numbers'!E27/'S1 Numbers'!$C27*100)=0,"..",('S1 Numbers'!E27/'S1 Numbers'!$C27)*100))</f>
        <v>100.01348254011056</v>
      </c>
      <c r="F27" s="62">
        <f>IF(ISERR('S1 Numbers'!F27/'S1 Numbers'!$C27*100),"..",IF(('S1 Numbers'!F27/'S1 Numbers'!$C27*100)=0,"..",('S1 Numbers'!F27/'S1 Numbers'!$C27)*100))</f>
        <v>100.21572064176891</v>
      </c>
      <c r="G27" s="62">
        <f>IF(ISERR('S1 Numbers'!G27/'S1 Numbers'!$C27*100),"..",IF(('S1 Numbers'!G27/'S1 Numbers'!$C27*100)=0,"..",('S1 Numbers'!G27/'S1 Numbers'!$C27)*100))</f>
        <v>100.09491708237832</v>
      </c>
      <c r="H27" s="62">
        <f>IF(ISERR('S1 Numbers'!H27/'S1 Numbers'!$C27*100),"..",IF(('S1 Numbers'!H27/'S1 Numbers'!$C27*100)=0,"..",('S1 Numbers'!H27/'S1 Numbers'!$C27)*100))</f>
        <v>99.5109882701901</v>
      </c>
      <c r="I27" s="62">
        <f>IF(ISERR('S1 Numbers'!I27/'S1 Numbers'!$C27*100),"..",IF(('S1 Numbers'!I27/'S1 Numbers'!$C27*100)=0,"..",('S1 Numbers'!I27/'S1 Numbers'!$C27)*100))</f>
        <v>100.05393016044222</v>
      </c>
      <c r="J27" s="62">
        <f>IF(ISERR('S1 Numbers'!J27/'S1 Numbers'!$C27*100),"..",IF(('S1 Numbers'!J27/'S1 Numbers'!$C27*100)=0,"..",('S1 Numbers'!J27/'S1 Numbers'!$C27)*100))</f>
        <v>100.05393016044222</v>
      </c>
      <c r="K27" s="62">
        <f>IF(ISERR('S1 Numbers'!K27/'S1 Numbers'!$C27*100),"..",IF(('S1 Numbers'!K27/'S1 Numbers'!$C27*100)=0,"..",('S1 Numbers'!K27/'S1 Numbers'!$C27)*100))</f>
        <v>99.95955237966832</v>
      </c>
      <c r="L27" s="62">
        <f>IF(ISERR('S1 Numbers'!L27/'S1 Numbers'!$C27*100),"..",IF(('S1 Numbers'!L27/'S1 Numbers'!$C27*100)=0,"..",('S1 Numbers'!L27/'S1 Numbers'!$C27)*100))</f>
        <v>100.67412700552785</v>
      </c>
      <c r="M27" s="62">
        <f>IF(ISERR('S1 Numbers'!M27/'S1 Numbers'!$C27*100),"..",IF(('S1 Numbers'!M27/'S1 Numbers'!$C27*100)=0,"..",('S1 Numbers'!M27/'S1 Numbers'!$C27)*100))</f>
        <v>100.7482809761359</v>
      </c>
    </row>
    <row r="28" spans="1:13" ht="20.25" customHeight="1">
      <c r="A28" s="8"/>
      <c r="B28" s="18" t="s">
        <v>22</v>
      </c>
      <c r="C28" s="62">
        <f>IF(ISERR('S1 Numbers'!C28/'S1 Numbers'!$C28*100),"..",IF(('S1 Numbers'!C28/'S1 Numbers'!$C28*100)=0,"..",('S1 Numbers'!C28/'S1 Numbers'!$C28)*100))</f>
        <v>100</v>
      </c>
      <c r="D28" s="62">
        <f>IF(ISERR('S1 Numbers'!D28/'S1 Numbers'!$C28*100),"..",IF(('S1 Numbers'!D28/'S1 Numbers'!$C28*100)=0,"..",('S1 Numbers'!D28/'S1 Numbers'!$C28)*100))</f>
        <v>99.93606426445632</v>
      </c>
      <c r="E28" s="62">
        <f>IF(ISERR('S1 Numbers'!E28/'S1 Numbers'!$C28*100),"..",IF(('S1 Numbers'!E28/'S1 Numbers'!$C28*100)=0,"..",('S1 Numbers'!E28/'S1 Numbers'!$C28)*100))</f>
        <v>100.0143529202241</v>
      </c>
      <c r="F28" s="62">
        <f>IF(ISERR('S1 Numbers'!F28/'S1 Numbers'!$C28*100),"..",IF(('S1 Numbers'!F28/'S1 Numbers'!$C28*100)=0,"..",('S1 Numbers'!F28/'S1 Numbers'!$C28)*100))</f>
        <v>100.51285936953825</v>
      </c>
      <c r="G28" s="62">
        <f>IF(ISERR('S1 Numbers'!G28/'S1 Numbers'!$C28*100),"..",IF(('S1 Numbers'!G28/'S1 Numbers'!$C28*100)=0,"..",('S1 Numbers'!G28/'S1 Numbers'!$C28)*100))</f>
        <v>100.78256607780014</v>
      </c>
      <c r="H28" s="62">
        <f>IF(ISERR('S1 Numbers'!H28/'S1 Numbers'!$C28*100),"..",IF(('S1 Numbers'!H28/'S1 Numbers'!$C28*100)=0,"..",('S1 Numbers'!H28/'S1 Numbers'!$C28)*100))</f>
        <v>101.40935604375831</v>
      </c>
      <c r="I28" s="62">
        <f>IF(ISERR('S1 Numbers'!I28/'S1 Numbers'!$C28*100),"..",IF(('S1 Numbers'!I28/'S1 Numbers'!$C28*100)=0,"..",('S1 Numbers'!I28/'S1 Numbers'!$C28)*100))</f>
        <v>101.67819287806724</v>
      </c>
      <c r="J28" s="62">
        <f>IF(ISERR('S1 Numbers'!J28/'S1 Numbers'!$C28*100),"..",IF(('S1 Numbers'!J28/'S1 Numbers'!$C28*100)=0,"..",('S1 Numbers'!J28/'S1 Numbers'!$C28)*100))</f>
        <v>102.07593129735517</v>
      </c>
      <c r="K28" s="62">
        <f>IF(ISERR('S1 Numbers'!K28/'S1 Numbers'!$C28*100),"..",IF(('S1 Numbers'!K28/'S1 Numbers'!$C28*100)=0,"..",('S1 Numbers'!K28/'S1 Numbers'!$C28)*100))</f>
        <v>102.30999606496492</v>
      </c>
      <c r="L28" s="62">
        <f>IF(ISERR('S1 Numbers'!L28/'S1 Numbers'!$C28*100),"..",IF(('S1 Numbers'!L28/'S1 Numbers'!$C28*100)=0,"..",('S1 Numbers'!L28/'S1 Numbers'!$C28)*100))</f>
        <v>102.48208231342521</v>
      </c>
      <c r="M28" s="62">
        <f>IF(ISERR('S1 Numbers'!M28/'S1 Numbers'!$C28*100),"..",IF(('S1 Numbers'!M28/'S1 Numbers'!$C28*100)=0,"..",('S1 Numbers'!M28/'S1 Numbers'!$C28)*100))</f>
        <v>102.72087415922677</v>
      </c>
    </row>
    <row r="29" spans="1:13" ht="20.25" customHeight="1">
      <c r="A29" s="8"/>
      <c r="B29" s="18" t="s">
        <v>470</v>
      </c>
      <c r="C29" s="62">
        <f>IF(ISERR('S1 Numbers'!C29/'S1 Numbers'!$C29*100),"..",IF(('S1 Numbers'!C29/'S1 Numbers'!$C29*100)=0,"..",('S1 Numbers'!C29/'S1 Numbers'!$C29)*100))</f>
        <v>100</v>
      </c>
      <c r="D29" s="62">
        <f>IF(ISERR('S1 Numbers'!D29/'S1 Numbers'!$C29*100),"..",IF(('S1 Numbers'!D29/'S1 Numbers'!$C29*100)=0,"..",('S1 Numbers'!D29/'S1 Numbers'!$C29)*100))</f>
        <v>99.9447146125434</v>
      </c>
      <c r="E29" s="62">
        <f>IF(ISERR('S1 Numbers'!E29/'S1 Numbers'!$C29*100),"..",IF(('S1 Numbers'!E29/'S1 Numbers'!$C29*100)=0,"..",('S1 Numbers'!E29/'S1 Numbers'!$C29)*100))</f>
        <v>100.00186849222021</v>
      </c>
      <c r="F29" s="62">
        <f>IF(ISERR('S1 Numbers'!F29/'S1 Numbers'!$C29*100),"..",IF(('S1 Numbers'!F29/'S1 Numbers'!$C29*100)=0,"..",('S1 Numbers'!F29/'S1 Numbers'!$C29)*100))</f>
        <v>100.47095163224702</v>
      </c>
      <c r="G29" s="62">
        <f>IF(ISERR('S1 Numbers'!G29/'S1 Numbers'!$C29*100),"..",IF(('S1 Numbers'!G29/'S1 Numbers'!$C29*100)=0,"..",('S1 Numbers'!G29/'S1 Numbers'!$C29)*100))</f>
        <v>100.6941265412542</v>
      </c>
      <c r="H29" s="62">
        <f>IF(ISERR('S1 Numbers'!H29/'S1 Numbers'!$C29*100),"..",IF(('S1 Numbers'!H29/'S1 Numbers'!$C29*100)=0,"..",('S1 Numbers'!H29/'S1 Numbers'!$C29)*100))</f>
        <v>101.0925550293857</v>
      </c>
      <c r="I29" s="62">
        <f>IF(ISERR('S1 Numbers'!I29/'S1 Numbers'!$C29*100),"..",IF(('S1 Numbers'!I29/'S1 Numbers'!$C29*100)=0,"..",('S1 Numbers'!I29/'S1 Numbers'!$C29)*100))</f>
        <v>101.38145690002118</v>
      </c>
      <c r="J29" s="62">
        <f>IF(ISERR('S1 Numbers'!J29/'S1 Numbers'!$C29*100),"..",IF(('S1 Numbers'!J29/'S1 Numbers'!$C29*100)=0,"..",('S1 Numbers'!J29/'S1 Numbers'!$C29)*100))</f>
        <v>101.7270730051052</v>
      </c>
      <c r="K29" s="62">
        <f>IF(ISERR('S1 Numbers'!K29/'S1 Numbers'!$C29*100),"..",IF(('S1 Numbers'!K29/'S1 Numbers'!$C29*100)=0,"..",('S1 Numbers'!K29/'S1 Numbers'!$C29)*100))</f>
        <v>101.89804004325376</v>
      </c>
      <c r="L29" s="62">
        <f>IF(ISERR('S1 Numbers'!L29/'S1 Numbers'!$C29*100),"..",IF(('S1 Numbers'!L29/'S1 Numbers'!$C29*100)=0,"..",('S1 Numbers'!L29/'S1 Numbers'!$C29)*100))</f>
        <v>102.15408759235069</v>
      </c>
      <c r="M29" s="62">
        <f>IF(ISERR('S1 Numbers'!M29/'S1 Numbers'!$C29*100),"..",IF(('S1 Numbers'!M29/'S1 Numbers'!$C29*100)=0,"..",('S1 Numbers'!M29/'S1 Numbers'!$C29)*100))</f>
        <v>102.41258982730552</v>
      </c>
    </row>
    <row r="30" spans="1:13" ht="9" customHeight="1">
      <c r="A30" s="8"/>
      <c r="B30" s="8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20.25" customHeight="1">
      <c r="A31" s="15" t="s">
        <v>23</v>
      </c>
      <c r="B31" s="8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20.25" customHeight="1">
      <c r="A32" s="8"/>
      <c r="B32" s="8" t="s">
        <v>25</v>
      </c>
      <c r="C32" s="62">
        <f>IF(ISERR('S1 Numbers'!C32/'S1 Numbers'!$C32*100),"..",IF(('S1 Numbers'!C32/'S1 Numbers'!$C32*100)=0,"..",('S1 Numbers'!C32/'S1 Numbers'!$C32)*100))</f>
        <v>100</v>
      </c>
      <c r="D32" s="62">
        <f>IF(ISERR('S1 Numbers'!D32/'S1 Numbers'!$C32*100),"..",IF(('S1 Numbers'!D32/'S1 Numbers'!$C32*100)=0,"..",('S1 Numbers'!D32/'S1 Numbers'!$C32)*100))</f>
        <v>102.19895287958116</v>
      </c>
      <c r="E32" s="62">
        <f>IF(ISERR('S1 Numbers'!E32/'S1 Numbers'!$C32*100),"..",IF(('S1 Numbers'!E32/'S1 Numbers'!$C32*100)=0,"..",('S1 Numbers'!E32/'S1 Numbers'!$C32)*100))</f>
        <v>106.35607329842934</v>
      </c>
      <c r="F32" s="62">
        <f>IF(ISERR('S1 Numbers'!F32/'S1 Numbers'!$C32*100),"..",IF(('S1 Numbers'!F32/'S1 Numbers'!$C32*100)=0,"..",('S1 Numbers'!F32/'S1 Numbers'!$C32)*100))</f>
        <v>107.343630017452</v>
      </c>
      <c r="G32" s="62">
        <f>IF(ISERR('S1 Numbers'!G32/'S1 Numbers'!$C32*100),"..",IF(('S1 Numbers'!G32/'S1 Numbers'!$C32*100)=0,"..",('S1 Numbers'!G32/'S1 Numbers'!$C32)*100))</f>
        <v>112.26876090750437</v>
      </c>
      <c r="H32" s="62">
        <f>IF(ISERR('S1 Numbers'!H32/'S1 Numbers'!$C32*100),"..",IF(('S1 Numbers'!H32/'S1 Numbers'!$C32*100)=0,"..",('S1 Numbers'!H32/'S1 Numbers'!$C32)*100))</f>
        <v>114.78184991273996</v>
      </c>
      <c r="I32" s="62">
        <f>IF(ISERR('S1 Numbers'!I32/'S1 Numbers'!$C32*100),"..",IF(('S1 Numbers'!I32/'S1 Numbers'!$C32*100)=0,"..",('S1 Numbers'!I32/'S1 Numbers'!$C32)*100))</f>
        <v>116.63176265270505</v>
      </c>
      <c r="J32" s="62">
        <f>IF(ISERR('S1 Numbers'!J32/'S1 Numbers'!$C32*100),"..",IF(('S1 Numbers'!J32/'S1 Numbers'!$C32*100)=0,"..",('S1 Numbers'!J32/'S1 Numbers'!$C32)*100))</f>
        <v>115.75916230366492</v>
      </c>
      <c r="K32" s="62">
        <f>IF(ISERR('S1 Numbers'!K32/'S1 Numbers'!$C32*100),"..",IF(('S1 Numbers'!K32/'S1 Numbers'!$C32*100)=0,"..",('S1 Numbers'!K32/'S1 Numbers'!$C32)*100))</f>
        <v>113.49040139616055</v>
      </c>
      <c r="L32" s="62">
        <f>IF(ISERR('S1 Numbers'!L32/'S1 Numbers'!$C32*100),"..",IF(('S1 Numbers'!L32/'S1 Numbers'!$C32*100)=0,"..",('S1 Numbers'!L32/'S1 Numbers'!$C32)*100))</f>
        <v>114.65968586387434</v>
      </c>
      <c r="M32" s="62">
        <f>IF(ISERR('S1 Numbers'!M32/'S1 Numbers'!$C32*100),"..",IF(('S1 Numbers'!M32/'S1 Numbers'!$C32*100)=0,"..",('S1 Numbers'!M32/'S1 Numbers'!$C32)*100))</f>
        <v>124.60732984293195</v>
      </c>
    </row>
    <row r="33" spans="1:13" ht="20.25" customHeight="1">
      <c r="A33" s="8"/>
      <c r="B33" s="8" t="s">
        <v>26</v>
      </c>
      <c r="C33" s="62">
        <f>IF(ISERR('S1 Numbers'!C33/'S1 Numbers'!$C33*100),"..",IF(('S1 Numbers'!C33/'S1 Numbers'!$C33*100)=0,"..",('S1 Numbers'!C33/'S1 Numbers'!$C33)*100))</f>
        <v>100</v>
      </c>
      <c r="D33" s="62">
        <f>IF(ISERR('S1 Numbers'!D33/'S1 Numbers'!$C33*100),"..",IF(('S1 Numbers'!D33/'S1 Numbers'!$C33*100)=0,"..",('S1 Numbers'!D33/'S1 Numbers'!$C33)*100))</f>
        <v>101.36070217805229</v>
      </c>
      <c r="E33" s="62">
        <f>IF(ISERR('S1 Numbers'!E33/'S1 Numbers'!$C33*100),"..",IF(('S1 Numbers'!E33/'S1 Numbers'!$C33*100)=0,"..",('S1 Numbers'!E33/'S1 Numbers'!$C33)*100))</f>
        <v>102.69818418241769</v>
      </c>
      <c r="F33" s="62">
        <f>IF(ISERR('S1 Numbers'!F33/'S1 Numbers'!$C33*100),"..",IF(('S1 Numbers'!F33/'S1 Numbers'!$C33*100)=0,"..",('S1 Numbers'!F33/'S1 Numbers'!$C33)*100))</f>
        <v>101.72342915525007</v>
      </c>
      <c r="G33" s="62">
        <f>IF(ISERR('S1 Numbers'!G33/'S1 Numbers'!$C33*100),"..",IF(('S1 Numbers'!G33/'S1 Numbers'!$C33*100)=0,"..",('S1 Numbers'!G33/'S1 Numbers'!$C33)*100))</f>
        <v>104.328240375238</v>
      </c>
      <c r="H33" s="62">
        <f>IF(ISERR('S1 Numbers'!H33/'S1 Numbers'!$C33*100),"..",IF(('S1 Numbers'!H33/'S1 Numbers'!$C33*100)=0,"..",('S1 Numbers'!H33/'S1 Numbers'!$C33)*100))</f>
        <v>104.06353039520735</v>
      </c>
      <c r="I33" s="62">
        <f>IF(ISERR('S1 Numbers'!I33/'S1 Numbers'!$C33*100),"..",IF(('S1 Numbers'!I33/'S1 Numbers'!$C33*100)=0,"..",('S1 Numbers'!I33/'S1 Numbers'!$C33)*100))</f>
        <v>102.75855663400361</v>
      </c>
      <c r="J33" s="62">
        <f>IF(ISERR('S1 Numbers'!J33/'S1 Numbers'!$C33*100),"..",IF(('S1 Numbers'!J33/'S1 Numbers'!$C33*100)=0,"..",('S1 Numbers'!J33/'S1 Numbers'!$C33)*100))</f>
        <v>103.68736358147959</v>
      </c>
      <c r="K33" s="62">
        <f>IF(ISERR('S1 Numbers'!K33/'S1 Numbers'!$C33*100),"..",IF(('S1 Numbers'!K33/'S1 Numbers'!$C33*100)=0,"..",('S1 Numbers'!K33/'S1 Numbers'!$C33)*100))</f>
        <v>102.13161194445735</v>
      </c>
      <c r="L33" s="62">
        <f>IF(ISERR('S1 Numbers'!L33/'S1 Numbers'!$C33*100),"..",IF(('S1 Numbers'!L33/'S1 Numbers'!$C33*100)=0,"..",('S1 Numbers'!L33/'S1 Numbers'!$C33)*100))</f>
        <v>102.15018808340686</v>
      </c>
      <c r="M33" s="62">
        <f>IF(ISERR('S1 Numbers'!M33/'S1 Numbers'!$C33*100),"..",IF(('S1 Numbers'!M33/'S1 Numbers'!$C33*100)=0,"..",('S1 Numbers'!M33/'S1 Numbers'!$C33)*100))</f>
        <v>100.83592625272837</v>
      </c>
    </row>
    <row r="34" spans="1:13" ht="20.25" customHeight="1">
      <c r="A34" s="8"/>
      <c r="B34" s="8" t="s">
        <v>27</v>
      </c>
      <c r="C34" s="62">
        <f>IF(ISERR('S1 Numbers'!C34/'S1 Numbers'!$C34*100),"..",IF(('S1 Numbers'!C34/'S1 Numbers'!$C34*100)=0,"..",('S1 Numbers'!C34/'S1 Numbers'!$C34)*100))</f>
        <v>100</v>
      </c>
      <c r="D34" s="62">
        <f>IF(ISERR('S1 Numbers'!D34/'S1 Numbers'!$C34*100),"..",IF(('S1 Numbers'!D34/'S1 Numbers'!$C34*100)=0,"..",('S1 Numbers'!D34/'S1 Numbers'!$C34)*100))</f>
        <v>101.21102684482966</v>
      </c>
      <c r="E34" s="62">
        <f>IF(ISERR('S1 Numbers'!E34/'S1 Numbers'!$C34*100),"..",IF(('S1 Numbers'!E34/'S1 Numbers'!$C34*100)=0,"..",('S1 Numbers'!E34/'S1 Numbers'!$C34)*100))</f>
        <v>102.81759479956662</v>
      </c>
      <c r="F34" s="62">
        <f>IF(ISERR('S1 Numbers'!F34/'S1 Numbers'!$C34*100),"..",IF(('S1 Numbers'!F34/'S1 Numbers'!$C34*100)=0,"..",('S1 Numbers'!F34/'S1 Numbers'!$C34)*100))</f>
        <v>102.84781991091852</v>
      </c>
      <c r="G34" s="62">
        <f>IF(ISERR('S1 Numbers'!G34/'S1 Numbers'!$C34*100),"..",IF(('S1 Numbers'!G34/'S1 Numbers'!$C34*100)=0,"..",('S1 Numbers'!G34/'S1 Numbers'!$C34)*100))</f>
        <v>106.22125917900567</v>
      </c>
      <c r="H34" s="62">
        <f>IF(ISERR('S1 Numbers'!H34/'S1 Numbers'!$C34*100),"..",IF(('S1 Numbers'!H34/'S1 Numbers'!$C34*100)=0,"..",('S1 Numbers'!H34/'S1 Numbers'!$C34)*100))</f>
        <v>107.5382207776574</v>
      </c>
      <c r="I34" s="62">
        <f>IF(ISERR('S1 Numbers'!I34/'S1 Numbers'!$C34*100),"..",IF(('S1 Numbers'!I34/'S1 Numbers'!$C34*100)=0,"..",('S1 Numbers'!I34/'S1 Numbers'!$C34)*100))</f>
        <v>107.06632960154087</v>
      </c>
      <c r="J34" s="62">
        <f>IF(ISERR('S1 Numbers'!J34/'S1 Numbers'!$C34*100),"..",IF(('S1 Numbers'!J34/'S1 Numbers'!$C34*100)=0,"..",('S1 Numbers'!J34/'S1 Numbers'!$C34)*100))</f>
        <v>106.46201998314675</v>
      </c>
      <c r="K34" s="62">
        <f>IF(ISERR('S1 Numbers'!K34/'S1 Numbers'!$C34*100),"..",IF(('S1 Numbers'!K34/'S1 Numbers'!$C34*100)=0,"..",('S1 Numbers'!K34/'S1 Numbers'!$C34)*100))</f>
        <v>104.70205850487542</v>
      </c>
      <c r="L34" s="62">
        <f>IF(ISERR('S1 Numbers'!L34/'S1 Numbers'!$C34*100),"..",IF(('S1 Numbers'!L34/'S1 Numbers'!$C34*100)=0,"..",('S1 Numbers'!L34/'S1 Numbers'!$C34)*100))</f>
        <v>104.46611291681714</v>
      </c>
      <c r="M34" s="62">
        <f>IF(ISERR('S1 Numbers'!M34/'S1 Numbers'!$C34*100),"..",IF(('S1 Numbers'!M34/'S1 Numbers'!$C34*100)=0,"..",('S1 Numbers'!M34/'S1 Numbers'!$C34)*100))</f>
        <v>104.84892259540146</v>
      </c>
    </row>
    <row r="35" spans="1:13" ht="9" customHeight="1">
      <c r="A35" s="8"/>
      <c r="B35" s="8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20.25" customHeight="1">
      <c r="A36" s="16" t="s">
        <v>456</v>
      </c>
      <c r="B36" s="8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20.25" customHeight="1">
      <c r="A37" s="8"/>
      <c r="B37" s="18" t="s">
        <v>28</v>
      </c>
      <c r="C37" s="62">
        <f>IF(ISERR('S1 Numbers'!C37/'S1 Numbers'!$C37*100),"..",IF(('S1 Numbers'!C37/'S1 Numbers'!$C37*100)=0,"..",('S1 Numbers'!C37/'S1 Numbers'!$C37)*100))</f>
        <v>100</v>
      </c>
      <c r="D37" s="62">
        <f>IF(ISERR('S1 Numbers'!D37/'S1 Numbers'!$C37*100),"..",IF(('S1 Numbers'!D37/'S1 Numbers'!$C37*100)=0,"..",('S1 Numbers'!D37/'S1 Numbers'!$C37)*100))</f>
        <v>110.5263157894737</v>
      </c>
      <c r="E37" s="62">
        <f>IF(ISERR('S1 Numbers'!E37/'S1 Numbers'!$C37*100),"..",IF(('S1 Numbers'!E37/'S1 Numbers'!$C37*100)=0,"..",('S1 Numbers'!E37/'S1 Numbers'!$C37)*100))</f>
        <v>101.3157894736842</v>
      </c>
      <c r="F37" s="62">
        <f>IF(ISERR('S1 Numbers'!F37/'S1 Numbers'!$C37*100),"..",IF(('S1 Numbers'!F37/'S1 Numbers'!$C37*100)=0,"..",('S1 Numbers'!F37/'S1 Numbers'!$C37)*100))</f>
        <v>94.07894736842105</v>
      </c>
      <c r="G37" s="62">
        <f>IF(ISERR('S1 Numbers'!G37/'S1 Numbers'!$C37*100),"..",IF(('S1 Numbers'!G37/'S1 Numbers'!$C37*100)=0,"..",('S1 Numbers'!G37/'S1 Numbers'!$C37)*100))</f>
        <v>103.28947368421053</v>
      </c>
      <c r="H37" s="62">
        <f>IF(ISERR('S1 Numbers'!H37/'S1 Numbers'!$C37*100),"..",IF(('S1 Numbers'!H37/'S1 Numbers'!$C37*100)=0,"..",('S1 Numbers'!H37/'S1 Numbers'!$C37)*100))</f>
        <v>92.43421052631578</v>
      </c>
      <c r="I37" s="62">
        <f>IF(ISERR('S1 Numbers'!I37/'S1 Numbers'!$C37*100),"..",IF(('S1 Numbers'!I37/'S1 Numbers'!$C37*100)=0,"..",('S1 Numbers'!I37/'S1 Numbers'!$C37)*100))</f>
        <v>88.81578947368422</v>
      </c>
      <c r="J37" s="62">
        <f>IF(ISERR('S1 Numbers'!J37/'S1 Numbers'!$C37*100),"..",IF(('S1 Numbers'!J37/'S1 Numbers'!$C37*100)=0,"..",('S1 Numbers'!J37/'S1 Numbers'!$C37)*100))</f>
        <v>71.05263157894737</v>
      </c>
      <c r="K37" s="62">
        <f>IF(ISERR('S1 Numbers'!K37/'S1 Numbers'!$C37*100),"..",IF(('S1 Numbers'!K37/'S1 Numbers'!$C37*100)=0,"..",('S1 Numbers'!K37/'S1 Numbers'!$C37)*100))</f>
        <v>68.42105263157895</v>
      </c>
      <c r="L37" s="62">
        <f>IF(ISERR('S1 Numbers'!L37/'S1 Numbers'!$C37*100),"..",IF(('S1 Numbers'!L37/'S1 Numbers'!$C37*100)=0,"..",('S1 Numbers'!L37/'S1 Numbers'!$C37)*100))</f>
        <v>60.85526315789473</v>
      </c>
      <c r="M37" s="62">
        <f>IF(ISERR('S1 Numbers'!M37/'S1 Numbers'!$C37*100),"..",IF(('S1 Numbers'!M37/'S1 Numbers'!$C37*100)=0,"..",('S1 Numbers'!M37/'S1 Numbers'!$C37)*100))</f>
        <v>57.23684210526315</v>
      </c>
    </row>
    <row r="38" spans="1:13" ht="20.25" customHeight="1">
      <c r="A38" s="8"/>
      <c r="B38" s="18" t="s">
        <v>29</v>
      </c>
      <c r="C38" s="62">
        <f>IF(ISERR('S1 Numbers'!C38/'S1 Numbers'!$C38*100),"..",IF(('S1 Numbers'!C38/'S1 Numbers'!$C38*100)=0,"..",('S1 Numbers'!C38/'S1 Numbers'!$C38)*100))</f>
        <v>100</v>
      </c>
      <c r="D38" s="62">
        <f>IF(ISERR('S1 Numbers'!D38/'S1 Numbers'!$C38*100),"..",IF(('S1 Numbers'!D38/'S1 Numbers'!$C38*100)=0,"..",('S1 Numbers'!D38/'S1 Numbers'!$C38)*100))</f>
        <v>93.20690631191621</v>
      </c>
      <c r="E38" s="62">
        <f>IF(ISERR('S1 Numbers'!E38/'S1 Numbers'!$C38*100),"..",IF(('S1 Numbers'!E38/'S1 Numbers'!$C38*100)=0,"..",('S1 Numbers'!E38/'S1 Numbers'!$C38)*100))</f>
        <v>87.00820832153977</v>
      </c>
      <c r="F38" s="62">
        <f>IF(ISERR('S1 Numbers'!F38/'S1 Numbers'!$C38*100),"..",IF(('S1 Numbers'!F38/'S1 Numbers'!$C38*100)=0,"..",('S1 Numbers'!F38/'S1 Numbers'!$C38)*100))</f>
        <v>83.55505236343052</v>
      </c>
      <c r="G38" s="62">
        <f>IF(ISERR('S1 Numbers'!G38/'S1 Numbers'!$C38*100),"..",IF(('S1 Numbers'!G38/'S1 Numbers'!$C38*100)=0,"..",('S1 Numbers'!G38/'S1 Numbers'!$C38)*100))</f>
        <v>83.47013869232947</v>
      </c>
      <c r="H38" s="62">
        <f>IF(ISERR('S1 Numbers'!H38/'S1 Numbers'!$C38*100),"..",IF(('S1 Numbers'!H38/'S1 Numbers'!$C38*100)=0,"..",('S1 Numbers'!H38/'S1 Numbers'!$C38)*100))</f>
        <v>75.45994905179734</v>
      </c>
      <c r="I38" s="62">
        <f>IF(ISERR('S1 Numbers'!I38/'S1 Numbers'!$C38*100),"..",IF(('S1 Numbers'!I38/'S1 Numbers'!$C38*100)=0,"..",('S1 Numbers'!I38/'S1 Numbers'!$C38)*100))</f>
        <v>80.52646476082649</v>
      </c>
      <c r="J38" s="62">
        <f>IF(ISERR('S1 Numbers'!J38/'S1 Numbers'!$C38*100),"..",IF(('S1 Numbers'!J38/'S1 Numbers'!$C38*100)=0,"..",('S1 Numbers'!J38/'S1 Numbers'!$C38)*100))</f>
        <v>70.87461081234079</v>
      </c>
      <c r="K38" s="62">
        <f>IF(ISERR('S1 Numbers'!K38/'S1 Numbers'!$C38*100),"..",IF(('S1 Numbers'!K38/'S1 Numbers'!$C38*100)=0,"..",('S1 Numbers'!K38/'S1 Numbers'!$C38)*100))</f>
        <v>61.61902066232664</v>
      </c>
      <c r="L38" s="62">
        <f>IF(ISERR('S1 Numbers'!L38/'S1 Numbers'!$C38*100),"..",IF(('S1 Numbers'!L38/'S1 Numbers'!$C38*100)=0,"..",('S1 Numbers'!L38/'S1 Numbers'!$C38)*100))</f>
        <v>58.36399660345316</v>
      </c>
      <c r="M38" s="62">
        <f>IF(ISERR('S1 Numbers'!M38/'S1 Numbers'!$C38*100),"..",IF(('S1 Numbers'!M38/'S1 Numbers'!$C38*100)=0,"..",('S1 Numbers'!M38/'S1 Numbers'!$C38)*100))</f>
        <v>60.798188508349845</v>
      </c>
    </row>
    <row r="39" spans="1:13" ht="20.25" customHeight="1">
      <c r="A39" s="8"/>
      <c r="B39" s="18" t="s">
        <v>30</v>
      </c>
      <c r="C39" s="62">
        <f>IF(ISERR('S1 Numbers'!C39/'S1 Numbers'!$C39*100),"..",IF(('S1 Numbers'!C39/'S1 Numbers'!$C39*100)=0,"..",('S1 Numbers'!C39/'S1 Numbers'!$C39)*100))</f>
        <v>100</v>
      </c>
      <c r="D39" s="62">
        <f>IF(ISERR('S1 Numbers'!D39/'S1 Numbers'!$C39*100),"..",IF(('S1 Numbers'!D39/'S1 Numbers'!$C39*100)=0,"..",('S1 Numbers'!D39/'S1 Numbers'!$C39)*100))</f>
        <v>97.30739299610896</v>
      </c>
      <c r="E39" s="62">
        <f>IF(ISERR('S1 Numbers'!E39/'S1 Numbers'!$C39*100),"..",IF(('S1 Numbers'!E39/'S1 Numbers'!$C39*100)=0,"..",('S1 Numbers'!E39/'S1 Numbers'!$C39)*100))</f>
        <v>95.98962386511025</v>
      </c>
      <c r="F39" s="62">
        <f>IF(ISERR('S1 Numbers'!F39/'S1 Numbers'!$C39*100),"..",IF(('S1 Numbers'!F39/'S1 Numbers'!$C39*100)=0,"..",('S1 Numbers'!F39/'S1 Numbers'!$C39)*100))</f>
        <v>92.78858625162127</v>
      </c>
      <c r="G39" s="62">
        <f>IF(ISERR('S1 Numbers'!G39/'S1 Numbers'!$C39*100),"..",IF(('S1 Numbers'!G39/'S1 Numbers'!$C39*100)=0,"..",('S1 Numbers'!G39/'S1 Numbers'!$C39)*100))</f>
        <v>89.59273670557717</v>
      </c>
      <c r="H39" s="62">
        <f>IF(ISERR('S1 Numbers'!H39/'S1 Numbers'!$C39*100),"..",IF(('S1 Numbers'!H39/'S1 Numbers'!$C39*100)=0,"..",('S1 Numbers'!H39/'S1 Numbers'!$C39)*100))</f>
        <v>84.24902723735408</v>
      </c>
      <c r="I39" s="62">
        <f>IF(ISERR('S1 Numbers'!I39/'S1 Numbers'!$C39*100),"..",IF(('S1 Numbers'!I39/'S1 Numbers'!$C39*100)=0,"..",('S1 Numbers'!I39/'S1 Numbers'!$C39)*100))</f>
        <v>80.8923476005188</v>
      </c>
      <c r="J39" s="62">
        <f>IF(ISERR('S1 Numbers'!J39/'S1 Numbers'!$C39*100),"..",IF(('S1 Numbers'!J39/'S1 Numbers'!$C39*100)=0,"..",('S1 Numbers'!J39/'S1 Numbers'!$C39)*100))</f>
        <v>78.04928664072634</v>
      </c>
      <c r="K39" s="62">
        <f>IF(ISERR('S1 Numbers'!K39/'S1 Numbers'!$C39*100),"..",IF(('S1 Numbers'!K39/'S1 Numbers'!$C39*100)=0,"..",('S1 Numbers'!K39/'S1 Numbers'!$C39)*100))</f>
        <v>69.19844357976653</v>
      </c>
      <c r="L39" s="62">
        <f>IF(ISERR('S1 Numbers'!L39/'S1 Numbers'!$C39*100),"..",IF(('S1 Numbers'!L39/'S1 Numbers'!$C39*100)=0,"..",('S1 Numbers'!L39/'S1 Numbers'!$C39)*100))</f>
        <v>66.28793774319067</v>
      </c>
      <c r="M39" s="62">
        <f>IF(ISERR('S1 Numbers'!M39/'S1 Numbers'!$C39*100),"..",IF(('S1 Numbers'!M39/'S1 Numbers'!$C39*100)=0,"..",('S1 Numbers'!M39/'S1 Numbers'!$C39)*100))</f>
        <v>65.7639429312581</v>
      </c>
    </row>
    <row r="40" spans="1:13" ht="8.25" customHeight="1">
      <c r="A40" s="8"/>
      <c r="B40" s="8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20.25" customHeight="1">
      <c r="A41" s="16" t="s">
        <v>399</v>
      </c>
      <c r="B41" s="8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</row>
    <row r="42" spans="1:13" ht="20.25" customHeight="1">
      <c r="A42" s="16" t="s">
        <v>400</v>
      </c>
      <c r="B42" s="2"/>
      <c r="C42" s="62">
        <f>IF(ISERR('S1 Numbers'!C42/'S1 Numbers'!$C42*100),"..",IF(('S1 Numbers'!C42/'S1 Numbers'!$C42*100)=0,"..",('S1 Numbers'!C42/'S1 Numbers'!$C42)*100))</f>
        <v>100</v>
      </c>
      <c r="D42" s="372">
        <f>IF(ISERR('S1 Numbers'!D42/'S1 Numbers'!$C42*100),"..",IF(('S1 Numbers'!D42/'S1 Numbers'!$C42*100)=0,"..",('S1 Numbers'!D42/'S1 Numbers'!$C42)*100))</f>
        <v>100.12373649355175</v>
      </c>
      <c r="E42" s="62">
        <f>IF(ISERR('S1 Numbers'!E42/'S1 Numbers'!$C42*100),"..",IF(('S1 Numbers'!E42/'S1 Numbers'!$C42*100)=0,"..",('S1 Numbers'!E42/'S1 Numbers'!$C42)*100))</f>
        <v>111.57720460090623</v>
      </c>
      <c r="F42" s="62">
        <f>IF(ISERR('S1 Numbers'!F42/'S1 Numbers'!$C42*100),"..",IF(('S1 Numbers'!F42/'S1 Numbers'!$C42*100)=0,"..",('S1 Numbers'!F42/'S1 Numbers'!$C42)*100))</f>
        <v>121.00034855350297</v>
      </c>
      <c r="G42" s="62">
        <f>IF(ISERR('S1 Numbers'!G42/'S1 Numbers'!$C42*100),"..",IF(('S1 Numbers'!G42/'S1 Numbers'!$C42*100)=0,"..",('S1 Numbers'!G42/'S1 Numbers'!$C42)*100))</f>
        <v>124.7560125479261</v>
      </c>
      <c r="H42" s="62">
        <f>IF(ISERR('S1 Numbers'!H42/'S1 Numbers'!$C42*100),"..",IF(('S1 Numbers'!H42/'S1 Numbers'!$C42*100)=0,"..",('S1 Numbers'!H42/'S1 Numbers'!$C42)*100))</f>
        <v>129.78041129313348</v>
      </c>
      <c r="I42" s="62">
        <f>IF(ISERR('S1 Numbers'!I42/'S1 Numbers'!$C42*100),"..",IF(('S1 Numbers'!I42/'S1 Numbers'!$C42*100)=0,"..",('S1 Numbers'!I42/'S1 Numbers'!$C42)*100))</f>
        <v>133.19797838968282</v>
      </c>
      <c r="J42" s="62">
        <f>IF(ISERR('S1 Numbers'!J42/'S1 Numbers'!$C42*100),"..",IF(('S1 Numbers'!J42/'S1 Numbers'!$C42*100)=0,"..",('S1 Numbers'!J42/'S1 Numbers'!$C42)*100))</f>
        <v>134.06936214708958</v>
      </c>
      <c r="K42" s="62">
        <f>IF(ISERR('S1 Numbers'!K42/'S1 Numbers'!$C42*100),"..",IF(('S1 Numbers'!K42/'S1 Numbers'!$C42*100)=0,"..",('S1 Numbers'!K42/'S1 Numbers'!$C42)*100))</f>
        <v>136.4412687347508</v>
      </c>
      <c r="L42" s="62">
        <f>IF(ISERR('S1 Numbers'!L42/'S1 Numbers'!$C42*100),"..",IF(('S1 Numbers'!L42/'S1 Numbers'!$C42*100)=0,"..",('S1 Numbers'!L42/'S1 Numbers'!$C42)*100))</f>
        <v>141.33844545137677</v>
      </c>
      <c r="M42" s="62">
        <f>IF(ISERR('S1 Numbers'!M42/'S1 Numbers'!$C42*100),"..",IF(('S1 Numbers'!M42/'S1 Numbers'!$C42*100)=0,"..",('S1 Numbers'!M42/'S1 Numbers'!$C42)*100))</f>
        <v>145.08539560822587</v>
      </c>
    </row>
    <row r="43" spans="1:13" ht="9.75" customHeight="1">
      <c r="A43" s="16"/>
      <c r="B43" s="18"/>
      <c r="C43" s="63"/>
      <c r="D43" s="65"/>
      <c r="E43" s="63"/>
      <c r="F43" s="65"/>
      <c r="G43" s="63"/>
      <c r="H43" s="63"/>
      <c r="I43" s="63"/>
      <c r="J43" s="63"/>
      <c r="K43" s="63"/>
      <c r="L43" s="63"/>
      <c r="M43" s="63"/>
    </row>
    <row r="44" spans="1:13" ht="20.25" customHeight="1">
      <c r="A44" s="18" t="s">
        <v>403</v>
      </c>
      <c r="B44" s="2"/>
      <c r="C44" s="62">
        <f>IF(ISERR('S1 Numbers'!C45/'S1 Numbers'!$C45*100),"..",IF(('S1 Numbers'!C45/'S1 Numbers'!$C45*100)=0,"..",('S1 Numbers'!C45/'S1 Numbers'!$C45)*100))</f>
        <v>100</v>
      </c>
      <c r="D44" s="372">
        <f>IF(ISERR('S1 Numbers'!D45/'S1 Numbers'!$C45*100),"..",IF(('S1 Numbers'!D45/'S1 Numbers'!$C45*100)=0,"..",('S1 Numbers'!D45/'S1 Numbers'!$C45)*100))</f>
        <v>106.71432250851196</v>
      </c>
      <c r="E44" s="62">
        <f>IF(ISERR('S1 Numbers'!E45/'S1 Numbers'!$C45*100),"..",IF(('S1 Numbers'!E45/'S1 Numbers'!$C45*100)=0,"..",('S1 Numbers'!E45/'S1 Numbers'!$C45)*100))</f>
        <v>116.95463953782088</v>
      </c>
      <c r="F44" s="62">
        <f>IF(ISERR('S1 Numbers'!F45/'S1 Numbers'!$C45*100),"..",IF(('S1 Numbers'!F45/'S1 Numbers'!$C45*100)=0,"..",('S1 Numbers'!F45/'S1 Numbers'!$C45)*100))</f>
        <v>127.4163852572054</v>
      </c>
      <c r="G44" s="62">
        <f>IF(ISERR('S1 Numbers'!G45/'S1 Numbers'!$C45*100),"..",IF(('S1 Numbers'!G45/'S1 Numbers'!$C45*100)=0,"..",('S1 Numbers'!G45/'S1 Numbers'!$C45)*100))</f>
        <v>133.2385015110862</v>
      </c>
      <c r="H44" s="62">
        <f>IF(ISERR('S1 Numbers'!H45/'S1 Numbers'!$C45*100),"..",IF(('S1 Numbers'!H45/'S1 Numbers'!$C45*100)=0,"..",('S1 Numbers'!H45/'S1 Numbers'!$C45)*100))</f>
        <v>138.8879841103493</v>
      </c>
      <c r="I44" s="62">
        <f>IF(ISERR('S1 Numbers'!I45/'S1 Numbers'!$C45*100),"..",IF(('S1 Numbers'!I45/'S1 Numbers'!$C45*100)=0,"..",('S1 Numbers'!I45/'S1 Numbers'!$C45)*100))</f>
        <v>145.5929105696803</v>
      </c>
      <c r="J44" s="62">
        <f>IF(ISERR('S1 Numbers'!J45/'S1 Numbers'!$C45*100),"..",IF(('S1 Numbers'!J45/'S1 Numbers'!$C45*100)=0,"..",('S1 Numbers'!J45/'S1 Numbers'!$C45)*100))</f>
        <v>146.00877215664494</v>
      </c>
      <c r="K44" s="62">
        <f>IF(ISERR('S1 Numbers'!K45/'S1 Numbers'!$C45*100),"..",IF(('S1 Numbers'!K45/'S1 Numbers'!$C45*100)=0,"..",('S1 Numbers'!K45/'S1 Numbers'!$C45)*100))</f>
        <v>151.68385805360484</v>
      </c>
      <c r="L44" s="62">
        <f>IF(ISERR('S1 Numbers'!L45/'S1 Numbers'!$C45*100),"..",IF(('S1 Numbers'!L45/'S1 Numbers'!$C45*100)=0,"..",('S1 Numbers'!L45/'S1 Numbers'!$C45)*100))</f>
        <v>159.06223109223404</v>
      </c>
      <c r="M44" s="62" t="str">
        <f>IF(ISERR('S1 Numbers'!M45/'S1 Numbers'!$C45*100),"..",IF(('S1 Numbers'!M45/'S1 Numbers'!$C45*100)=0,"..",('S1 Numbers'!M45/'S1 Numbers'!$C45)*100))</f>
        <v>..</v>
      </c>
    </row>
    <row r="45" spans="1:13" ht="20.25" customHeight="1">
      <c r="A45" s="18" t="s">
        <v>457</v>
      </c>
      <c r="B45" s="2"/>
      <c r="C45" s="62">
        <f>IF(ISERR('S1 Numbers'!C46/'S1 Numbers'!$C46*100),"..",IF(('S1 Numbers'!C46/'S1 Numbers'!$C46*100)=0,"..",('S1 Numbers'!C46/'S1 Numbers'!$C46)*100))</f>
        <v>100</v>
      </c>
      <c r="D45" s="62">
        <f>IF(ISERR('S1 Numbers'!D46/'S1 Numbers'!$C46*100),"..",IF(('S1 Numbers'!D46/'S1 Numbers'!$C46*100)=0,"..",('S1 Numbers'!D46/'S1 Numbers'!$C46)*100))</f>
        <v>105.25526133072938</v>
      </c>
      <c r="E45" s="62">
        <f>IF(ISERR('S1 Numbers'!E46/'S1 Numbers'!$C46*100),"..",IF(('S1 Numbers'!E46/'S1 Numbers'!$C46*100)=0,"..",('S1 Numbers'!E46/'S1 Numbers'!$C46)*100))</f>
        <v>111.49204980805045</v>
      </c>
      <c r="F45" s="62">
        <f>IF(ISERR('S1 Numbers'!F46/'S1 Numbers'!$C46*100),"..",IF(('S1 Numbers'!F46/'S1 Numbers'!$C46*100)=0,"..",('S1 Numbers'!F46/'S1 Numbers'!$C46)*100))</f>
        <v>111.86416518063132</v>
      </c>
      <c r="G45" s="62">
        <f>IF(ISERR('S1 Numbers'!G46/'S1 Numbers'!$C46*100),"..",IF(('S1 Numbers'!G46/'S1 Numbers'!$C46*100)=0,"..",('S1 Numbers'!G46/'S1 Numbers'!$C46)*100))</f>
        <v>115.2047307915047</v>
      </c>
      <c r="H45" s="62">
        <f>IF(ISERR('S1 Numbers'!H46/'S1 Numbers'!$C46*100),"..",IF(('S1 Numbers'!H46/'S1 Numbers'!$C46*100)=0,"..",('S1 Numbers'!H46/'S1 Numbers'!$C46)*100))</f>
        <v>131.16284310782393</v>
      </c>
      <c r="I45" s="62">
        <f>IF(ISERR('S1 Numbers'!I46/'S1 Numbers'!$C46*100),"..",IF(('S1 Numbers'!I46/'S1 Numbers'!$C46*100)=0,"..",('S1 Numbers'!I46/'S1 Numbers'!$C46)*100))</f>
        <v>131.66958167309298</v>
      </c>
      <c r="J45" s="62">
        <f>IF(ISERR('S1 Numbers'!J46/'S1 Numbers'!$C46*100),"..",IF(('S1 Numbers'!J46/'S1 Numbers'!$C46*100)=0,"..",('S1 Numbers'!J46/'S1 Numbers'!$C46)*100))</f>
        <v>144.65635708782665</v>
      </c>
      <c r="K45" s="62">
        <f>IF(ISERR('S1 Numbers'!K46/'S1 Numbers'!$C46*100),"..",IF(('S1 Numbers'!K46/'S1 Numbers'!$C46*100)=0,"..",('S1 Numbers'!K46/'S1 Numbers'!$C46)*100))</f>
        <v>149.9099470907704</v>
      </c>
      <c r="L45" s="62">
        <f>IF(ISERR('S1 Numbers'!L46/'S1 Numbers'!$C46*100),"..",IF(('S1 Numbers'!L46/'S1 Numbers'!$C46*100)=0,"..",('S1 Numbers'!L46/'S1 Numbers'!$C46)*100))</f>
        <v>153.64809955489744</v>
      </c>
      <c r="M45" s="62" t="str">
        <f>IF(ISERR('S1 Numbers'!M46/'S1 Numbers'!$C46*100),"..",IF(('S1 Numbers'!M46/'S1 Numbers'!$C46*100)=0,"..",('S1 Numbers'!M46/'S1 Numbers'!$C46)*100))</f>
        <v>..</v>
      </c>
    </row>
    <row r="46" spans="1:13" ht="8.25" customHeight="1">
      <c r="A46" s="8"/>
      <c r="B46" s="8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20.25" customHeight="1">
      <c r="A47" s="16" t="s">
        <v>32</v>
      </c>
      <c r="B47" s="8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20.25" customHeight="1">
      <c r="A48" s="8"/>
      <c r="B48" s="18" t="s">
        <v>33</v>
      </c>
      <c r="C48" s="62">
        <f>IF(ISERR('S1 Numbers'!C49/'S1 Numbers'!$C49*100),"..",IF(('S1 Numbers'!C49/'S1 Numbers'!$C49*100)=0,"..",('S1 Numbers'!C49/'S1 Numbers'!$C49)*100))</f>
        <v>100</v>
      </c>
      <c r="D48" s="62">
        <f>IF(ISERR('S1 Numbers'!D49/'S1 Numbers'!$C49*100),"..",IF(('S1 Numbers'!D49/'S1 Numbers'!$C49*100)=0,"..",('S1 Numbers'!D49/'S1 Numbers'!$C49)*100))</f>
        <v>106.57635343476724</v>
      </c>
      <c r="E48" s="62">
        <f>IF(ISERR('S1 Numbers'!E49/'S1 Numbers'!$C49*100),"..",IF(('S1 Numbers'!E49/'S1 Numbers'!$C49*100)=0,"..",('S1 Numbers'!E49/'S1 Numbers'!$C49)*100))</f>
        <v>114.0120305312642</v>
      </c>
      <c r="F48" s="62">
        <f>IF(ISERR('S1 Numbers'!F49/'S1 Numbers'!$C49*100),"..",IF(('S1 Numbers'!F49/'S1 Numbers'!$C49*100)=0,"..",('S1 Numbers'!F49/'S1 Numbers'!$C49)*100))</f>
        <v>120.28003841682253</v>
      </c>
      <c r="G48" s="62">
        <f>IF(ISERR('S1 Numbers'!G49/'S1 Numbers'!$C49*100),"..",IF(('S1 Numbers'!G49/'S1 Numbers'!$C49*100)=0,"..",('S1 Numbers'!G49/'S1 Numbers'!$C49)*100))</f>
        <v>123.52524895111965</v>
      </c>
      <c r="H48" s="62">
        <f>IF(ISERR('S1 Numbers'!H49/'S1 Numbers'!$C49*100),"..",IF(('S1 Numbers'!H49/'S1 Numbers'!$C49*100)=0,"..",('S1 Numbers'!H49/'S1 Numbers'!$C49)*100))</f>
        <v>127.0383662740737</v>
      </c>
      <c r="I48" s="62">
        <f>IF(ISERR('S1 Numbers'!I49/'S1 Numbers'!$C49*100),"..",IF(('S1 Numbers'!I49/'S1 Numbers'!$C49*100)=0,"..",('S1 Numbers'!I49/'S1 Numbers'!$C49)*100))</f>
        <v>123.07536773997879</v>
      </c>
      <c r="J48" s="62">
        <f>IF(ISERR('S1 Numbers'!J49/'S1 Numbers'!$C49*100),"..",IF(('S1 Numbers'!J49/'S1 Numbers'!$C49*100)=0,"..",('S1 Numbers'!J49/'S1 Numbers'!$C49)*100))</f>
        <v>113.71379467219329</v>
      </c>
      <c r="K48" s="62">
        <f>IF(ISERR('S1 Numbers'!K49/'S1 Numbers'!$C49*100),"..",IF(('S1 Numbers'!K49/'S1 Numbers'!$C49*100)=0,"..",('S1 Numbers'!K49/'S1 Numbers'!$C49)*100))</f>
        <v>105.68164585755446</v>
      </c>
      <c r="L48" s="62">
        <f>IF(ISERR('S1 Numbers'!L49/'S1 Numbers'!$C49*100),"..",IF(('S1 Numbers'!L49/'S1 Numbers'!$C49*100)=0,"..",('S1 Numbers'!L49/'S1 Numbers'!$C49)*100))</f>
        <v>111.53515644745488</v>
      </c>
      <c r="M48" s="62">
        <f>IF(ISERR('S1 Numbers'!M49/'S1 Numbers'!$C49*100),"..",IF(('S1 Numbers'!M49/'S1 Numbers'!$C49*100)=0,"..",('S1 Numbers'!M49/'S1 Numbers'!$C49)*100))</f>
        <v>112.25294444725269</v>
      </c>
    </row>
    <row r="49" spans="1:13" ht="20.25" customHeight="1">
      <c r="A49" s="8"/>
      <c r="B49" s="18" t="s">
        <v>34</v>
      </c>
      <c r="C49" s="62">
        <f>IF(ISERR('S1 Numbers'!C50/'S1 Numbers'!$C50*100),"..",IF(('S1 Numbers'!C50/'S1 Numbers'!$C50*100)=0,"..",('S1 Numbers'!C50/'S1 Numbers'!$C50)*100))</f>
        <v>100</v>
      </c>
      <c r="D49" s="62">
        <f>IF(ISERR('S1 Numbers'!D50/'S1 Numbers'!$C50*100),"..",IF(('S1 Numbers'!D50/'S1 Numbers'!$C50*100)=0,"..",('S1 Numbers'!D50/'S1 Numbers'!$C50)*100))</f>
        <v>101.3086370042279</v>
      </c>
      <c r="E49" s="62">
        <f>IF(ISERR('S1 Numbers'!E50/'S1 Numbers'!$C50*100),"..",IF(('S1 Numbers'!E50/'S1 Numbers'!$C50*100)=0,"..",('S1 Numbers'!E50/'S1 Numbers'!$C50)*100))</f>
        <v>106.35288796467646</v>
      </c>
      <c r="F49" s="62">
        <f>IF(ISERR('S1 Numbers'!F50/'S1 Numbers'!$C50*100),"..",IF(('S1 Numbers'!F50/'S1 Numbers'!$C50*100)=0,"..",('S1 Numbers'!F50/'S1 Numbers'!$C50)*100))</f>
        <v>112.74411113348097</v>
      </c>
      <c r="G49" s="62">
        <f>IF(ISERR('S1 Numbers'!G50/'S1 Numbers'!$C50*100),"..",IF(('S1 Numbers'!G50/'S1 Numbers'!$C50*100)=0,"..",('S1 Numbers'!G50/'S1 Numbers'!$C50)*100))</f>
        <v>115.9852285357331</v>
      </c>
      <c r="H49" s="62">
        <f>IF(ISERR('S1 Numbers'!H50/'S1 Numbers'!$C50*100),"..",IF(('S1 Numbers'!H50/'S1 Numbers'!$C50*100)=0,"..",('S1 Numbers'!H50/'S1 Numbers'!$C50)*100))</f>
        <v>118.08980366308045</v>
      </c>
      <c r="I49" s="62">
        <f>IF(ISERR('S1 Numbers'!I50/'S1 Numbers'!$C50*100),"..",IF(('S1 Numbers'!I50/'S1 Numbers'!$C50*100)=0,"..",('S1 Numbers'!I50/'S1 Numbers'!$C50)*100))</f>
        <v>115.02822739670869</v>
      </c>
      <c r="J49" s="62">
        <f>IF(ISERR('S1 Numbers'!J50/'S1 Numbers'!$C50*100),"..",IF(('S1 Numbers'!J50/'S1 Numbers'!$C50*100)=0,"..",('S1 Numbers'!J50/'S1 Numbers'!$C50)*100))</f>
        <v>105.54398757829068</v>
      </c>
      <c r="K49" s="62">
        <f>IF(ISERR('S1 Numbers'!K50/'S1 Numbers'!$C50*100),"..",IF(('S1 Numbers'!K50/'S1 Numbers'!$C50*100)=0,"..",('S1 Numbers'!K50/'S1 Numbers'!$C50)*100))</f>
        <v>97.74842729135582</v>
      </c>
      <c r="L49" s="62">
        <f>IF(ISERR('S1 Numbers'!L50/'S1 Numbers'!$C50*100),"..",IF(('S1 Numbers'!L50/'S1 Numbers'!$C50*100)=0,"..",('S1 Numbers'!L50/'S1 Numbers'!$C50)*100))</f>
        <v>101.0262251407233</v>
      </c>
      <c r="M49" s="62">
        <f>IF(ISERR('S1 Numbers'!M50/'S1 Numbers'!$C50*100),"..",IF(('S1 Numbers'!M50/'S1 Numbers'!$C50*100)=0,"..",('S1 Numbers'!M50/'S1 Numbers'!$C50)*100))</f>
        <v>102.61148235891129</v>
      </c>
    </row>
    <row r="50" spans="1:13" ht="7.5" customHeight="1">
      <c r="A50" s="8"/>
      <c r="B50" s="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20.25" customHeight="1">
      <c r="A51" s="2"/>
      <c r="B51" s="18" t="s">
        <v>36</v>
      </c>
      <c r="C51" s="62">
        <f>IF(ISERR('S1 Numbers'!C52/'S1 Numbers'!$C52*100),"..",IF(('S1 Numbers'!C52/'S1 Numbers'!$C52*100)=0,"..",('S1 Numbers'!C52/'S1 Numbers'!$C52)*100))</f>
        <v>100</v>
      </c>
      <c r="D51" s="62">
        <f>IF(ISERR('S1 Numbers'!D52/'S1 Numbers'!$C52*100),"..",IF(('S1 Numbers'!D52/'S1 Numbers'!$C52*100)=0,"..",('S1 Numbers'!D52/'S1 Numbers'!$C52)*100))</f>
        <v>104.90376612241374</v>
      </c>
      <c r="E51" s="62">
        <f>IF(ISERR('S1 Numbers'!E52/'S1 Numbers'!$C52*100),"..",IF(('S1 Numbers'!E52/'S1 Numbers'!$C52*100)=0,"..",('S1 Numbers'!E52/'S1 Numbers'!$C52)*100))</f>
        <v>105.12206900632602</v>
      </c>
      <c r="F51" s="62">
        <f>IF(ISERR('S1 Numbers'!F52/'S1 Numbers'!$C52*100),"..",IF(('S1 Numbers'!F52/'S1 Numbers'!$C52*100)=0,"..",('S1 Numbers'!F52/'S1 Numbers'!$C52)*100))</f>
        <v>103.1236988602618</v>
      </c>
      <c r="G51" s="62">
        <f>IF(ISERR('S1 Numbers'!G52/'S1 Numbers'!$C52*100),"..",IF(('S1 Numbers'!G52/'S1 Numbers'!$C52*100)=0,"..",('S1 Numbers'!G52/'S1 Numbers'!$C52)*100))</f>
        <v>108.11304666275272</v>
      </c>
      <c r="H51" s="62">
        <f>IF(ISERR('S1 Numbers'!H52/'S1 Numbers'!$C52*100),"..",IF(('S1 Numbers'!H52/'S1 Numbers'!$C52*100)=0,"..",('S1 Numbers'!H52/'S1 Numbers'!$C52)*100))</f>
        <v>85.83440495469985</v>
      </c>
      <c r="I51" s="62">
        <f>IF(ISERR('S1 Numbers'!I52/'S1 Numbers'!$C52*100),"..",IF(('S1 Numbers'!I52/'S1 Numbers'!$C52*100)=0,"..",('S1 Numbers'!I52/'S1 Numbers'!$C52)*100))</f>
        <v>65.22104161973391</v>
      </c>
      <c r="J51" s="62">
        <f>IF(ISERR('S1 Numbers'!J52/'S1 Numbers'!$C52*100),"..",IF(('S1 Numbers'!J52/'S1 Numbers'!$C52*100)=0,"..",('S1 Numbers'!J52/'S1 Numbers'!$C52)*100))</f>
        <v>66.07558978389923</v>
      </c>
      <c r="K51" s="62">
        <f>IF(ISERR('S1 Numbers'!K52/'S1 Numbers'!$C52*100),"..",IF(('S1 Numbers'!K52/'S1 Numbers'!$C52*100)=0,"..",('S1 Numbers'!K52/'S1 Numbers'!$C52)*100))</f>
        <v>61.7200928236863</v>
      </c>
      <c r="L51" s="62">
        <f>IF(ISERR('S1 Numbers'!L52/'S1 Numbers'!$C52*100),"..",IF(('S1 Numbers'!L52/'S1 Numbers'!$C52*100)=0,"..",('S1 Numbers'!L52/'S1 Numbers'!$C52)*100))</f>
        <v>58.64291540015635</v>
      </c>
      <c r="M51" s="62">
        <f>IF(ISERR('S1 Numbers'!M52/'S1 Numbers'!$C52*100),"..",IF(('S1 Numbers'!M52/'S1 Numbers'!$C52*100)=0,"..",('S1 Numbers'!M52/'S1 Numbers'!$C52)*100))</f>
        <v>67.78235789786471</v>
      </c>
    </row>
    <row r="52" spans="1:13" ht="8.25" customHeight="1">
      <c r="A52" s="16"/>
      <c r="B52" s="8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5" s="9" customFormat="1" ht="19.5" customHeight="1">
      <c r="A53" s="475" t="s">
        <v>481</v>
      </c>
      <c r="B53" s="438"/>
      <c r="C53" s="442"/>
      <c r="D53" s="442"/>
      <c r="E53" s="442"/>
      <c r="F53" s="442"/>
      <c r="G53" s="442"/>
      <c r="H53" s="442"/>
      <c r="I53" s="442"/>
      <c r="J53" s="442"/>
      <c r="K53" s="442"/>
      <c r="L53" s="442"/>
      <c r="M53" s="442"/>
      <c r="O53" s="4"/>
    </row>
    <row r="54" spans="1:15" s="9" customFormat="1" ht="19.5" customHeight="1">
      <c r="A54" s="438"/>
      <c r="B54" s="443" t="s">
        <v>37</v>
      </c>
      <c r="C54" s="62">
        <f>IF(ISERR('S1 Numbers'!C55/'S1 Numbers'!$C55*100),"..",IF(('S1 Numbers'!C55/'S1 Numbers'!$C55*100)=0,"..",('S1 Numbers'!C55/'S1 Numbers'!$C55)*100))</f>
        <v>100</v>
      </c>
      <c r="D54" s="62">
        <f>IF(ISERR('S1 Numbers'!D55/'S1 Numbers'!$C55*100),"..",IF(('S1 Numbers'!D55/'S1 Numbers'!$C55*100)=0,"..",('S1 Numbers'!D55/'S1 Numbers'!$C55)*100))</f>
        <v>107.01934215473341</v>
      </c>
      <c r="E54" s="62">
        <f>IF(ISERR('S1 Numbers'!E55/'S1 Numbers'!$C55*100),"..",IF(('S1 Numbers'!E55/'S1 Numbers'!$C55*100)=0,"..",('S1 Numbers'!E55/'S1 Numbers'!$C55)*100))</f>
        <v>108.6809889812227</v>
      </c>
      <c r="F54" s="62">
        <f>IF(ISERR('S1 Numbers'!F55/'S1 Numbers'!$C55*100),"..",IF(('S1 Numbers'!F55/'S1 Numbers'!$C55*100)=0,"..",('S1 Numbers'!F55/'S1 Numbers'!$C55)*100))</f>
        <v>106.03048729305003</v>
      </c>
      <c r="G54" s="62">
        <f>IF(ISERR('S1 Numbers'!G55/'S1 Numbers'!$C55*100),"..",IF(('S1 Numbers'!G55/'S1 Numbers'!$C55*100)=0,"..",('S1 Numbers'!G55/'S1 Numbers'!$C55)*100))</f>
        <v>106.190023038815</v>
      </c>
      <c r="H54" s="62">
        <f>IF(ISERR('S1 Numbers'!H55/'S1 Numbers'!$C55*100),"..",IF(('S1 Numbers'!H55/'S1 Numbers'!$C55*100)=0,"..",('S1 Numbers'!H55/'S1 Numbers'!$C55)*100))</f>
        <v>107.51551958479789</v>
      </c>
      <c r="I54" s="62">
        <f>IF(ISERR('S1 Numbers'!I55/'S1 Numbers'!$C55*100),"..",IF(('S1 Numbers'!I55/'S1 Numbers'!$C55*100)=0,"..",('S1 Numbers'!I55/'S1 Numbers'!$C55)*100))</f>
        <v>100.42317889514977</v>
      </c>
      <c r="J54" s="62">
        <f>IF(ISERR('S1 Numbers'!J55/'S1 Numbers'!$C55*100),"..",IF(('S1 Numbers'!J55/'S1 Numbers'!$C55*100)=0,"..",('S1 Numbers'!J55/'S1 Numbers'!$C55)*100))</f>
        <v>102.47921236596585</v>
      </c>
      <c r="K54" s="62">
        <f>IF(ISERR('S1 Numbers'!K55/'S1 Numbers'!$C55*100),"..",IF(('S1 Numbers'!K55/'S1 Numbers'!$C55*100)=0,"..",('S1 Numbers'!K55/'S1 Numbers'!$C55)*100))</f>
        <v>100.19063458582129</v>
      </c>
      <c r="L54" s="62">
        <f>IF(ISERR('S1 Numbers'!L55/'S1 Numbers'!$C55*100),"..",IF(('S1 Numbers'!L55/'S1 Numbers'!$C55*100)=0,"..",('S1 Numbers'!L55/'S1 Numbers'!$C55)*100))</f>
        <v>96.58574650203235</v>
      </c>
      <c r="M54" s="62">
        <f>IF(ISERR('S1 Numbers'!M55/'S1 Numbers'!$C55*100),"..",IF(('S1 Numbers'!M55/'S1 Numbers'!$C55*100)=0,"..",('S1 Numbers'!M55/'S1 Numbers'!$C55)*100))</f>
        <v>97.25344391322692</v>
      </c>
      <c r="O54" s="49"/>
    </row>
    <row r="55" spans="1:15" s="9" customFormat="1" ht="19.5" customHeight="1">
      <c r="A55" s="438"/>
      <c r="B55" s="443" t="s">
        <v>38</v>
      </c>
      <c r="C55" s="62">
        <f>IF(ISERR('S1 Numbers'!C56/'S1 Numbers'!$C56*100),"..",IF(('S1 Numbers'!C56/'S1 Numbers'!$C56*100)=0,"..",('S1 Numbers'!C56/'S1 Numbers'!$C56)*100))</f>
        <v>100</v>
      </c>
      <c r="D55" s="62">
        <f>IF(ISERR('S1 Numbers'!D56/'S1 Numbers'!$C56*100),"..",IF(('S1 Numbers'!D56/'S1 Numbers'!$C56*100)=0,"..",('S1 Numbers'!D56/'S1 Numbers'!$C56)*100))</f>
        <v>105.89093629888065</v>
      </c>
      <c r="E55" s="62">
        <f>IF(ISERR('S1 Numbers'!E56/'S1 Numbers'!$C56*100),"..",IF(('S1 Numbers'!E56/'S1 Numbers'!$C56*100)=0,"..",('S1 Numbers'!E56/'S1 Numbers'!$C56)*100))</f>
        <v>110.26296608717902</v>
      </c>
      <c r="F55" s="62">
        <f>IF(ISERR('S1 Numbers'!F56/'S1 Numbers'!$C56*100),"..",IF(('S1 Numbers'!F56/'S1 Numbers'!$C56*100)=0,"..",('S1 Numbers'!F56/'S1 Numbers'!$C56)*100))</f>
        <v>108.44391186780315</v>
      </c>
      <c r="G55" s="62">
        <f>IF(ISERR('S1 Numbers'!G56/'S1 Numbers'!$C56*100),"..",IF(('S1 Numbers'!G56/'S1 Numbers'!$C56*100)=0,"..",('S1 Numbers'!G56/'S1 Numbers'!$C56)*100))</f>
        <v>111.5582668548204</v>
      </c>
      <c r="H55" s="62">
        <f>IF(ISERR('S1 Numbers'!H56/'S1 Numbers'!$C56*100),"..",IF(('S1 Numbers'!H56/'S1 Numbers'!$C56*100)=0,"..",('S1 Numbers'!H56/'S1 Numbers'!$C56)*100))</f>
        <v>116.25610167754475</v>
      </c>
      <c r="I55" s="62">
        <f>IF(ISERR('S1 Numbers'!I56/'S1 Numbers'!$C56*100),"..",IF(('S1 Numbers'!I56/'S1 Numbers'!$C56*100)=0,"..",('S1 Numbers'!I56/'S1 Numbers'!$C56)*100))</f>
        <v>109.50808169923165</v>
      </c>
      <c r="J55" s="62">
        <f>IF(ISERR('S1 Numbers'!J56/'S1 Numbers'!$C56*100),"..",IF(('S1 Numbers'!J56/'S1 Numbers'!$C56*100)=0,"..",('S1 Numbers'!J56/'S1 Numbers'!$C56)*100))</f>
        <v>112.07259589783799</v>
      </c>
      <c r="K55" s="62">
        <f>IF(ISERR('S1 Numbers'!K56/'S1 Numbers'!$C56*100),"..",IF(('S1 Numbers'!K56/'S1 Numbers'!$C56*100)=0,"..",('S1 Numbers'!K56/'S1 Numbers'!$C56)*100))</f>
        <v>109.7474545137901</v>
      </c>
      <c r="L55" s="62">
        <f>IF(ISERR('S1 Numbers'!L56/'S1 Numbers'!$C56*100),"..",IF(('S1 Numbers'!L56/'S1 Numbers'!$C56*100)=0,"..",('S1 Numbers'!L56/'S1 Numbers'!$C56)*100))</f>
        <v>109.32590035354077</v>
      </c>
      <c r="M55" s="62">
        <f>IF(ISERR('S1 Numbers'!M56/'S1 Numbers'!$C56*100),"..",IF(('S1 Numbers'!M56/'S1 Numbers'!$C56*100)=0,"..",('S1 Numbers'!M56/'S1 Numbers'!$C56)*100))</f>
        <v>109.55136947767276</v>
      </c>
      <c r="O55" s="22"/>
    </row>
    <row r="56" spans="1:15" s="9" customFormat="1" ht="19.5" customHeight="1">
      <c r="A56" s="475" t="s">
        <v>496</v>
      </c>
      <c r="B56" s="43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O56" s="4"/>
    </row>
    <row r="57" spans="1:15" s="9" customFormat="1" ht="19.5" customHeight="1">
      <c r="A57" s="438"/>
      <c r="B57" s="443" t="s">
        <v>37</v>
      </c>
      <c r="C57" s="62">
        <f>IF(ISERR('S1 Numbers'!C58/'S1 Numbers'!$C58*100),"..",IF(('S1 Numbers'!C58/'S1 Numbers'!$C58*100)=0,"..",('S1 Numbers'!C58/'S1 Numbers'!$C58)*100))</f>
        <v>100</v>
      </c>
      <c r="D57" s="62">
        <f>IF(ISERR('S1 Numbers'!D58/'S1 Numbers'!$C58*100),"..",IF(('S1 Numbers'!D58/'S1 Numbers'!$C58*100)=0,"..",('S1 Numbers'!D58/'S1 Numbers'!$C58)*100))</f>
        <v>106.04862374494392</v>
      </c>
      <c r="E57" s="62">
        <f>IF(ISERR('S1 Numbers'!E58/'S1 Numbers'!$C58*100),"..",IF(('S1 Numbers'!E58/'S1 Numbers'!$C58*100)=0,"..",('S1 Numbers'!E58/'S1 Numbers'!$C58)*100))</f>
        <v>109.47117030851065</v>
      </c>
      <c r="F57" s="62">
        <f>IF(ISERR('S1 Numbers'!F58/'S1 Numbers'!$C58*100),"..",IF(('S1 Numbers'!F58/'S1 Numbers'!$C58*100)=0,"..",('S1 Numbers'!F58/'S1 Numbers'!$C58)*100))</f>
        <v>109.92505106554525</v>
      </c>
      <c r="G57" s="62">
        <f>IF(ISERR('S1 Numbers'!G58/'S1 Numbers'!$C58*100),"..",IF(('S1 Numbers'!G58/'S1 Numbers'!$C58*100)=0,"..",('S1 Numbers'!G58/'S1 Numbers'!$C58)*100))</f>
        <v>111.57814381462067</v>
      </c>
      <c r="H57" s="62">
        <f>IF(ISERR('S1 Numbers'!H58/'S1 Numbers'!$C58*100),"..",IF(('S1 Numbers'!H58/'S1 Numbers'!$C58*100)=0,"..",('S1 Numbers'!H58/'S1 Numbers'!$C58)*100))</f>
        <v>112.41202298233344</v>
      </c>
      <c r="I57" s="62">
        <f>IF(ISERR('S1 Numbers'!I58/'S1 Numbers'!$C58*100),"..",IF(('S1 Numbers'!I58/'S1 Numbers'!$C58*100)=0,"..",('S1 Numbers'!I58/'S1 Numbers'!$C58)*100))</f>
        <v>105.61109821877149</v>
      </c>
      <c r="J57" s="62">
        <f>IF(ISERR('S1 Numbers'!J58/'S1 Numbers'!$C58*100),"..",IF(('S1 Numbers'!J58/'S1 Numbers'!$C58*100)=0,"..",('S1 Numbers'!J58/'S1 Numbers'!$C58)*100))</f>
        <v>109.18860366457493</v>
      </c>
      <c r="K57" s="62">
        <f>IF(ISERR('S1 Numbers'!K58/'S1 Numbers'!$C58*100),"..",IF(('S1 Numbers'!K58/'S1 Numbers'!$C58*100)=0,"..",('S1 Numbers'!K58/'S1 Numbers'!$C58)*100))</f>
        <v>105.81961091182986</v>
      </c>
      <c r="L57" s="62">
        <f>IF(ISERR('S1 Numbers'!L58/'S1 Numbers'!$C58*100),"..",IF(('S1 Numbers'!L58/'S1 Numbers'!$C58*100)=0,"..",('S1 Numbers'!L58/'S1 Numbers'!$C58)*100))</f>
        <v>102.6094447432123</v>
      </c>
      <c r="M57" s="62">
        <f>IF(ISERR('S1 Numbers'!M58/'S1 Numbers'!$C58*100),"..",IF(('S1 Numbers'!M58/'S1 Numbers'!$C58*100)=0,"..",('S1 Numbers'!M58/'S1 Numbers'!$C58)*100))</f>
        <v>104.12628350281261</v>
      </c>
      <c r="O57" s="49"/>
    </row>
    <row r="58" spans="1:15" s="9" customFormat="1" ht="19.5" customHeight="1">
      <c r="A58" s="438"/>
      <c r="B58" s="443" t="s">
        <v>38</v>
      </c>
      <c r="C58" s="62">
        <f>IF(ISERR('S1 Numbers'!C59/'S1 Numbers'!$C59*100),"..",IF(('S1 Numbers'!C59/'S1 Numbers'!$C59*100)=0,"..",('S1 Numbers'!C59/'S1 Numbers'!$C59)*100))</f>
        <v>100</v>
      </c>
      <c r="D58" s="62">
        <f>IF(ISERR('S1 Numbers'!D59/'S1 Numbers'!$C59*100),"..",IF(('S1 Numbers'!D59/'S1 Numbers'!$C59*100)=0,"..",('S1 Numbers'!D59/'S1 Numbers'!$C59)*100))</f>
        <v>105.68209075307155</v>
      </c>
      <c r="E58" s="62">
        <f>IF(ISERR('S1 Numbers'!E59/'S1 Numbers'!$C59*100),"..",IF(('S1 Numbers'!E59/'S1 Numbers'!$C59*100)=0,"..",('S1 Numbers'!E59/'S1 Numbers'!$C59)*100))</f>
        <v>109.57685032832869</v>
      </c>
      <c r="F58" s="62">
        <f>IF(ISERR('S1 Numbers'!F59/'S1 Numbers'!$C59*100),"..",IF(('S1 Numbers'!F59/'S1 Numbers'!$C59*100)=0,"..",('S1 Numbers'!F59/'S1 Numbers'!$C59)*100))</f>
        <v>110.78222679328351</v>
      </c>
      <c r="G58" s="62">
        <f>IF(ISERR('S1 Numbers'!G59/'S1 Numbers'!$C59*100),"..",IF(('S1 Numbers'!G59/'S1 Numbers'!$C59*100)=0,"..",('S1 Numbers'!G59/'S1 Numbers'!$C59)*100))</f>
        <v>115.51354073638736</v>
      </c>
      <c r="H58" s="62">
        <f>IF(ISERR('S1 Numbers'!H59/'S1 Numbers'!$C59*100),"..",IF(('S1 Numbers'!H59/'S1 Numbers'!$C59*100)=0,"..",('S1 Numbers'!H59/'S1 Numbers'!$C59)*100))</f>
        <v>120.07619845054005</v>
      </c>
      <c r="I58" s="62">
        <f>IF(ISERR('S1 Numbers'!I59/'S1 Numbers'!$C59*100),"..",IF(('S1 Numbers'!I59/'S1 Numbers'!$C59*100)=0,"..",('S1 Numbers'!I59/'S1 Numbers'!$C59)*100))</f>
        <v>113.68965483668538</v>
      </c>
      <c r="J58" s="62">
        <f>IF(ISERR('S1 Numbers'!J59/'S1 Numbers'!$C59*100),"..",IF(('S1 Numbers'!J59/'S1 Numbers'!$C59*100)=0,"..",('S1 Numbers'!J59/'S1 Numbers'!$C59)*100))</f>
        <v>117.16660190668722</v>
      </c>
      <c r="K58" s="62">
        <f>IF(ISERR('S1 Numbers'!K59/'S1 Numbers'!$C59*100),"..",IF(('S1 Numbers'!K59/'S1 Numbers'!$C59*100)=0,"..",('S1 Numbers'!K59/'S1 Numbers'!$C59)*100))</f>
        <v>113.02680178047166</v>
      </c>
      <c r="L58" s="62">
        <f>IF(ISERR('S1 Numbers'!L59/'S1 Numbers'!$C59*100),"..",IF(('S1 Numbers'!L59/'S1 Numbers'!$C59*100)=0,"..",('S1 Numbers'!L59/'S1 Numbers'!$C59)*100))</f>
        <v>112.91067636856722</v>
      </c>
      <c r="M58" s="62">
        <f>IF(ISERR('S1 Numbers'!M59/'S1 Numbers'!$C59*100),"..",IF(('S1 Numbers'!M59/'S1 Numbers'!$C59*100)=0,"..",('S1 Numbers'!M59/'S1 Numbers'!$C59)*100))</f>
        <v>116.30539744187756</v>
      </c>
      <c r="O58" s="22"/>
    </row>
    <row r="59" spans="1:15" s="9" customFormat="1" ht="9" customHeight="1">
      <c r="A59" s="53"/>
      <c r="B59" s="53"/>
      <c r="C59" s="54"/>
      <c r="D59" s="54"/>
      <c r="E59" s="53"/>
      <c r="F59" s="53"/>
      <c r="G59" s="53"/>
      <c r="H59" s="53"/>
      <c r="I59" s="53"/>
      <c r="J59" s="53"/>
      <c r="K59" s="53"/>
      <c r="L59" s="53"/>
      <c r="M59" s="53"/>
      <c r="O59" s="4"/>
    </row>
    <row r="60" spans="1:13" ht="15">
      <c r="A60" s="55">
        <v>1</v>
      </c>
      <c r="B60" s="8" t="s">
        <v>39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">
      <c r="A61" s="55">
        <v>2</v>
      </c>
      <c r="B61" s="55" t="s">
        <v>40</v>
      </c>
      <c r="C61" s="56"/>
      <c r="D61" s="6"/>
      <c r="E61" s="6"/>
      <c r="F61" s="6"/>
      <c r="G61" s="6"/>
      <c r="H61" s="8"/>
      <c r="I61" s="8"/>
      <c r="J61" s="8"/>
      <c r="K61" s="8"/>
      <c r="L61" s="8"/>
      <c r="M61" s="8"/>
    </row>
    <row r="62" spans="1:13" ht="15">
      <c r="A62" s="55">
        <v>3</v>
      </c>
      <c r="B62" s="55" t="s">
        <v>41</v>
      </c>
      <c r="C62" s="56"/>
      <c r="D62" s="6"/>
      <c r="E62" s="6"/>
      <c r="F62" s="6"/>
      <c r="G62" s="6"/>
      <c r="H62" s="8"/>
      <c r="I62" s="8"/>
      <c r="J62" s="8"/>
      <c r="K62" s="8"/>
      <c r="L62" s="8"/>
      <c r="M62" s="8"/>
    </row>
    <row r="63" spans="1:13" ht="15">
      <c r="A63" s="55"/>
      <c r="B63" s="55" t="s">
        <v>441</v>
      </c>
      <c r="C63" s="56"/>
      <c r="D63" s="6"/>
      <c r="E63" s="6"/>
      <c r="F63" s="6"/>
      <c r="G63" s="6"/>
      <c r="H63" s="8"/>
      <c r="I63" s="8"/>
      <c r="J63" s="8"/>
      <c r="K63" s="8"/>
      <c r="L63" s="8"/>
      <c r="M63" s="8"/>
    </row>
    <row r="64" spans="1:13" ht="15">
      <c r="A64" s="55">
        <v>4</v>
      </c>
      <c r="B64" s="55" t="s">
        <v>42</v>
      </c>
      <c r="C64" s="56"/>
      <c r="D64" s="6"/>
      <c r="E64" s="6"/>
      <c r="F64" s="6"/>
      <c r="G64" s="6"/>
      <c r="H64" s="8"/>
      <c r="I64" s="8"/>
      <c r="J64" s="8"/>
      <c r="K64" s="8"/>
      <c r="L64" s="8"/>
      <c r="M64" s="8"/>
    </row>
    <row r="65" spans="1:13" ht="15">
      <c r="A65" s="55"/>
      <c r="B65" s="55" t="s">
        <v>43</v>
      </c>
      <c r="C65" s="56"/>
      <c r="D65" s="6"/>
      <c r="E65" s="6"/>
      <c r="F65" s="6"/>
      <c r="G65" s="6"/>
      <c r="H65" s="8"/>
      <c r="I65" s="8"/>
      <c r="J65" s="8"/>
      <c r="K65" s="8"/>
      <c r="L65" s="8"/>
      <c r="M65" s="8"/>
    </row>
    <row r="66" spans="1:13" ht="15">
      <c r="A66" s="55">
        <v>5</v>
      </c>
      <c r="B66" s="417" t="s">
        <v>460</v>
      </c>
      <c r="C66" s="418"/>
      <c r="D66" s="418"/>
      <c r="E66" s="418"/>
      <c r="F66" s="418"/>
      <c r="G66" s="418"/>
      <c r="H66" s="417"/>
      <c r="I66" s="417"/>
      <c r="J66" s="417"/>
      <c r="K66" s="417"/>
      <c r="L66" s="8"/>
      <c r="M66" s="8"/>
    </row>
    <row r="67" spans="1:13" s="2" customFormat="1" ht="15">
      <c r="A67" s="55">
        <v>6</v>
      </c>
      <c r="B67" s="8" t="s">
        <v>44</v>
      </c>
      <c r="C67" s="8"/>
      <c r="D67" s="56"/>
      <c r="E67" s="56"/>
      <c r="F67" s="56"/>
      <c r="G67" s="56"/>
      <c r="H67" s="8"/>
      <c r="I67" s="8"/>
      <c r="J67" s="8"/>
      <c r="K67" s="8"/>
      <c r="L67" s="8"/>
      <c r="M67" s="8"/>
    </row>
    <row r="68" spans="1:13" s="2" customFormat="1" ht="15">
      <c r="A68" s="55"/>
      <c r="B68" s="8" t="s">
        <v>45</v>
      </c>
      <c r="C68" s="8"/>
      <c r="D68" s="56"/>
      <c r="E68" s="56"/>
      <c r="F68" s="56"/>
      <c r="G68" s="56"/>
      <c r="H68" s="8"/>
      <c r="I68" s="8"/>
      <c r="J68" s="8"/>
      <c r="K68" s="8"/>
      <c r="L68" s="8"/>
      <c r="M68" s="8"/>
    </row>
    <row r="69" spans="1:7" s="2" customFormat="1" ht="15">
      <c r="A69" s="55"/>
      <c r="B69" s="8" t="s">
        <v>442</v>
      </c>
      <c r="C69" s="8"/>
      <c r="D69" s="3"/>
      <c r="E69" s="3"/>
      <c r="F69" s="3"/>
      <c r="G69" s="3"/>
    </row>
    <row r="70" spans="1:7" s="2" customFormat="1" ht="15">
      <c r="A70" s="55">
        <v>7</v>
      </c>
      <c r="B70" s="8" t="s">
        <v>46</v>
      </c>
      <c r="C70" s="8"/>
      <c r="D70" s="3"/>
      <c r="E70" s="3"/>
      <c r="F70" s="3"/>
      <c r="G70" s="3"/>
    </row>
    <row r="71" spans="1:7" s="2" customFormat="1" ht="15">
      <c r="A71" s="55"/>
      <c r="B71" s="8" t="s">
        <v>47</v>
      </c>
      <c r="C71" s="8"/>
      <c r="D71" s="3"/>
      <c r="E71" s="3"/>
      <c r="F71" s="3"/>
      <c r="G71" s="3"/>
    </row>
    <row r="72" spans="1:15" s="2" customFormat="1" ht="15">
      <c r="A72" s="453">
        <v>8</v>
      </c>
      <c r="B72" s="454" t="s">
        <v>492</v>
      </c>
      <c r="C72" s="455"/>
      <c r="D72" s="456"/>
      <c r="E72" s="456"/>
      <c r="F72" s="456"/>
      <c r="G72" s="456"/>
      <c r="H72" s="457"/>
      <c r="I72" s="457"/>
      <c r="J72" s="457"/>
      <c r="K72" s="457"/>
      <c r="L72" s="457"/>
      <c r="M72" s="457"/>
      <c r="N72" s="457"/>
      <c r="O72" s="458"/>
    </row>
    <row r="73" spans="1:15" s="2" customFormat="1" ht="15">
      <c r="A73" s="453"/>
      <c r="B73" s="454" t="s">
        <v>493</v>
      </c>
      <c r="C73" s="455"/>
      <c r="D73" s="456"/>
      <c r="E73" s="456"/>
      <c r="F73" s="456"/>
      <c r="G73" s="456"/>
      <c r="H73" s="457"/>
      <c r="I73" s="457"/>
      <c r="J73" s="457"/>
      <c r="K73" s="457"/>
      <c r="L73" s="457"/>
      <c r="M73" s="457"/>
      <c r="N73" s="457"/>
      <c r="O73" s="458"/>
    </row>
    <row r="74" spans="1:15" ht="15">
      <c r="A74" s="485" t="s">
        <v>498</v>
      </c>
      <c r="B74" s="457"/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60"/>
      <c r="O74" s="460"/>
    </row>
    <row r="75" ht="15">
      <c r="A75" s="8" t="s">
        <v>455</v>
      </c>
    </row>
    <row r="76" ht="15">
      <c r="B76" s="8"/>
    </row>
  </sheetData>
  <sheetProtection/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1"/>
  <sheetViews>
    <sheetView zoomScale="75" zoomScaleNormal="75" zoomScalePageLayoutView="0" workbookViewId="0" topLeftCell="A1">
      <pane ySplit="4" topLeftCell="A62" activePane="bottomLeft" state="frozen"/>
      <selection pane="topLeft" activeCell="P33" sqref="P33"/>
      <selection pane="bottomLeft" activeCell="A88" sqref="A88"/>
    </sheetView>
  </sheetViews>
  <sheetFormatPr defaultColWidth="11.421875" defaultRowHeight="12.75"/>
  <cols>
    <col min="1" max="1" width="1.8515625" style="70" customWidth="1"/>
    <col min="2" max="3" width="3.28125" style="70" customWidth="1"/>
    <col min="4" max="4" width="49.8515625" style="70" customWidth="1"/>
    <col min="5" max="10" width="10.7109375" style="70" customWidth="1"/>
    <col min="11" max="11" width="11.8515625" style="70" customWidth="1"/>
    <col min="12" max="14" width="10.7109375" style="70" customWidth="1"/>
    <col min="15" max="15" width="11.00390625" style="70" customWidth="1"/>
    <col min="16" max="16384" width="11.421875" style="70" customWidth="1"/>
  </cols>
  <sheetData>
    <row r="1" ht="6" customHeight="1"/>
    <row r="2" ht="23.25">
      <c r="B2" s="71" t="s">
        <v>271</v>
      </c>
    </row>
    <row r="3" spans="2:4" ht="6" customHeight="1">
      <c r="B3" s="72"/>
      <c r="C3" s="72"/>
      <c r="D3" s="72"/>
    </row>
    <row r="4" spans="2:15" ht="18">
      <c r="B4" s="73"/>
      <c r="C4" s="73"/>
      <c r="D4" s="73"/>
      <c r="E4" s="73">
        <v>2002</v>
      </c>
      <c r="F4" s="73">
        <v>2003</v>
      </c>
      <c r="G4" s="73">
        <v>2004</v>
      </c>
      <c r="H4" s="73">
        <v>2005</v>
      </c>
      <c r="I4" s="73">
        <v>2006</v>
      </c>
      <c r="J4" s="73">
        <v>2007</v>
      </c>
      <c r="K4" s="73">
        <v>2008</v>
      </c>
      <c r="L4" s="73">
        <v>2009</v>
      </c>
      <c r="M4" s="73">
        <v>2010</v>
      </c>
      <c r="N4" s="73">
        <v>2011</v>
      </c>
      <c r="O4" s="427">
        <v>2012</v>
      </c>
    </row>
    <row r="5" spans="2:14" ht="6" customHeight="1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5" ht="18.75">
      <c r="B6" s="75"/>
      <c r="C6" s="75"/>
      <c r="D6" s="76"/>
      <c r="E6" s="74"/>
      <c r="F6" s="77"/>
      <c r="G6" s="77"/>
      <c r="H6" s="74"/>
      <c r="I6" s="77"/>
      <c r="J6" s="74"/>
      <c r="K6" s="77"/>
      <c r="L6" s="77"/>
      <c r="M6" s="77"/>
      <c r="O6" s="77" t="s">
        <v>464</v>
      </c>
    </row>
    <row r="7" spans="2:14" ht="18.75">
      <c r="B7" s="78" t="s">
        <v>49</v>
      </c>
      <c r="C7" s="75"/>
      <c r="D7" s="76"/>
      <c r="E7" s="74"/>
      <c r="F7" s="77"/>
      <c r="G7" s="77"/>
      <c r="H7" s="74"/>
      <c r="I7" s="77"/>
      <c r="J7" s="74"/>
      <c r="K7" s="77"/>
      <c r="L7" s="77"/>
      <c r="M7" s="77"/>
      <c r="N7" s="77"/>
    </row>
    <row r="8" spans="2:15" ht="18">
      <c r="B8" s="75"/>
      <c r="C8" s="76" t="s">
        <v>50</v>
      </c>
      <c r="D8" s="76"/>
      <c r="E8" s="79">
        <v>9.3</v>
      </c>
      <c r="F8" s="80">
        <v>9.1</v>
      </c>
      <c r="G8" s="80">
        <v>9</v>
      </c>
      <c r="H8" s="79">
        <v>11.1</v>
      </c>
      <c r="I8" s="80">
        <v>10.7</v>
      </c>
      <c r="J8" s="79">
        <v>11.2</v>
      </c>
      <c r="K8" s="80">
        <v>10</v>
      </c>
      <c r="L8" s="80">
        <v>11.4</v>
      </c>
      <c r="M8" s="80">
        <v>10.1</v>
      </c>
      <c r="N8" s="80">
        <v>10.6</v>
      </c>
      <c r="O8" s="428">
        <v>13.2</v>
      </c>
    </row>
    <row r="9" spans="2:15" ht="18">
      <c r="B9" s="75"/>
      <c r="C9" s="76" t="s">
        <v>51</v>
      </c>
      <c r="D9" s="76"/>
      <c r="E9" s="79">
        <v>90.7</v>
      </c>
      <c r="F9" s="80">
        <v>90.9</v>
      </c>
      <c r="G9" s="80">
        <v>91</v>
      </c>
      <c r="H9" s="79">
        <v>88.9</v>
      </c>
      <c r="I9" s="80">
        <v>89.3</v>
      </c>
      <c r="J9" s="79">
        <v>88.8</v>
      </c>
      <c r="K9" s="80">
        <v>90</v>
      </c>
      <c r="L9" s="80">
        <v>88.6</v>
      </c>
      <c r="M9" s="80">
        <v>89.9</v>
      </c>
      <c r="N9" s="80">
        <v>89.4</v>
      </c>
      <c r="O9" s="428">
        <v>86.8</v>
      </c>
    </row>
    <row r="10" spans="2:15" ht="6" customHeight="1">
      <c r="B10" s="76"/>
      <c r="C10" s="76"/>
      <c r="D10" s="74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428"/>
    </row>
    <row r="11" spans="2:15" ht="18.75">
      <c r="B11" s="76"/>
      <c r="C11" s="82" t="s">
        <v>52</v>
      </c>
      <c r="D11" s="74"/>
      <c r="E11" s="83">
        <v>6597</v>
      </c>
      <c r="F11" s="83">
        <v>6681</v>
      </c>
      <c r="G11" s="83">
        <v>7058</v>
      </c>
      <c r="H11" s="83">
        <v>6841</v>
      </c>
      <c r="I11" s="83">
        <v>6845</v>
      </c>
      <c r="J11" s="83">
        <v>5888</v>
      </c>
      <c r="K11" s="83">
        <v>6092</v>
      </c>
      <c r="L11" s="83">
        <v>6103</v>
      </c>
      <c r="M11" s="83">
        <v>5862</v>
      </c>
      <c r="N11" s="83">
        <v>6189</v>
      </c>
      <c r="O11" s="429">
        <v>4734</v>
      </c>
    </row>
    <row r="12" spans="2:15" ht="6" customHeight="1">
      <c r="B12" s="76"/>
      <c r="C12" s="76"/>
      <c r="D12" s="76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428"/>
    </row>
    <row r="13" spans="2:15" ht="21">
      <c r="B13" s="78" t="s">
        <v>272</v>
      </c>
      <c r="C13" s="78"/>
      <c r="D13" s="76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428"/>
    </row>
    <row r="14" spans="2:15" ht="18">
      <c r="B14" s="76"/>
      <c r="C14" s="76" t="s">
        <v>53</v>
      </c>
      <c r="D14" s="74"/>
      <c r="E14" s="84">
        <v>13.15</v>
      </c>
      <c r="F14" s="84">
        <v>12.646</v>
      </c>
      <c r="G14" s="84">
        <v>12.651</v>
      </c>
      <c r="H14" s="84">
        <v>12.735</v>
      </c>
      <c r="I14" s="84">
        <v>13.83</v>
      </c>
      <c r="J14" s="84">
        <v>11.857</v>
      </c>
      <c r="K14" s="84">
        <v>12.504</v>
      </c>
      <c r="L14" s="84">
        <v>12.322</v>
      </c>
      <c r="M14" s="84">
        <v>13.4</v>
      </c>
      <c r="N14" s="84">
        <v>12.907</v>
      </c>
      <c r="O14" s="430">
        <v>13.603</v>
      </c>
    </row>
    <row r="15" spans="2:15" ht="18">
      <c r="B15" s="76"/>
      <c r="C15" s="76" t="s">
        <v>54</v>
      </c>
      <c r="D15" s="74"/>
      <c r="E15" s="84">
        <v>67.7</v>
      </c>
      <c r="F15" s="84">
        <v>68.5</v>
      </c>
      <c r="G15" s="84">
        <v>67</v>
      </c>
      <c r="H15" s="84">
        <v>67.4</v>
      </c>
      <c r="I15" s="84">
        <v>66.8</v>
      </c>
      <c r="J15" s="84">
        <v>68</v>
      </c>
      <c r="K15" s="84">
        <v>66</v>
      </c>
      <c r="L15" s="84">
        <v>67</v>
      </c>
      <c r="M15" s="84">
        <v>67.3</v>
      </c>
      <c r="N15" s="84">
        <v>66.601</v>
      </c>
      <c r="O15" s="428">
        <f>O16+O17</f>
        <v>67.343</v>
      </c>
    </row>
    <row r="16" spans="2:15" ht="18">
      <c r="B16" s="76"/>
      <c r="C16" s="74"/>
      <c r="D16" s="76" t="s">
        <v>55</v>
      </c>
      <c r="E16" s="84">
        <v>56.622</v>
      </c>
      <c r="F16" s="84">
        <v>59.819</v>
      </c>
      <c r="G16" s="84">
        <v>58.894</v>
      </c>
      <c r="H16" s="84">
        <v>59.844</v>
      </c>
      <c r="I16" s="84">
        <v>59.783</v>
      </c>
      <c r="J16" s="84">
        <v>61.324</v>
      </c>
      <c r="K16" s="84">
        <v>59.891</v>
      </c>
      <c r="L16" s="84">
        <v>60.655</v>
      </c>
      <c r="M16" s="84">
        <v>61</v>
      </c>
      <c r="N16" s="84">
        <v>59.096</v>
      </c>
      <c r="O16" s="430">
        <v>61.362</v>
      </c>
    </row>
    <row r="17" spans="2:15" ht="18">
      <c r="B17" s="76"/>
      <c r="C17" s="85"/>
      <c r="D17" s="74" t="s">
        <v>56</v>
      </c>
      <c r="E17" s="84">
        <v>11.029</v>
      </c>
      <c r="F17" s="84">
        <v>8.686</v>
      </c>
      <c r="G17" s="84">
        <v>8.076</v>
      </c>
      <c r="H17" s="84">
        <v>7.538</v>
      </c>
      <c r="I17" s="84">
        <v>7.011</v>
      </c>
      <c r="J17" s="84">
        <v>6.651</v>
      </c>
      <c r="K17" s="84">
        <v>6.142</v>
      </c>
      <c r="L17" s="84">
        <v>6.385</v>
      </c>
      <c r="M17" s="84">
        <v>6.3</v>
      </c>
      <c r="N17" s="84">
        <v>7.505</v>
      </c>
      <c r="O17" s="430">
        <v>5.981</v>
      </c>
    </row>
    <row r="18" spans="2:15" ht="18">
      <c r="B18" s="76"/>
      <c r="C18" s="85" t="s">
        <v>57</v>
      </c>
      <c r="D18" s="74"/>
      <c r="E18" s="84">
        <v>1.567</v>
      </c>
      <c r="F18" s="84">
        <v>1.775</v>
      </c>
      <c r="G18" s="84">
        <v>1.866</v>
      </c>
      <c r="H18" s="84">
        <v>1.648</v>
      </c>
      <c r="I18" s="84">
        <v>2.031</v>
      </c>
      <c r="J18" s="84">
        <v>1.658</v>
      </c>
      <c r="K18" s="84">
        <v>2.332</v>
      </c>
      <c r="L18" s="84">
        <v>2.383</v>
      </c>
      <c r="M18" s="84">
        <v>2.3</v>
      </c>
      <c r="N18" s="84">
        <v>1.953</v>
      </c>
      <c r="O18" s="430">
        <v>2.043</v>
      </c>
    </row>
    <row r="19" spans="2:15" ht="18">
      <c r="B19" s="76"/>
      <c r="C19" s="85" t="s">
        <v>58</v>
      </c>
      <c r="D19" s="74"/>
      <c r="E19" s="84">
        <v>12.233</v>
      </c>
      <c r="F19" s="84">
        <v>11.597</v>
      </c>
      <c r="G19" s="84">
        <v>12.675</v>
      </c>
      <c r="H19" s="84">
        <v>12.101</v>
      </c>
      <c r="I19" s="84">
        <v>11.762</v>
      </c>
      <c r="J19" s="84">
        <v>12.666</v>
      </c>
      <c r="K19" s="84">
        <v>12.138</v>
      </c>
      <c r="L19" s="84">
        <v>12.129</v>
      </c>
      <c r="M19" s="84">
        <v>10.8</v>
      </c>
      <c r="N19" s="84">
        <v>11.979</v>
      </c>
      <c r="O19" s="430">
        <v>10.08</v>
      </c>
    </row>
    <row r="20" spans="2:15" ht="18">
      <c r="B20" s="76"/>
      <c r="C20" s="85" t="s">
        <v>59</v>
      </c>
      <c r="D20" s="74"/>
      <c r="E20" s="84">
        <v>3.064</v>
      </c>
      <c r="F20" s="84">
        <v>2.881</v>
      </c>
      <c r="G20" s="84">
        <v>3.521</v>
      </c>
      <c r="H20" s="84">
        <v>3.869</v>
      </c>
      <c r="I20" s="84">
        <v>3.576</v>
      </c>
      <c r="J20" s="84">
        <v>3.52</v>
      </c>
      <c r="K20" s="84">
        <v>4.265</v>
      </c>
      <c r="L20" s="84">
        <v>3.875</v>
      </c>
      <c r="M20" s="84">
        <v>3.6</v>
      </c>
      <c r="N20" s="84">
        <v>3.949</v>
      </c>
      <c r="O20" s="430">
        <v>4.348</v>
      </c>
    </row>
    <row r="21" spans="2:15" ht="18">
      <c r="B21" s="76"/>
      <c r="C21" s="85" t="s">
        <v>60</v>
      </c>
      <c r="D21" s="74"/>
      <c r="E21" s="84">
        <v>2.336</v>
      </c>
      <c r="F21" s="84">
        <v>2.596</v>
      </c>
      <c r="G21" s="84">
        <v>2.317</v>
      </c>
      <c r="H21" s="84">
        <v>2.267</v>
      </c>
      <c r="I21" s="84">
        <v>2.005</v>
      </c>
      <c r="J21" s="84">
        <v>2.324</v>
      </c>
      <c r="K21" s="84">
        <v>2.729</v>
      </c>
      <c r="L21" s="84">
        <v>2.252</v>
      </c>
      <c r="M21" s="84">
        <v>2.7</v>
      </c>
      <c r="N21" s="84">
        <v>2.61</v>
      </c>
      <c r="O21" s="430">
        <v>2.583</v>
      </c>
    </row>
    <row r="22" spans="2:15" ht="6" customHeight="1">
      <c r="B22" s="76"/>
      <c r="C22" s="76"/>
      <c r="D22" s="74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428"/>
    </row>
    <row r="23" spans="2:15" ht="18.75">
      <c r="B23" s="76"/>
      <c r="C23" s="82" t="s">
        <v>52</v>
      </c>
      <c r="D23" s="74"/>
      <c r="E23" s="83">
        <v>5973</v>
      </c>
      <c r="F23" s="83">
        <v>6033</v>
      </c>
      <c r="G23" s="83">
        <v>6359</v>
      </c>
      <c r="H23" s="83">
        <v>6044</v>
      </c>
      <c r="I23" s="83">
        <v>6068</v>
      </c>
      <c r="J23" s="83">
        <v>5175</v>
      </c>
      <c r="K23" s="83">
        <v>5437</v>
      </c>
      <c r="L23" s="83">
        <v>5371</v>
      </c>
      <c r="M23" s="83">
        <v>5221</v>
      </c>
      <c r="N23" s="83">
        <v>5508</v>
      </c>
      <c r="O23" s="429">
        <v>4103</v>
      </c>
    </row>
    <row r="24" spans="2:15" ht="6" customHeight="1">
      <c r="B24" s="76"/>
      <c r="C24" s="76"/>
      <c r="D24" s="76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428"/>
    </row>
    <row r="25" spans="2:15" ht="18">
      <c r="B25" s="78" t="s">
        <v>61</v>
      </c>
      <c r="C25" s="78"/>
      <c r="D25" s="76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428"/>
    </row>
    <row r="26" spans="2:15" ht="18">
      <c r="B26" s="76"/>
      <c r="C26" s="76" t="s">
        <v>53</v>
      </c>
      <c r="D26" s="76"/>
      <c r="E26" s="84">
        <v>55.54</v>
      </c>
      <c r="F26" s="84">
        <v>52.4</v>
      </c>
      <c r="G26" s="84">
        <v>51.15</v>
      </c>
      <c r="H26" s="84">
        <v>52.52</v>
      </c>
      <c r="I26" s="84">
        <v>51.13</v>
      </c>
      <c r="J26" s="84">
        <v>52.81</v>
      </c>
      <c r="K26" s="84">
        <v>48.82</v>
      </c>
      <c r="L26" s="84">
        <v>49.97</v>
      </c>
      <c r="M26" s="84">
        <v>49.7</v>
      </c>
      <c r="N26" s="84">
        <v>50.6</v>
      </c>
      <c r="O26" s="430">
        <v>51.4</v>
      </c>
    </row>
    <row r="27" spans="2:15" ht="18">
      <c r="B27" s="76"/>
      <c r="C27" s="76" t="s">
        <v>54</v>
      </c>
      <c r="D27" s="76"/>
      <c r="E27" s="84">
        <v>18.95</v>
      </c>
      <c r="F27" s="84">
        <v>21.7</v>
      </c>
      <c r="G27" s="84">
        <v>21.62</v>
      </c>
      <c r="H27" s="84">
        <v>20.96</v>
      </c>
      <c r="I27" s="84">
        <v>21.72</v>
      </c>
      <c r="J27" s="84">
        <v>21.89</v>
      </c>
      <c r="K27" s="84">
        <v>23.61</v>
      </c>
      <c r="L27" s="84">
        <v>24.44</v>
      </c>
      <c r="M27" s="84">
        <v>23</v>
      </c>
      <c r="N27" s="84">
        <v>23.4</v>
      </c>
      <c r="O27" s="430">
        <v>24.1</v>
      </c>
    </row>
    <row r="28" spans="2:15" ht="18">
      <c r="B28" s="76"/>
      <c r="C28" s="85" t="s">
        <v>57</v>
      </c>
      <c r="D28" s="76"/>
      <c r="E28" s="84">
        <v>0.67</v>
      </c>
      <c r="F28" s="84">
        <v>1.15</v>
      </c>
      <c r="G28" s="84">
        <v>0.98</v>
      </c>
      <c r="H28" s="84">
        <v>0.59</v>
      </c>
      <c r="I28" s="84">
        <v>0.87</v>
      </c>
      <c r="J28" s="84">
        <v>0.76</v>
      </c>
      <c r="K28" s="84">
        <v>1.47</v>
      </c>
      <c r="L28" s="84">
        <v>1.02</v>
      </c>
      <c r="M28" s="84">
        <v>1.4</v>
      </c>
      <c r="N28" s="84">
        <v>1.4</v>
      </c>
      <c r="O28" s="430">
        <v>0.8</v>
      </c>
    </row>
    <row r="29" spans="2:15" ht="18">
      <c r="B29" s="76"/>
      <c r="C29" s="85" t="s">
        <v>62</v>
      </c>
      <c r="D29" s="85"/>
      <c r="E29" s="84">
        <v>22.36</v>
      </c>
      <c r="F29" s="84">
        <v>22.41</v>
      </c>
      <c r="G29" s="84">
        <v>23.56</v>
      </c>
      <c r="H29" s="84">
        <v>23.57</v>
      </c>
      <c r="I29" s="84">
        <v>23.73</v>
      </c>
      <c r="J29" s="84">
        <v>21.94</v>
      </c>
      <c r="K29" s="84">
        <v>23.86</v>
      </c>
      <c r="L29" s="84">
        <v>21.99</v>
      </c>
      <c r="M29" s="84">
        <v>23.9</v>
      </c>
      <c r="N29" s="84">
        <v>21.7</v>
      </c>
      <c r="O29" s="428">
        <f>O30+O31</f>
        <v>21.1</v>
      </c>
    </row>
    <row r="30" spans="2:15" ht="18">
      <c r="B30" s="76"/>
      <c r="C30" s="85"/>
      <c r="D30" s="85" t="s">
        <v>63</v>
      </c>
      <c r="E30" s="84">
        <v>15.05</v>
      </c>
      <c r="F30" s="84">
        <v>16.9</v>
      </c>
      <c r="G30" s="84">
        <v>16.85</v>
      </c>
      <c r="H30" s="84">
        <v>16.5</v>
      </c>
      <c r="I30" s="84">
        <v>17.04</v>
      </c>
      <c r="J30" s="84">
        <v>14.84</v>
      </c>
      <c r="K30" s="84">
        <v>16.53</v>
      </c>
      <c r="L30" s="84">
        <v>16</v>
      </c>
      <c r="M30" s="84">
        <v>16.1</v>
      </c>
      <c r="N30" s="84">
        <v>15.1</v>
      </c>
      <c r="O30" s="430">
        <v>14.9</v>
      </c>
    </row>
    <row r="31" spans="2:15" ht="18">
      <c r="B31" s="76"/>
      <c r="C31" s="85"/>
      <c r="D31" s="85" t="s">
        <v>64</v>
      </c>
      <c r="E31" s="84">
        <v>7.31</v>
      </c>
      <c r="F31" s="84">
        <v>5.51</v>
      </c>
      <c r="G31" s="84">
        <v>6.71</v>
      </c>
      <c r="H31" s="84">
        <v>7.06</v>
      </c>
      <c r="I31" s="84">
        <v>6.69</v>
      </c>
      <c r="J31" s="84">
        <v>7.1</v>
      </c>
      <c r="K31" s="84">
        <v>7.33</v>
      </c>
      <c r="L31" s="84">
        <v>5.94</v>
      </c>
      <c r="M31" s="84">
        <v>7.8</v>
      </c>
      <c r="N31" s="84">
        <v>6.6</v>
      </c>
      <c r="O31" s="430">
        <v>6.2</v>
      </c>
    </row>
    <row r="32" spans="2:15" ht="18">
      <c r="B32" s="76"/>
      <c r="C32" s="85" t="s">
        <v>59</v>
      </c>
      <c r="D32" s="85"/>
      <c r="E32" s="84">
        <v>0.35</v>
      </c>
      <c r="F32" s="84">
        <v>0.53</v>
      </c>
      <c r="G32" s="84">
        <v>0.86</v>
      </c>
      <c r="H32" s="84">
        <v>0.73</v>
      </c>
      <c r="I32" s="84">
        <v>1.23</v>
      </c>
      <c r="J32" s="84">
        <v>0.9</v>
      </c>
      <c r="K32" s="84">
        <v>0.73</v>
      </c>
      <c r="L32" s="84">
        <v>0.74</v>
      </c>
      <c r="M32" s="84">
        <v>0.3</v>
      </c>
      <c r="N32" s="84">
        <v>0.7</v>
      </c>
      <c r="O32" s="430">
        <v>0.4</v>
      </c>
    </row>
    <row r="33" spans="2:15" ht="18">
      <c r="B33" s="76"/>
      <c r="C33" s="85" t="s">
        <v>60</v>
      </c>
      <c r="D33" s="85"/>
      <c r="E33" s="84">
        <v>2.13</v>
      </c>
      <c r="F33" s="84">
        <v>1.81</v>
      </c>
      <c r="G33" s="84">
        <v>1.83</v>
      </c>
      <c r="H33" s="84">
        <v>1.62</v>
      </c>
      <c r="I33" s="84">
        <v>1.33</v>
      </c>
      <c r="J33" s="84">
        <v>1.7</v>
      </c>
      <c r="K33" s="84">
        <v>1.52</v>
      </c>
      <c r="L33" s="84">
        <v>1.84</v>
      </c>
      <c r="M33" s="84">
        <v>1.7</v>
      </c>
      <c r="N33" s="84">
        <v>2.2</v>
      </c>
      <c r="O33" s="430">
        <v>2.2</v>
      </c>
    </row>
    <row r="34" spans="2:15" ht="6" customHeight="1">
      <c r="B34" s="76"/>
      <c r="C34" s="76"/>
      <c r="D34" s="74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428"/>
    </row>
    <row r="35" spans="2:15" ht="18.75">
      <c r="B35" s="76"/>
      <c r="C35" s="82" t="s">
        <v>52</v>
      </c>
      <c r="D35" s="74"/>
      <c r="E35" s="83">
        <v>3295</v>
      </c>
      <c r="F35" s="83">
        <v>3250</v>
      </c>
      <c r="G35" s="83">
        <v>3347</v>
      </c>
      <c r="H35" s="83">
        <v>3272</v>
      </c>
      <c r="I35" s="83">
        <v>3240</v>
      </c>
      <c r="J35" s="83">
        <v>2517</v>
      </c>
      <c r="K35" s="83">
        <v>2750</v>
      </c>
      <c r="L35" s="83">
        <v>2881</v>
      </c>
      <c r="M35" s="83">
        <v>2676</v>
      </c>
      <c r="N35" s="83">
        <v>2715</v>
      </c>
      <c r="O35" s="429">
        <v>1923</v>
      </c>
    </row>
    <row r="36" spans="2:15" ht="6" customHeight="1">
      <c r="B36" s="76"/>
      <c r="C36" s="76"/>
      <c r="D36" s="76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428"/>
    </row>
    <row r="37" spans="2:15" ht="18">
      <c r="B37" s="86" t="s">
        <v>65</v>
      </c>
      <c r="C37" s="86"/>
      <c r="D37" s="78"/>
      <c r="E37" s="87"/>
      <c r="F37" s="74"/>
      <c r="G37" s="74"/>
      <c r="H37" s="74"/>
      <c r="I37" s="74"/>
      <c r="J37" s="74"/>
      <c r="K37" s="74"/>
      <c r="L37" s="74"/>
      <c r="M37" s="74"/>
      <c r="N37" s="74"/>
      <c r="O37" s="428"/>
    </row>
    <row r="38" spans="2:15" ht="18">
      <c r="B38" s="76"/>
      <c r="C38" s="85" t="s">
        <v>66</v>
      </c>
      <c r="D38" s="74"/>
      <c r="E38" s="81">
        <v>34.8</v>
      </c>
      <c r="F38" s="81">
        <v>32.7</v>
      </c>
      <c r="G38" s="81">
        <v>33.7</v>
      </c>
      <c r="H38" s="81">
        <v>31.7</v>
      </c>
      <c r="I38" s="81">
        <v>32</v>
      </c>
      <c r="J38" s="81">
        <v>30.3</v>
      </c>
      <c r="K38" s="81">
        <v>30.2</v>
      </c>
      <c r="L38" s="81">
        <v>30.7</v>
      </c>
      <c r="M38" s="81">
        <v>30.3</v>
      </c>
      <c r="N38" s="81">
        <v>30.1</v>
      </c>
      <c r="O38" s="430">
        <v>31</v>
      </c>
    </row>
    <row r="39" spans="2:15" ht="18">
      <c r="B39" s="76"/>
      <c r="C39" s="85" t="s">
        <v>67</v>
      </c>
      <c r="D39" s="74"/>
      <c r="E39" s="81">
        <v>44.4</v>
      </c>
      <c r="F39" s="81">
        <v>44.5</v>
      </c>
      <c r="G39" s="81">
        <v>43</v>
      </c>
      <c r="H39" s="81">
        <v>44.5</v>
      </c>
      <c r="I39" s="81">
        <v>43.6</v>
      </c>
      <c r="J39" s="81">
        <v>44.3</v>
      </c>
      <c r="K39" s="81">
        <v>43.9</v>
      </c>
      <c r="L39" s="81">
        <v>43.7</v>
      </c>
      <c r="M39" s="81">
        <v>44</v>
      </c>
      <c r="N39" s="81">
        <v>44.5</v>
      </c>
      <c r="O39" s="430">
        <v>43</v>
      </c>
    </row>
    <row r="40" spans="2:15" ht="18">
      <c r="B40" s="76"/>
      <c r="C40" s="85" t="s">
        <v>68</v>
      </c>
      <c r="D40" s="74"/>
      <c r="E40" s="81">
        <v>18.2</v>
      </c>
      <c r="F40" s="81">
        <v>19.8</v>
      </c>
      <c r="G40" s="81">
        <v>19.9</v>
      </c>
      <c r="H40" s="81">
        <v>20.5</v>
      </c>
      <c r="I40" s="81">
        <v>20.5</v>
      </c>
      <c r="J40" s="81">
        <v>21.4</v>
      </c>
      <c r="K40" s="81">
        <v>21.8</v>
      </c>
      <c r="L40" s="81">
        <v>21.5</v>
      </c>
      <c r="M40" s="81">
        <v>21.6</v>
      </c>
      <c r="N40" s="81">
        <v>21</v>
      </c>
      <c r="O40" s="430">
        <v>21.3</v>
      </c>
    </row>
    <row r="41" spans="2:15" ht="18">
      <c r="B41" s="76"/>
      <c r="C41" s="85" t="s">
        <v>69</v>
      </c>
      <c r="D41" s="74"/>
      <c r="E41" s="81">
        <v>2.5</v>
      </c>
      <c r="F41" s="81">
        <v>3</v>
      </c>
      <c r="G41" s="81">
        <v>3.4</v>
      </c>
      <c r="H41" s="81">
        <v>3.3</v>
      </c>
      <c r="I41" s="81">
        <v>3.8</v>
      </c>
      <c r="J41" s="81">
        <v>4</v>
      </c>
      <c r="K41" s="81">
        <v>4</v>
      </c>
      <c r="L41" s="81">
        <v>4.2</v>
      </c>
      <c r="M41" s="81">
        <v>4.1</v>
      </c>
      <c r="N41" s="81">
        <v>4.4</v>
      </c>
      <c r="O41" s="430">
        <v>4.6</v>
      </c>
    </row>
    <row r="42" spans="2:15" ht="10.5" customHeight="1">
      <c r="B42" s="76"/>
      <c r="C42" s="85"/>
      <c r="D42" s="74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430"/>
    </row>
    <row r="43" spans="2:15" ht="18">
      <c r="B43" s="76"/>
      <c r="C43" s="85" t="s">
        <v>70</v>
      </c>
      <c r="D43" s="74"/>
      <c r="E43" s="81">
        <v>65.2</v>
      </c>
      <c r="F43" s="81">
        <v>67.3</v>
      </c>
      <c r="G43" s="81">
        <v>66.3</v>
      </c>
      <c r="H43" s="81">
        <v>68.3</v>
      </c>
      <c r="I43" s="81">
        <v>68</v>
      </c>
      <c r="J43" s="81">
        <v>69.7</v>
      </c>
      <c r="K43" s="81">
        <v>69.8</v>
      </c>
      <c r="L43" s="81">
        <v>69.3</v>
      </c>
      <c r="M43" s="81">
        <v>69.7</v>
      </c>
      <c r="N43" s="81">
        <v>69.9</v>
      </c>
      <c r="O43" s="428">
        <v>69</v>
      </c>
    </row>
    <row r="44" spans="2:15" ht="18">
      <c r="B44" s="76"/>
      <c r="C44" s="85" t="s">
        <v>71</v>
      </c>
      <c r="D44" s="74"/>
      <c r="E44" s="81">
        <v>20.8</v>
      </c>
      <c r="F44" s="81">
        <v>22.8</v>
      </c>
      <c r="G44" s="81">
        <v>23.3</v>
      </c>
      <c r="H44" s="81">
        <v>23.8</v>
      </c>
      <c r="I44" s="81">
        <v>24.4</v>
      </c>
      <c r="J44" s="81">
        <v>25.3</v>
      </c>
      <c r="K44" s="81">
        <v>25.8</v>
      </c>
      <c r="L44" s="81">
        <v>25.6</v>
      </c>
      <c r="M44" s="81">
        <v>25.7</v>
      </c>
      <c r="N44" s="81">
        <v>25.4</v>
      </c>
      <c r="O44" s="428">
        <v>26</v>
      </c>
    </row>
    <row r="45" spans="2:15" ht="9.75" customHeight="1">
      <c r="B45" s="76"/>
      <c r="C45" s="76"/>
      <c r="D45" s="74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428"/>
    </row>
    <row r="46" spans="2:15" ht="16.5" customHeight="1">
      <c r="B46" s="76"/>
      <c r="C46" s="76" t="s">
        <v>72</v>
      </c>
      <c r="D46" s="74"/>
      <c r="E46" s="81">
        <v>34.9</v>
      </c>
      <c r="F46" s="81">
        <v>34.4</v>
      </c>
      <c r="G46" s="81">
        <v>35</v>
      </c>
      <c r="H46" s="81">
        <v>35</v>
      </c>
      <c r="I46" s="81">
        <v>35.3</v>
      </c>
      <c r="J46" s="81">
        <v>36.9</v>
      </c>
      <c r="K46" s="81">
        <v>36.8</v>
      </c>
      <c r="L46" s="81">
        <v>35.4</v>
      </c>
      <c r="M46" s="81">
        <v>34.3</v>
      </c>
      <c r="N46" s="81">
        <v>35.1</v>
      </c>
      <c r="O46" s="428">
        <v>35</v>
      </c>
    </row>
    <row r="47" spans="2:15" ht="6" customHeight="1">
      <c r="B47" s="76"/>
      <c r="C47" s="76"/>
      <c r="D47" s="74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428"/>
    </row>
    <row r="48" spans="2:16" ht="18.75">
      <c r="B48" s="76"/>
      <c r="C48" s="82" t="s">
        <v>73</v>
      </c>
      <c r="D48" s="74"/>
      <c r="E48" s="83">
        <v>15073</v>
      </c>
      <c r="F48" s="83">
        <v>14880</v>
      </c>
      <c r="G48" s="83">
        <v>15942</v>
      </c>
      <c r="H48" s="83">
        <v>15392</v>
      </c>
      <c r="I48" s="83">
        <v>15616</v>
      </c>
      <c r="J48" s="83">
        <v>13414</v>
      </c>
      <c r="K48" s="83">
        <v>13821</v>
      </c>
      <c r="L48" s="83">
        <v>14190</v>
      </c>
      <c r="M48" s="83">
        <v>14214</v>
      </c>
      <c r="N48" s="83">
        <v>14358</v>
      </c>
      <c r="O48" s="429">
        <v>10644</v>
      </c>
      <c r="P48" s="431"/>
    </row>
    <row r="49" spans="2:15" ht="6" customHeight="1">
      <c r="B49" s="76"/>
      <c r="C49" s="76"/>
      <c r="D49" s="74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428"/>
    </row>
    <row r="50" spans="2:15" ht="18">
      <c r="B50" s="78" t="s">
        <v>74</v>
      </c>
      <c r="C50" s="78"/>
      <c r="D50" s="76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428"/>
    </row>
    <row r="51" spans="2:15" ht="18">
      <c r="B51" s="78"/>
      <c r="C51" s="78" t="s">
        <v>75</v>
      </c>
      <c r="D51" s="76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428"/>
    </row>
    <row r="52" spans="2:15" ht="18">
      <c r="B52" s="76"/>
      <c r="C52" s="85"/>
      <c r="D52" s="85" t="s">
        <v>76</v>
      </c>
      <c r="E52" s="88">
        <v>76.7</v>
      </c>
      <c r="F52" s="81">
        <v>76.5</v>
      </c>
      <c r="G52" s="81">
        <v>75.8</v>
      </c>
      <c r="H52" s="81">
        <v>75.7</v>
      </c>
      <c r="I52" s="81">
        <v>75.5</v>
      </c>
      <c r="J52" s="81">
        <v>75.8</v>
      </c>
      <c r="K52" s="81">
        <v>76</v>
      </c>
      <c r="L52" s="81">
        <v>76.2</v>
      </c>
      <c r="M52" s="81">
        <v>75.6</v>
      </c>
      <c r="N52" s="81">
        <v>75.6</v>
      </c>
      <c r="O52" s="430">
        <v>75.6</v>
      </c>
    </row>
    <row r="53" spans="2:15" ht="18">
      <c r="B53" s="76"/>
      <c r="C53" s="85"/>
      <c r="D53" s="85" t="s">
        <v>77</v>
      </c>
      <c r="E53" s="88">
        <v>53.8</v>
      </c>
      <c r="F53" s="81">
        <v>56</v>
      </c>
      <c r="G53" s="81">
        <v>56.9</v>
      </c>
      <c r="H53" s="81">
        <v>56.4</v>
      </c>
      <c r="I53" s="81">
        <v>58</v>
      </c>
      <c r="J53" s="81">
        <v>59.2</v>
      </c>
      <c r="K53" s="81">
        <v>59.9</v>
      </c>
      <c r="L53" s="81">
        <v>60.6</v>
      </c>
      <c r="M53" s="81">
        <v>60.2</v>
      </c>
      <c r="N53" s="81">
        <v>59.8</v>
      </c>
      <c r="O53" s="430">
        <v>61.6</v>
      </c>
    </row>
    <row r="54" spans="2:15" ht="18">
      <c r="B54" s="76"/>
      <c r="C54" s="85"/>
      <c r="D54" s="85" t="s">
        <v>78</v>
      </c>
      <c r="E54" s="88">
        <v>64.6</v>
      </c>
      <c r="F54" s="81">
        <v>65.8</v>
      </c>
      <c r="G54" s="81">
        <v>65.8</v>
      </c>
      <c r="H54" s="81">
        <v>65.6</v>
      </c>
      <c r="I54" s="81">
        <v>66.4</v>
      </c>
      <c r="J54" s="81">
        <v>67</v>
      </c>
      <c r="K54" s="81">
        <v>67.6</v>
      </c>
      <c r="L54" s="81">
        <v>68</v>
      </c>
      <c r="M54" s="81">
        <v>67.6</v>
      </c>
      <c r="N54" s="81">
        <v>67.3</v>
      </c>
      <c r="O54" s="430">
        <v>68.3</v>
      </c>
    </row>
    <row r="55" spans="2:15" ht="9.75" customHeight="1">
      <c r="B55" s="76"/>
      <c r="C55" s="76"/>
      <c r="D55" s="74"/>
      <c r="E55" s="88"/>
      <c r="F55" s="81"/>
      <c r="G55" s="81"/>
      <c r="H55" s="81"/>
      <c r="I55" s="81"/>
      <c r="J55" s="81"/>
      <c r="K55" s="81"/>
      <c r="L55" s="81"/>
      <c r="M55" s="81"/>
      <c r="N55" s="81"/>
      <c r="O55" s="428"/>
    </row>
    <row r="56" spans="2:15" ht="18">
      <c r="B56" s="76"/>
      <c r="C56" s="78" t="s">
        <v>79</v>
      </c>
      <c r="D56" s="76"/>
      <c r="E56" s="88"/>
      <c r="F56" s="81"/>
      <c r="G56" s="81"/>
      <c r="H56" s="81"/>
      <c r="I56" s="81"/>
      <c r="J56" s="81"/>
      <c r="K56" s="81"/>
      <c r="L56" s="81"/>
      <c r="M56" s="81"/>
      <c r="N56" s="81"/>
      <c r="O56" s="428"/>
    </row>
    <row r="57" spans="2:15" ht="18">
      <c r="B57" s="76"/>
      <c r="D57" s="85" t="s">
        <v>80</v>
      </c>
      <c r="E57" s="88">
        <v>45.5</v>
      </c>
      <c r="F57" s="81">
        <v>43.3</v>
      </c>
      <c r="G57" s="81">
        <v>41.4</v>
      </c>
      <c r="H57" s="81">
        <v>41.8</v>
      </c>
      <c r="I57" s="81">
        <v>40.9</v>
      </c>
      <c r="J57" s="81">
        <v>45.2</v>
      </c>
      <c r="K57" s="81">
        <v>44.9</v>
      </c>
      <c r="L57" s="81">
        <v>43.4</v>
      </c>
      <c r="M57" s="81">
        <v>41.4</v>
      </c>
      <c r="N57" s="81">
        <v>40.7</v>
      </c>
      <c r="O57" s="430">
        <v>42</v>
      </c>
    </row>
    <row r="58" spans="2:15" ht="18">
      <c r="B58" s="76"/>
      <c r="D58" s="85" t="s">
        <v>81</v>
      </c>
      <c r="E58" s="88">
        <v>8</v>
      </c>
      <c r="F58" s="81">
        <v>10.2</v>
      </c>
      <c r="G58" s="81">
        <v>11.2</v>
      </c>
      <c r="H58" s="81">
        <v>11.2</v>
      </c>
      <c r="I58" s="81">
        <v>11.6</v>
      </c>
      <c r="J58" s="81">
        <v>10</v>
      </c>
      <c r="K58" s="81">
        <v>10.4</v>
      </c>
      <c r="L58" s="81">
        <v>11.9</v>
      </c>
      <c r="M58" s="81">
        <v>12.8</v>
      </c>
      <c r="N58" s="81">
        <v>13.3</v>
      </c>
      <c r="O58" s="430">
        <v>13.1</v>
      </c>
    </row>
    <row r="59" spans="2:15" ht="18">
      <c r="B59" s="76"/>
      <c r="D59" s="85" t="s">
        <v>82</v>
      </c>
      <c r="E59" s="88">
        <v>4.2</v>
      </c>
      <c r="F59" s="81">
        <v>5.5</v>
      </c>
      <c r="G59" s="81">
        <v>5.7</v>
      </c>
      <c r="H59" s="81">
        <v>5.8</v>
      </c>
      <c r="I59" s="81">
        <v>6.7</v>
      </c>
      <c r="J59" s="81">
        <v>5.1</v>
      </c>
      <c r="K59" s="81">
        <v>5.6</v>
      </c>
      <c r="L59" s="81">
        <v>5.6</v>
      </c>
      <c r="M59" s="81">
        <v>6</v>
      </c>
      <c r="N59" s="81">
        <v>6.2</v>
      </c>
      <c r="O59" s="430">
        <v>6</v>
      </c>
    </row>
    <row r="60" spans="2:16" ht="18">
      <c r="B60" s="76"/>
      <c r="D60" s="85" t="s">
        <v>83</v>
      </c>
      <c r="E60" s="88">
        <v>0.9</v>
      </c>
      <c r="F60" s="81">
        <v>0.7</v>
      </c>
      <c r="G60" s="81">
        <v>0.8</v>
      </c>
      <c r="H60" s="81">
        <v>0.8</v>
      </c>
      <c r="I60" s="81">
        <v>1</v>
      </c>
      <c r="J60" s="81">
        <v>0.9</v>
      </c>
      <c r="K60" s="81">
        <v>1</v>
      </c>
      <c r="L60" s="81">
        <v>0.9</v>
      </c>
      <c r="M60" s="81">
        <v>0.9</v>
      </c>
      <c r="N60" s="81">
        <v>0.9</v>
      </c>
      <c r="O60" s="430">
        <v>0.8</v>
      </c>
      <c r="P60" s="89"/>
    </row>
    <row r="61" spans="2:16" ht="18">
      <c r="B61" s="76"/>
      <c r="D61" s="85" t="s">
        <v>84</v>
      </c>
      <c r="E61" s="88">
        <v>0.4</v>
      </c>
      <c r="F61" s="81">
        <v>0.4</v>
      </c>
      <c r="G61" s="81">
        <v>0.6</v>
      </c>
      <c r="H61" s="81">
        <v>0.5</v>
      </c>
      <c r="I61" s="81">
        <v>0.5</v>
      </c>
      <c r="J61" s="81">
        <v>0.6</v>
      </c>
      <c r="K61" s="81">
        <v>0.4</v>
      </c>
      <c r="L61" s="81">
        <v>0.4</v>
      </c>
      <c r="M61" s="81">
        <v>0.4</v>
      </c>
      <c r="N61" s="81">
        <v>0.4</v>
      </c>
      <c r="O61" s="430">
        <v>0.3</v>
      </c>
      <c r="P61" s="89"/>
    </row>
    <row r="62" spans="2:16" ht="18">
      <c r="B62" s="76"/>
      <c r="D62" s="76" t="s">
        <v>85</v>
      </c>
      <c r="E62" s="88">
        <v>2.1</v>
      </c>
      <c r="F62" s="81">
        <v>1.7</v>
      </c>
      <c r="G62" s="81">
        <v>1.6</v>
      </c>
      <c r="H62" s="81">
        <v>1.4</v>
      </c>
      <c r="I62" s="81">
        <v>1.4</v>
      </c>
      <c r="J62" s="81">
        <v>1.7</v>
      </c>
      <c r="K62" s="81">
        <v>1.3</v>
      </c>
      <c r="L62" s="81">
        <v>1.6</v>
      </c>
      <c r="M62" s="81">
        <v>1.8</v>
      </c>
      <c r="N62" s="81">
        <v>1.7</v>
      </c>
      <c r="O62" s="430">
        <v>1.7</v>
      </c>
      <c r="P62" s="89"/>
    </row>
    <row r="63" spans="2:16" ht="18">
      <c r="B63" s="76"/>
      <c r="D63" s="76" t="s">
        <v>86</v>
      </c>
      <c r="E63" s="88">
        <v>3.5</v>
      </c>
      <c r="F63" s="81">
        <v>4.1</v>
      </c>
      <c r="G63" s="81">
        <v>4.5</v>
      </c>
      <c r="H63" s="81">
        <v>4.1</v>
      </c>
      <c r="I63" s="81">
        <v>4.4</v>
      </c>
      <c r="J63" s="81">
        <v>3.5</v>
      </c>
      <c r="K63" s="81">
        <v>4</v>
      </c>
      <c r="L63" s="81">
        <v>4.2</v>
      </c>
      <c r="M63" s="81">
        <v>4.3</v>
      </c>
      <c r="N63" s="81">
        <v>4.1</v>
      </c>
      <c r="O63" s="430">
        <v>4.5</v>
      </c>
      <c r="P63" s="89"/>
    </row>
    <row r="64" spans="2:16" ht="18">
      <c r="B64" s="76"/>
      <c r="D64" s="76" t="s">
        <v>87</v>
      </c>
      <c r="E64" s="88">
        <v>35.4</v>
      </c>
      <c r="F64" s="81">
        <v>34.2</v>
      </c>
      <c r="G64" s="81">
        <v>34.2</v>
      </c>
      <c r="H64" s="81">
        <v>34.4</v>
      </c>
      <c r="I64" s="81">
        <v>33.6</v>
      </c>
      <c r="J64" s="81">
        <v>33</v>
      </c>
      <c r="K64" s="81">
        <v>32.4</v>
      </c>
      <c r="L64" s="81">
        <v>32</v>
      </c>
      <c r="M64" s="81">
        <v>32.4</v>
      </c>
      <c r="N64" s="81">
        <v>32.7</v>
      </c>
      <c r="O64" s="430">
        <v>31.7</v>
      </c>
      <c r="P64" s="89"/>
    </row>
    <row r="65" spans="2:15" ht="6" customHeight="1">
      <c r="B65" s="76"/>
      <c r="C65" s="76"/>
      <c r="D65" s="74"/>
      <c r="E65" s="88"/>
      <c r="F65" s="81"/>
      <c r="G65" s="81"/>
      <c r="H65" s="81"/>
      <c r="I65" s="81"/>
      <c r="J65" s="81"/>
      <c r="K65" s="81"/>
      <c r="L65" s="81"/>
      <c r="M65" s="81"/>
      <c r="N65" s="81"/>
      <c r="O65" s="428"/>
    </row>
    <row r="66" spans="2:15" ht="18.75">
      <c r="B66" s="76"/>
      <c r="C66" s="82" t="s">
        <v>52</v>
      </c>
      <c r="D66" s="74"/>
      <c r="E66" s="90">
        <v>13936</v>
      </c>
      <c r="F66" s="83">
        <v>13850</v>
      </c>
      <c r="G66" s="83">
        <v>14660</v>
      </c>
      <c r="H66" s="83">
        <v>13968</v>
      </c>
      <c r="I66" s="83">
        <v>14075</v>
      </c>
      <c r="J66" s="83">
        <v>12152</v>
      </c>
      <c r="K66" s="83">
        <v>12263</v>
      </c>
      <c r="L66" s="83">
        <v>12447</v>
      </c>
      <c r="M66" s="83">
        <v>12361</v>
      </c>
      <c r="N66" s="83">
        <v>12801</v>
      </c>
      <c r="O66" s="429">
        <v>9828</v>
      </c>
    </row>
    <row r="67" spans="2:15" ht="6.75" customHeight="1">
      <c r="B67" s="76"/>
      <c r="C67" s="76"/>
      <c r="D67" s="74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428"/>
    </row>
    <row r="68" spans="2:15" ht="6" customHeight="1">
      <c r="B68" s="76"/>
      <c r="C68" s="76"/>
      <c r="D68" s="76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428"/>
    </row>
    <row r="69" spans="2:15" ht="6" customHeight="1">
      <c r="B69" s="76"/>
      <c r="C69" s="76"/>
      <c r="D69" s="76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428"/>
    </row>
    <row r="70" spans="2:15" ht="18">
      <c r="B70" s="78" t="s">
        <v>88</v>
      </c>
      <c r="C70" s="78"/>
      <c r="D70" s="76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8"/>
    </row>
    <row r="71" spans="2:15" ht="18">
      <c r="B71" s="78"/>
      <c r="C71" s="78" t="s">
        <v>89</v>
      </c>
      <c r="D71" s="76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8"/>
    </row>
    <row r="72" spans="2:15" ht="18">
      <c r="B72" s="76"/>
      <c r="D72" s="76" t="s">
        <v>90</v>
      </c>
      <c r="E72" s="81">
        <v>11</v>
      </c>
      <c r="F72" s="81">
        <v>10.5</v>
      </c>
      <c r="G72" s="81">
        <v>11.1</v>
      </c>
      <c r="H72" s="81">
        <v>11.9</v>
      </c>
      <c r="I72" s="81">
        <v>12</v>
      </c>
      <c r="J72" s="81">
        <v>12.3</v>
      </c>
      <c r="K72" s="81">
        <v>12.6</v>
      </c>
      <c r="L72" s="81">
        <v>11.3</v>
      </c>
      <c r="M72" s="81">
        <v>11</v>
      </c>
      <c r="N72" s="81">
        <v>11.1</v>
      </c>
      <c r="O72" s="430">
        <v>9.3</v>
      </c>
    </row>
    <row r="73" spans="2:15" ht="18">
      <c r="B73" s="76"/>
      <c r="D73" s="76" t="s">
        <v>91</v>
      </c>
      <c r="E73" s="81">
        <v>11.6</v>
      </c>
      <c r="F73" s="81">
        <v>11.5</v>
      </c>
      <c r="G73" s="81">
        <v>11.2</v>
      </c>
      <c r="H73" s="81">
        <v>11.6</v>
      </c>
      <c r="I73" s="81">
        <v>11.7</v>
      </c>
      <c r="J73" s="81">
        <v>11.7</v>
      </c>
      <c r="K73" s="81">
        <v>12.2</v>
      </c>
      <c r="L73" s="81">
        <v>11.8</v>
      </c>
      <c r="M73" s="81">
        <v>11.7</v>
      </c>
      <c r="N73" s="81">
        <v>12.5</v>
      </c>
      <c r="O73" s="430">
        <v>11</v>
      </c>
    </row>
    <row r="74" spans="2:15" ht="18">
      <c r="B74" s="76"/>
      <c r="D74" s="76" t="s">
        <v>92</v>
      </c>
      <c r="E74" s="81">
        <v>7.9</v>
      </c>
      <c r="F74" s="81">
        <v>7.6</v>
      </c>
      <c r="G74" s="81">
        <v>7.5</v>
      </c>
      <c r="H74" s="81">
        <v>7.7</v>
      </c>
      <c r="I74" s="81">
        <v>7.9</v>
      </c>
      <c r="J74" s="81">
        <v>7.7</v>
      </c>
      <c r="K74" s="81">
        <v>7.8</v>
      </c>
      <c r="L74" s="81">
        <v>8.4</v>
      </c>
      <c r="M74" s="81">
        <v>7.7</v>
      </c>
      <c r="N74" s="81">
        <v>7.8</v>
      </c>
      <c r="O74" s="430">
        <v>7.8</v>
      </c>
    </row>
    <row r="75" spans="2:15" ht="18">
      <c r="B75" s="76"/>
      <c r="D75" s="76" t="s">
        <v>93</v>
      </c>
      <c r="E75" s="81">
        <v>10.9</v>
      </c>
      <c r="F75" s="81">
        <v>10.6</v>
      </c>
      <c r="G75" s="81">
        <v>10.6</v>
      </c>
      <c r="H75" s="81">
        <v>12.1</v>
      </c>
      <c r="I75" s="81">
        <v>12.2</v>
      </c>
      <c r="J75" s="81">
        <v>13.9</v>
      </c>
      <c r="K75" s="81">
        <v>13.9</v>
      </c>
      <c r="L75" s="81">
        <v>14.1</v>
      </c>
      <c r="M75" s="81">
        <v>13.5</v>
      </c>
      <c r="N75" s="81">
        <v>14.2</v>
      </c>
      <c r="O75" s="430">
        <v>13.7</v>
      </c>
    </row>
    <row r="76" spans="2:15" ht="18">
      <c r="B76" s="76"/>
      <c r="D76" s="76" t="s">
        <v>94</v>
      </c>
      <c r="E76" s="81">
        <v>58.6</v>
      </c>
      <c r="F76" s="81">
        <v>59.7</v>
      </c>
      <c r="G76" s="81">
        <v>59.5</v>
      </c>
      <c r="H76" s="81">
        <v>56.7</v>
      </c>
      <c r="I76" s="81">
        <v>56.2</v>
      </c>
      <c r="J76" s="81">
        <v>54.4</v>
      </c>
      <c r="K76" s="81">
        <v>53.6</v>
      </c>
      <c r="L76" s="81">
        <v>54.5</v>
      </c>
      <c r="M76" s="81">
        <v>56.1</v>
      </c>
      <c r="N76" s="81">
        <v>54.3</v>
      </c>
      <c r="O76" s="430">
        <v>58.2</v>
      </c>
    </row>
    <row r="77" spans="2:15" ht="9.75" customHeight="1">
      <c r="B77" s="76"/>
      <c r="C77" s="76"/>
      <c r="D77" s="76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430"/>
    </row>
    <row r="78" spans="2:15" ht="18">
      <c r="B78" s="78"/>
      <c r="C78" s="78" t="s">
        <v>95</v>
      </c>
      <c r="D78" s="76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428"/>
    </row>
    <row r="79" spans="2:15" ht="21" customHeight="1">
      <c r="B79" s="76"/>
      <c r="D79" s="76" t="s">
        <v>90</v>
      </c>
      <c r="E79" s="81">
        <v>1.6</v>
      </c>
      <c r="F79" s="81">
        <v>1.7</v>
      </c>
      <c r="G79" s="81">
        <v>1.8</v>
      </c>
      <c r="H79" s="81">
        <v>2</v>
      </c>
      <c r="I79" s="81">
        <v>2</v>
      </c>
      <c r="J79" s="81">
        <v>2</v>
      </c>
      <c r="K79" s="81">
        <v>2.3</v>
      </c>
      <c r="L79" s="81">
        <v>2.1</v>
      </c>
      <c r="M79" s="81">
        <v>1.9</v>
      </c>
      <c r="N79" s="81">
        <v>2</v>
      </c>
      <c r="O79" s="430">
        <v>2.5</v>
      </c>
    </row>
    <row r="80" spans="2:15" ht="18" customHeight="1">
      <c r="B80" s="76"/>
      <c r="D80" s="76" t="s">
        <v>91</v>
      </c>
      <c r="E80" s="81">
        <v>1</v>
      </c>
      <c r="F80" s="81">
        <v>1.3</v>
      </c>
      <c r="G80" s="81">
        <v>1.6</v>
      </c>
      <c r="H80" s="81">
        <v>1.5</v>
      </c>
      <c r="I80" s="81">
        <v>1.6</v>
      </c>
      <c r="J80" s="81">
        <v>1.8</v>
      </c>
      <c r="K80" s="81">
        <v>2</v>
      </c>
      <c r="L80" s="81">
        <v>2.1</v>
      </c>
      <c r="M80" s="81">
        <v>1.9</v>
      </c>
      <c r="N80" s="81">
        <v>2.2</v>
      </c>
      <c r="O80" s="430">
        <v>2.4</v>
      </c>
    </row>
    <row r="81" spans="2:15" ht="18">
      <c r="B81" s="76"/>
      <c r="D81" s="76" t="s">
        <v>92</v>
      </c>
      <c r="E81" s="81">
        <v>2</v>
      </c>
      <c r="F81" s="81">
        <v>2.5</v>
      </c>
      <c r="G81" s="81">
        <v>2.7</v>
      </c>
      <c r="H81" s="81">
        <v>2.6</v>
      </c>
      <c r="I81" s="81">
        <v>2.8</v>
      </c>
      <c r="J81" s="81">
        <v>3.2</v>
      </c>
      <c r="K81" s="81">
        <v>3.2</v>
      </c>
      <c r="L81" s="81">
        <v>3.7</v>
      </c>
      <c r="M81" s="81">
        <v>3.5</v>
      </c>
      <c r="N81" s="81">
        <v>3.7</v>
      </c>
      <c r="O81" s="430">
        <v>4.2</v>
      </c>
    </row>
    <row r="82" spans="2:15" ht="18">
      <c r="B82" s="76"/>
      <c r="D82" s="76" t="s">
        <v>93</v>
      </c>
      <c r="E82" s="81">
        <v>10.4</v>
      </c>
      <c r="F82" s="81">
        <v>11.4</v>
      </c>
      <c r="G82" s="81">
        <v>12.3</v>
      </c>
      <c r="H82" s="81">
        <v>14.3</v>
      </c>
      <c r="I82" s="81">
        <v>13.7</v>
      </c>
      <c r="J82" s="81">
        <v>16.3</v>
      </c>
      <c r="K82" s="81">
        <v>16.4</v>
      </c>
      <c r="L82" s="81">
        <v>15.9</v>
      </c>
      <c r="M82" s="81">
        <v>17.3</v>
      </c>
      <c r="N82" s="81">
        <v>17.9</v>
      </c>
      <c r="O82" s="430">
        <v>19.1</v>
      </c>
    </row>
    <row r="83" spans="2:15" ht="18">
      <c r="B83" s="76"/>
      <c r="D83" s="76" t="s">
        <v>94</v>
      </c>
      <c r="E83" s="81">
        <v>84.9</v>
      </c>
      <c r="F83" s="81">
        <v>83.1</v>
      </c>
      <c r="G83" s="81">
        <v>81.6</v>
      </c>
      <c r="H83" s="81">
        <v>79.5</v>
      </c>
      <c r="I83" s="81">
        <v>79.8</v>
      </c>
      <c r="J83" s="81">
        <v>76.6</v>
      </c>
      <c r="K83" s="81">
        <v>76.1</v>
      </c>
      <c r="L83" s="81">
        <v>76.2</v>
      </c>
      <c r="M83" s="81">
        <v>75.5</v>
      </c>
      <c r="N83" s="81">
        <v>74.2</v>
      </c>
      <c r="O83" s="430">
        <v>71.8</v>
      </c>
    </row>
    <row r="84" spans="2:15" ht="6" customHeight="1">
      <c r="B84" s="76"/>
      <c r="C84" s="76"/>
      <c r="D84" s="74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428"/>
    </row>
    <row r="85" spans="2:15" ht="18.75">
      <c r="B85" s="76"/>
      <c r="C85" s="82" t="s">
        <v>96</v>
      </c>
      <c r="D85" s="74"/>
      <c r="E85" s="83">
        <v>14037</v>
      </c>
      <c r="F85" s="83">
        <v>13960</v>
      </c>
      <c r="G85" s="83">
        <v>14774</v>
      </c>
      <c r="H85" s="83">
        <v>14063</v>
      </c>
      <c r="I85" s="83">
        <v>14183</v>
      </c>
      <c r="J85" s="83">
        <v>12118</v>
      </c>
      <c r="K85" s="83">
        <v>12298</v>
      </c>
      <c r="L85" s="83">
        <v>12517</v>
      </c>
      <c r="M85" s="83">
        <v>12422</v>
      </c>
      <c r="N85" s="83">
        <v>12888</v>
      </c>
      <c r="O85" s="429">
        <v>9893</v>
      </c>
    </row>
    <row r="86" spans="1:15" ht="5.25" customHeight="1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432"/>
    </row>
    <row r="87" ht="6" customHeight="1">
      <c r="O87" s="96"/>
    </row>
    <row r="88" spans="1:15" s="94" customFormat="1" ht="14.25">
      <c r="A88" s="93" t="s">
        <v>499</v>
      </c>
      <c r="B88" s="93"/>
      <c r="C88" s="93"/>
      <c r="D88" s="93"/>
      <c r="O88" s="96"/>
    </row>
    <row r="89" spans="1:16" s="94" customFormat="1" ht="18">
      <c r="A89" s="95" t="s">
        <v>97</v>
      </c>
      <c r="B89" s="95"/>
      <c r="C89" s="95"/>
      <c r="D89" s="95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9"/>
      <c r="P89" s="96"/>
    </row>
    <row r="90" spans="1:16" s="94" customFormat="1" ht="15">
      <c r="A90" s="433" t="s">
        <v>98</v>
      </c>
      <c r="B90" s="95"/>
      <c r="C90" s="95"/>
      <c r="D90" s="95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70"/>
      <c r="P90" s="96"/>
    </row>
    <row r="91" spans="1:20" s="91" customFormat="1" ht="18">
      <c r="A91" s="97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70"/>
      <c r="P91" s="99"/>
      <c r="Q91" s="99"/>
      <c r="R91" s="100"/>
      <c r="S91" s="99"/>
      <c r="T91" s="100"/>
    </row>
  </sheetData>
  <sheetProtection/>
  <printOptions/>
  <pageMargins left="0.6" right="0.22" top="0.5905511811023623" bottom="0.5905511811023623" header="0.5118110236220472" footer="0.5118110236220472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zoomScale="75" zoomScaleNormal="75" zoomScalePageLayoutView="0" workbookViewId="0" topLeftCell="A22">
      <selection activeCell="L15" sqref="L15"/>
    </sheetView>
  </sheetViews>
  <sheetFormatPr defaultColWidth="11.421875" defaultRowHeight="12.75"/>
  <cols>
    <col min="1" max="1" width="4.57421875" style="2" customWidth="1"/>
    <col min="2" max="2" width="30.140625" style="2" customWidth="1"/>
    <col min="3" max="8" width="10.7109375" style="2" customWidth="1"/>
    <col min="9" max="9" width="11.00390625" style="2" customWidth="1"/>
    <col min="10" max="11" width="10.7109375" style="2" customWidth="1"/>
    <col min="12" max="12" width="11.140625" style="2" customWidth="1"/>
    <col min="13" max="13" width="8.28125" style="2" customWidth="1"/>
    <col min="14" max="16384" width="11.421875" style="2" customWidth="1"/>
  </cols>
  <sheetData>
    <row r="1" ht="20.25">
      <c r="A1" s="101" t="s">
        <v>273</v>
      </c>
    </row>
    <row r="2" spans="1:2" ht="6" customHeight="1">
      <c r="A2" s="5"/>
      <c r="B2" s="5"/>
    </row>
    <row r="3" spans="1:13" ht="18">
      <c r="A3" s="102"/>
      <c r="B3" s="102"/>
      <c r="C3" s="102">
        <v>2002</v>
      </c>
      <c r="D3" s="102">
        <v>2003</v>
      </c>
      <c r="E3" s="102">
        <v>2004</v>
      </c>
      <c r="F3" s="102">
        <v>2005</v>
      </c>
      <c r="G3" s="102">
        <v>2006</v>
      </c>
      <c r="H3" s="102">
        <v>2007</v>
      </c>
      <c r="I3" s="102">
        <v>2008</v>
      </c>
      <c r="J3" s="102">
        <v>2009</v>
      </c>
      <c r="K3" s="102">
        <v>2010</v>
      </c>
      <c r="L3" s="102">
        <v>2011</v>
      </c>
      <c r="M3" s="102">
        <v>2012</v>
      </c>
    </row>
    <row r="4" spans="1:13" ht="6" customHeight="1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8.75">
      <c r="A5" s="104" t="s">
        <v>99</v>
      </c>
      <c r="B5" s="105"/>
      <c r="C5" s="103"/>
      <c r="D5" s="103"/>
      <c r="E5" s="106"/>
      <c r="F5" s="103"/>
      <c r="G5" s="106"/>
      <c r="H5" s="106"/>
      <c r="I5" s="106"/>
      <c r="J5" s="106"/>
      <c r="K5" s="106"/>
      <c r="L5" s="106"/>
      <c r="M5" s="106" t="s">
        <v>6</v>
      </c>
    </row>
    <row r="6" spans="1:13" ht="6" customHeight="1">
      <c r="A6" s="107"/>
      <c r="B6" s="107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8">
      <c r="A7" s="108" t="s">
        <v>100</v>
      </c>
      <c r="B7" s="109"/>
      <c r="C7" s="110"/>
      <c r="D7" s="110"/>
      <c r="E7" s="103"/>
      <c r="F7" s="103"/>
      <c r="G7" s="103"/>
      <c r="H7" s="103"/>
      <c r="I7" s="103"/>
      <c r="J7" s="103"/>
      <c r="K7" s="103"/>
      <c r="L7" s="103"/>
      <c r="M7" s="103"/>
    </row>
    <row r="8" spans="1:25" ht="18">
      <c r="A8" s="107"/>
      <c r="B8" s="111" t="s">
        <v>101</v>
      </c>
      <c r="C8" s="112">
        <v>4.862</v>
      </c>
      <c r="D8" s="112">
        <v>5.015</v>
      </c>
      <c r="E8" s="112">
        <v>4.887</v>
      </c>
      <c r="F8" s="112">
        <v>5.216</v>
      </c>
      <c r="G8" s="112">
        <v>5.558</v>
      </c>
      <c r="H8" s="112">
        <v>5.807</v>
      </c>
      <c r="I8" s="112">
        <v>6.129</v>
      </c>
      <c r="J8" s="112">
        <v>6.641</v>
      </c>
      <c r="K8" s="112">
        <v>7.419</v>
      </c>
      <c r="L8" s="112">
        <v>7.58</v>
      </c>
      <c r="M8" s="112" t="s">
        <v>8</v>
      </c>
      <c r="O8" s="434"/>
      <c r="P8" s="435"/>
      <c r="Q8" s="435"/>
      <c r="R8" s="435"/>
      <c r="S8" s="435"/>
      <c r="T8" s="435"/>
      <c r="U8" s="435"/>
      <c r="V8" s="435"/>
      <c r="W8" s="435"/>
      <c r="X8" s="435"/>
      <c r="Y8" s="436"/>
    </row>
    <row r="9" spans="1:13" ht="21">
      <c r="A9" s="478"/>
      <c r="B9" s="479" t="s">
        <v>274</v>
      </c>
      <c r="C9" s="480">
        <f>'cross border - additional table'!H13/1000</f>
        <v>11.513</v>
      </c>
      <c r="D9" s="480">
        <f>'cross border - additional table'!I13/1000</f>
        <v>12.384663</v>
      </c>
      <c r="E9" s="480">
        <f>'cross border - additional table'!J13/1000</f>
        <v>12.876353</v>
      </c>
      <c r="F9" s="480">
        <f>'cross border - additional table'!K13/1000</f>
        <v>13.161129</v>
      </c>
      <c r="G9" s="480">
        <f>'cross border - additional table'!L13/1000</f>
        <v>12.961694999999999</v>
      </c>
      <c r="H9" s="480">
        <f>'cross border - additional table'!M13/1000</f>
        <v>12.873273</v>
      </c>
      <c r="I9" s="480">
        <f>'cross border - additional table'!N13/1000</f>
        <v>12.067626</v>
      </c>
      <c r="J9" s="480">
        <f>'cross border - additional table'!O13/1000</f>
        <v>10.889736000000001</v>
      </c>
      <c r="K9" s="480">
        <f>'cross border - additional table'!P13/1000</f>
        <v>9.829824</v>
      </c>
      <c r="L9" s="480">
        <f>'cross border - additional table'!Q13/1000</f>
        <v>10.120880999999999</v>
      </c>
      <c r="M9" s="480">
        <f>'cross border - additional table'!R13/1000</f>
        <v>10.051195</v>
      </c>
    </row>
    <row r="10" spans="1:13" ht="21">
      <c r="A10" s="478"/>
      <c r="B10" s="479" t="s">
        <v>275</v>
      </c>
      <c r="C10" s="481">
        <f>IF(ISERR('cross border - additional table'!H25/1000),"..",IF(('cross border - additional table'!H25/1000)=0,"-",('cross border - additional table'!H25/1000)))</f>
        <v>2.284</v>
      </c>
      <c r="D10" s="481">
        <f>IF(ISERR('cross border - additional table'!I25/1000),"..",IF(('cross border - additional table'!I25/1000)=0,"-",('cross border - additional table'!I25/1000)))</f>
        <v>2.43</v>
      </c>
      <c r="E10" s="481">
        <f>IF(ISERR('cross border - additional table'!J25/1000),"..",IF(('cross border - additional table'!J25/1000)=0,"-",('cross border - additional table'!J25/1000)))</f>
        <v>2.337</v>
      </c>
      <c r="F10" s="481">
        <f>IF(ISERR('cross border - additional table'!K25/1000),"..",IF(('cross border - additional table'!K25/1000)=0,"-",('cross border - additional table'!K25/1000)))</f>
        <v>2.051</v>
      </c>
      <c r="G10" s="481">
        <f>IF(ISERR('cross border - additional table'!L25/1000),"..",IF(('cross border - additional table'!L25/1000)=0,"-",('cross border - additional table'!L25/1000)))</f>
        <v>2.015</v>
      </c>
      <c r="H10" s="481">
        <f>IF(ISERR('cross border - additional table'!M25/1000),"..",IF(('cross border - additional table'!M25/1000)=0,"-",('cross border - additional table'!M25/1000)))</f>
        <v>2.094</v>
      </c>
      <c r="I10" s="481">
        <f>IF(ISERR('cross border - additional table'!N25/1000),"..",IF(('cross border - additional table'!N25/1000)=0,"-",('cross border - additional table'!N25/1000)))</f>
        <v>1.938</v>
      </c>
      <c r="J10" s="481">
        <f>IF(ISERR('cross border - additional table'!O25/1000),"..",IF(('cross border - additional table'!O25/1000)=0,"-",('cross border - additional table'!O25/1000)))</f>
        <v>1.916</v>
      </c>
      <c r="K10" s="481">
        <f>IF(ISERR('cross border - additional table'!P25/1000),"..",IF(('cross border - additional table'!P25/1000)=0,"-",('cross border - additional table'!P25/1000)))</f>
        <v>1.92</v>
      </c>
      <c r="L10" s="481">
        <f>IF(ISERR('cross border - additional table'!Q25/1000),"..",IF(('cross border - additional table'!Q25/1000)=0,"-",('cross border - additional table'!Q25/1000)))</f>
        <v>1.857745</v>
      </c>
      <c r="M10" s="481">
        <f>IF(ISERR('cross border - additional table'!R25/1000),"..",IF(('cross border - additional table'!R25/1000)=0,"-",('cross border - additional table'!R25/1000)))</f>
        <v>1.809415</v>
      </c>
    </row>
    <row r="11" spans="1:13" ht="18">
      <c r="A11" s="478"/>
      <c r="B11" s="479" t="s">
        <v>102</v>
      </c>
      <c r="C11" s="481">
        <f aca="true" t="shared" si="0" ref="C11:M11">IF(ISERR(C8+C9+C10),"..",IF((C8+C9+C10)=0,"-",(C8+C9+C10)))</f>
        <v>18.659</v>
      </c>
      <c r="D11" s="481">
        <f t="shared" si="0"/>
        <v>19.829663</v>
      </c>
      <c r="E11" s="481">
        <f t="shared" si="0"/>
        <v>20.100353</v>
      </c>
      <c r="F11" s="481">
        <f t="shared" si="0"/>
        <v>20.428129</v>
      </c>
      <c r="G11" s="481">
        <f t="shared" si="0"/>
        <v>20.534695</v>
      </c>
      <c r="H11" s="481">
        <f t="shared" si="0"/>
        <v>20.774273</v>
      </c>
      <c r="I11" s="481">
        <f t="shared" si="0"/>
        <v>20.134626</v>
      </c>
      <c r="J11" s="481">
        <f t="shared" si="0"/>
        <v>19.446736</v>
      </c>
      <c r="K11" s="481">
        <f t="shared" si="0"/>
        <v>19.168824</v>
      </c>
      <c r="L11" s="481">
        <f t="shared" si="0"/>
        <v>19.558626</v>
      </c>
      <c r="M11" s="481" t="str">
        <f t="shared" si="0"/>
        <v>..</v>
      </c>
    </row>
    <row r="12" spans="1:13" ht="6" customHeight="1">
      <c r="A12" s="478"/>
      <c r="B12" s="478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</row>
    <row r="13" spans="1:13" ht="18">
      <c r="A13" s="483" t="s">
        <v>103</v>
      </c>
      <c r="B13" s="478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</row>
    <row r="14" spans="1:13" ht="21">
      <c r="A14" s="478"/>
      <c r="B14" s="479" t="s">
        <v>276</v>
      </c>
      <c r="C14" s="480">
        <f>'cross border - additional table'!H20/1000</f>
        <v>6.625</v>
      </c>
      <c r="D14" s="480">
        <f>'cross border - additional table'!I20/1000</f>
        <v>7.134624999999999</v>
      </c>
      <c r="E14" s="480">
        <f>'cross border - additional table'!J20/1000</f>
        <v>8.124008</v>
      </c>
      <c r="F14" s="480">
        <f>'cross border - additional table'!K20/1000</f>
        <v>8.974295</v>
      </c>
      <c r="G14" s="480">
        <f>'cross border - additional table'!L20/1000</f>
        <v>9.670784</v>
      </c>
      <c r="H14" s="480">
        <f>'cross border - additional table'!M20/1000</f>
        <v>10.354807</v>
      </c>
      <c r="I14" s="480">
        <f>'cross border - additional table'!N20/1000</f>
        <v>10.352437</v>
      </c>
      <c r="J14" s="480">
        <f>'cross border - additional table'!O20/1000</f>
        <v>9.739905</v>
      </c>
      <c r="K14" s="480">
        <f>'cross border - additional table'!P20/1000</f>
        <v>9.269022999999999</v>
      </c>
      <c r="L14" s="480">
        <f>'cross border - additional table'!Q20/1000</f>
        <v>10.062138999999998</v>
      </c>
      <c r="M14" s="480">
        <f>'cross border - additional table'!R20/1000</f>
        <v>10.213658</v>
      </c>
    </row>
    <row r="15" spans="1:13" ht="21">
      <c r="A15" s="478"/>
      <c r="B15" s="479" t="s">
        <v>277</v>
      </c>
      <c r="C15" s="481">
        <f>IF(ISERR('cross border - additional table'!H27/1000),"..",IF(('cross border - additional table'!H27/1000)=0,"-",('cross border - additional table'!H27/1000)))</f>
        <v>0.111875</v>
      </c>
      <c r="D15" s="481">
        <f>IF(ISERR('cross border - additional table'!I27/1000),"..",IF(('cross border - additional table'!I27/1000)=0,"-",('cross border - additional table'!I27/1000)))</f>
        <v>0.207587</v>
      </c>
      <c r="E15" s="481">
        <f>IF(ISERR('cross border - additional table'!J27/1000),"..",IF(('cross border - additional table'!J27/1000)=0,"-",('cross border - additional table'!J27/1000)))</f>
        <v>0.207</v>
      </c>
      <c r="F15" s="481">
        <f>IF(ISERR('cross border - additional table'!K27/1000),"..",IF(('cross border - additional table'!K27/1000)=0,"-",('cross border - additional table'!K27/1000)))</f>
        <v>0.194323</v>
      </c>
      <c r="G15" s="481">
        <f>IF(ISERR('cross border - additional table'!L27/1000),"..",IF(('cross border - additional table'!L27/1000)=0,"-",('cross border - additional table'!L27/1000)))</f>
        <v>0.121</v>
      </c>
      <c r="H15" s="481">
        <f>IF(ISERR('cross border - additional table'!M27/1000),"..",IF(('cross border - additional table'!M27/1000)=0,"-",('cross border - additional table'!M27/1000)))</f>
        <v>0.111</v>
      </c>
      <c r="I15" s="481">
        <f>IF(ISERR('cross border - additional table'!N27/1000),"..",IF(('cross border - additional table'!N27/1000)=0,"-",('cross border - additional table'!N27/1000)))</f>
        <v>0.075</v>
      </c>
      <c r="J15" s="481">
        <f>IF(ISERR('cross border - additional table'!O27/1000),"..",IF(('cross border - additional table'!O27/1000)=0,"-",('cross border - additional table'!O27/1000)))</f>
        <v>0.031</v>
      </c>
      <c r="K15" s="481">
        <f>IF(ISERR('cross border - additional table'!P27/1000),"..",IF(('cross border - additional table'!P27/1000)=0,"-",('cross border - additional table'!P27/1000)))</f>
        <v>0.054016</v>
      </c>
      <c r="L15" s="484" t="str">
        <f>IF(ISERR('cross border - additional table'!Q27/1000),"..",IF(('cross border - additional table'!Q27/1000)=0,"0",('cross border - additional table'!Q27/1000)))</f>
        <v>0</v>
      </c>
      <c r="M15" s="484" t="str">
        <f>IF(ISERR('cross border - additional table'!R27/1000),"..",IF(('cross border - additional table'!R27/1000)=0,"0",('cross border - additional table'!R27/1000)))</f>
        <v>0</v>
      </c>
    </row>
    <row r="16" spans="1:13" ht="18">
      <c r="A16" s="478"/>
      <c r="B16" s="479" t="s">
        <v>102</v>
      </c>
      <c r="C16" s="481">
        <f aca="true" t="shared" si="1" ref="C16:M16">IF(ISERR(C14+C15),"..",IF((C14+C15)=0,"-",(C14+C15)))</f>
        <v>6.736875</v>
      </c>
      <c r="D16" s="481">
        <f t="shared" si="1"/>
        <v>7.342211999999999</v>
      </c>
      <c r="E16" s="481">
        <f t="shared" si="1"/>
        <v>8.331008</v>
      </c>
      <c r="F16" s="481">
        <f t="shared" si="1"/>
        <v>9.168618</v>
      </c>
      <c r="G16" s="481">
        <f t="shared" si="1"/>
        <v>9.791784</v>
      </c>
      <c r="H16" s="481">
        <f t="shared" si="1"/>
        <v>10.465807</v>
      </c>
      <c r="I16" s="481">
        <f t="shared" si="1"/>
        <v>10.427437</v>
      </c>
      <c r="J16" s="481">
        <f t="shared" si="1"/>
        <v>9.770905</v>
      </c>
      <c r="K16" s="481">
        <f t="shared" si="1"/>
        <v>9.323039</v>
      </c>
      <c r="L16" s="481">
        <f t="shared" si="1"/>
        <v>10.062138999999998</v>
      </c>
      <c r="M16" s="481">
        <f t="shared" si="1"/>
        <v>10.213658</v>
      </c>
    </row>
    <row r="17" spans="1:13" ht="6" customHeight="1">
      <c r="A17" s="478"/>
      <c r="B17" s="478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</row>
    <row r="18" spans="1:13" ht="18">
      <c r="A18" s="483" t="s">
        <v>104</v>
      </c>
      <c r="B18" s="478"/>
      <c r="C18" s="482"/>
      <c r="D18" s="482"/>
      <c r="E18" s="482"/>
      <c r="F18" s="482"/>
      <c r="G18" s="482"/>
      <c r="H18" s="482"/>
      <c r="I18" s="482"/>
      <c r="J18" s="482"/>
      <c r="K18" s="482"/>
      <c r="L18" s="482"/>
      <c r="M18" s="482"/>
    </row>
    <row r="19" spans="1:13" ht="18">
      <c r="A19" s="478"/>
      <c r="B19" s="479" t="s">
        <v>105</v>
      </c>
      <c r="C19" s="480">
        <f aca="true" t="shared" si="2" ref="C19:L19">C8</f>
        <v>4.862</v>
      </c>
      <c r="D19" s="480">
        <f t="shared" si="2"/>
        <v>5.015</v>
      </c>
      <c r="E19" s="480">
        <f t="shared" si="2"/>
        <v>4.887</v>
      </c>
      <c r="F19" s="480">
        <f t="shared" si="2"/>
        <v>5.216</v>
      </c>
      <c r="G19" s="480">
        <f t="shared" si="2"/>
        <v>5.558</v>
      </c>
      <c r="H19" s="480">
        <f t="shared" si="2"/>
        <v>5.807</v>
      </c>
      <c r="I19" s="480">
        <f t="shared" si="2"/>
        <v>6.129</v>
      </c>
      <c r="J19" s="480">
        <f t="shared" si="2"/>
        <v>6.641</v>
      </c>
      <c r="K19" s="480">
        <f t="shared" si="2"/>
        <v>7.419</v>
      </c>
      <c r="L19" s="480">
        <f t="shared" si="2"/>
        <v>7.58</v>
      </c>
      <c r="M19" s="480" t="str">
        <f>M8</f>
        <v>..</v>
      </c>
    </row>
    <row r="20" spans="1:13" ht="18">
      <c r="A20" s="478"/>
      <c r="B20" s="479" t="s">
        <v>106</v>
      </c>
      <c r="C20" s="480">
        <f aca="true" t="shared" si="3" ref="C20:G21">C9+C14</f>
        <v>18.137999999999998</v>
      </c>
      <c r="D20" s="480">
        <f t="shared" si="3"/>
        <v>19.519288</v>
      </c>
      <c r="E20" s="480">
        <f t="shared" si="3"/>
        <v>21.000360999999998</v>
      </c>
      <c r="F20" s="480">
        <f t="shared" si="3"/>
        <v>22.135424</v>
      </c>
      <c r="G20" s="480">
        <f t="shared" si="3"/>
        <v>22.632478999999996</v>
      </c>
      <c r="H20" s="481">
        <f aca="true" t="shared" si="4" ref="H20:M21">IF(ISERR(H9+H14),"..",IF((H9+H14)=0,"-",(H9+H14)))</f>
        <v>23.22808</v>
      </c>
      <c r="I20" s="481">
        <f t="shared" si="4"/>
        <v>22.420063</v>
      </c>
      <c r="J20" s="481">
        <f t="shared" si="4"/>
        <v>20.629641</v>
      </c>
      <c r="K20" s="481">
        <f t="shared" si="4"/>
        <v>19.098847</v>
      </c>
      <c r="L20" s="481">
        <f t="shared" si="4"/>
        <v>20.18302</v>
      </c>
      <c r="M20" s="481">
        <f t="shared" si="4"/>
        <v>20.264853000000002</v>
      </c>
    </row>
    <row r="21" spans="1:13" ht="18">
      <c r="A21" s="478"/>
      <c r="B21" s="479" t="s">
        <v>107</v>
      </c>
      <c r="C21" s="480">
        <f t="shared" si="3"/>
        <v>2.3958749999999998</v>
      </c>
      <c r="D21" s="480">
        <f t="shared" si="3"/>
        <v>2.6375870000000003</v>
      </c>
      <c r="E21" s="480">
        <f t="shared" si="3"/>
        <v>2.544</v>
      </c>
      <c r="F21" s="480">
        <f t="shared" si="3"/>
        <v>2.245323</v>
      </c>
      <c r="G21" s="480">
        <f t="shared" si="3"/>
        <v>2.136</v>
      </c>
      <c r="H21" s="481">
        <f t="shared" si="4"/>
        <v>2.205</v>
      </c>
      <c r="I21" s="481">
        <f t="shared" si="4"/>
        <v>2.013</v>
      </c>
      <c r="J21" s="481">
        <f t="shared" si="4"/>
        <v>1.9469999999999998</v>
      </c>
      <c r="K21" s="481">
        <f t="shared" si="4"/>
        <v>1.974016</v>
      </c>
      <c r="L21" s="481">
        <f t="shared" si="4"/>
        <v>1.857745</v>
      </c>
      <c r="M21" s="481">
        <f t="shared" si="4"/>
        <v>1.809415</v>
      </c>
    </row>
    <row r="22" spans="1:14" ht="18">
      <c r="A22" s="478"/>
      <c r="B22" s="479" t="s">
        <v>102</v>
      </c>
      <c r="C22" s="481">
        <f aca="true" t="shared" si="5" ref="C22:M22">IF(ISERR(C19+C20+C21),"..",IF((C19+C20+C21)=0,"-",(C19+C20+C21)))</f>
        <v>25.395875</v>
      </c>
      <c r="D22" s="481">
        <f t="shared" si="5"/>
        <v>27.171875</v>
      </c>
      <c r="E22" s="481">
        <f t="shared" si="5"/>
        <v>28.431361</v>
      </c>
      <c r="F22" s="481">
        <f t="shared" si="5"/>
        <v>29.596747</v>
      </c>
      <c r="G22" s="481">
        <f t="shared" si="5"/>
        <v>30.326478999999996</v>
      </c>
      <c r="H22" s="481">
        <f t="shared" si="5"/>
        <v>31.24008</v>
      </c>
      <c r="I22" s="481">
        <f t="shared" si="5"/>
        <v>30.562062999999995</v>
      </c>
      <c r="J22" s="481">
        <f t="shared" si="5"/>
        <v>29.217640999999997</v>
      </c>
      <c r="K22" s="481">
        <f t="shared" si="5"/>
        <v>28.491863</v>
      </c>
      <c r="L22" s="481">
        <f>IF(ISERR(L19+L20+L21),"..",IF((L19+L20+L21)=0,"-",(L19+L20+L21)))</f>
        <v>29.620765</v>
      </c>
      <c r="M22" s="481" t="str">
        <f t="shared" si="5"/>
        <v>..</v>
      </c>
      <c r="N22" s="32"/>
    </row>
    <row r="23" spans="1:14" ht="18">
      <c r="A23" s="478"/>
      <c r="B23" s="478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32"/>
    </row>
    <row r="24" spans="1:13" ht="21.75">
      <c r="A24" s="104" t="s">
        <v>500</v>
      </c>
      <c r="B24" s="107"/>
      <c r="C24" s="113"/>
      <c r="D24" s="114"/>
      <c r="E24" s="114"/>
      <c r="F24" s="113"/>
      <c r="G24" s="114"/>
      <c r="H24" s="114"/>
      <c r="I24" s="114"/>
      <c r="J24" s="114"/>
      <c r="K24" s="106"/>
      <c r="L24" s="106"/>
      <c r="M24" s="106" t="s">
        <v>108</v>
      </c>
    </row>
    <row r="25" spans="1:13" ht="6" customHeight="1">
      <c r="A25" s="107"/>
      <c r="B25" s="107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</row>
    <row r="26" spans="1:13" ht="18">
      <c r="A26" s="108" t="s">
        <v>109</v>
      </c>
      <c r="B26" s="107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</row>
    <row r="27" spans="1:13" ht="21">
      <c r="A27" s="107"/>
      <c r="B27" s="107" t="s">
        <v>418</v>
      </c>
      <c r="C27" s="115">
        <f>'cross border - additional table'!H35</f>
        <v>15.2</v>
      </c>
      <c r="D27" s="116">
        <f>'cross border - additional table'!I35</f>
        <v>14.8</v>
      </c>
      <c r="E27" s="115">
        <f>'cross border - additional table'!J35</f>
        <v>14.3</v>
      </c>
      <c r="F27" s="115">
        <f>'cross border - additional table'!K35</f>
        <v>12.5</v>
      </c>
      <c r="G27" s="115">
        <f>'cross border - additional table'!L35</f>
        <v>14.2</v>
      </c>
      <c r="H27" s="115">
        <f>'cross border - additional table'!M35</f>
        <v>16.4</v>
      </c>
      <c r="I27" s="115">
        <f>'cross border - additional table'!N35</f>
        <v>12.3</v>
      </c>
      <c r="J27" s="115">
        <f>'cross border - additional table'!O35</f>
        <v>12.6</v>
      </c>
      <c r="K27" s="115">
        <f>'cross border - additional table'!P35</f>
        <v>14.8</v>
      </c>
      <c r="L27" s="115" t="str">
        <f>'cross border - additional table'!Q35</f>
        <v>..</v>
      </c>
      <c r="M27" s="115" t="str">
        <f>'cross border - additional table'!R35</f>
        <v>..</v>
      </c>
    </row>
    <row r="28" spans="1:13" ht="18">
      <c r="A28" s="107"/>
      <c r="B28" s="107" t="s">
        <v>105</v>
      </c>
      <c r="C28" s="115">
        <f>'cross border - additional table'!H50</f>
        <v>4.362222</v>
      </c>
      <c r="D28" s="115">
        <f>'cross border - additional table'!I50</f>
        <v>4.133661</v>
      </c>
      <c r="E28" s="115">
        <f>'cross border - additional table'!J50</f>
        <v>6.38</v>
      </c>
      <c r="F28" s="115">
        <f>'cross border - additional table'!K50</f>
        <v>8.97</v>
      </c>
      <c r="G28" s="115">
        <f>'cross border - additional table'!L50</f>
        <v>7.13</v>
      </c>
      <c r="H28" s="115">
        <f>'cross border - additional table'!M50</f>
        <v>4.55</v>
      </c>
      <c r="I28" s="115">
        <f>'cross border - additional table'!N50</f>
        <v>3.84</v>
      </c>
      <c r="J28" s="115">
        <f>'cross border - additional table'!O50</f>
        <v>3.25</v>
      </c>
      <c r="K28" s="115">
        <f>'cross border - additional table'!P50</f>
        <v>3.11</v>
      </c>
      <c r="L28" s="115">
        <f>'cross border - additional table'!Q50</f>
        <v>2.21</v>
      </c>
      <c r="M28" s="115" t="str">
        <f>'cross border - additional table'!R50</f>
        <v>..</v>
      </c>
    </row>
    <row r="29" spans="1:13" ht="18">
      <c r="A29" s="107"/>
      <c r="B29" s="107" t="s">
        <v>110</v>
      </c>
      <c r="C29" s="115">
        <f>'cross border - additional table'!H72</f>
        <v>17.549999999999997</v>
      </c>
      <c r="D29" s="115">
        <f>'cross border - additional table'!I72</f>
        <v>17.55</v>
      </c>
      <c r="E29" s="115">
        <f>'cross border - additional table'!J72</f>
        <v>18.69</v>
      </c>
      <c r="F29" s="115">
        <f>'cross border - additional table'!K72</f>
        <v>22.49</v>
      </c>
      <c r="G29" s="115">
        <f>'cross border - additional table'!L72</f>
        <v>17.93</v>
      </c>
      <c r="H29" s="115">
        <f>'cross border - additional table'!M72</f>
        <v>19.66</v>
      </c>
      <c r="I29" s="115">
        <f>'cross border - additional table'!N72</f>
        <v>21</v>
      </c>
      <c r="J29" s="115">
        <f>'cross border - additional table'!O72</f>
        <v>17.56</v>
      </c>
      <c r="K29" s="115">
        <f>'cross border - additional table'!P72</f>
        <v>16.59</v>
      </c>
      <c r="L29" s="115">
        <f>'cross border - additional table'!Q72</f>
        <v>16.64</v>
      </c>
      <c r="M29" s="115">
        <f>'cross border - additional table'!R72</f>
        <v>8.7614</v>
      </c>
    </row>
    <row r="30" spans="1:13" ht="18">
      <c r="A30" s="107"/>
      <c r="B30" s="111" t="s">
        <v>102</v>
      </c>
      <c r="C30" s="117">
        <f aca="true" t="shared" si="6" ref="C30:M30">IF(ISERR(C27+C28+C29),"..",IF((C27+C28+C29)=0,"-",(C27+C28+C29)))</f>
        <v>37.112221999999996</v>
      </c>
      <c r="D30" s="117">
        <f t="shared" si="6"/>
        <v>36.483661</v>
      </c>
      <c r="E30" s="117">
        <f t="shared" si="6"/>
        <v>39.370000000000005</v>
      </c>
      <c r="F30" s="117">
        <f t="shared" si="6"/>
        <v>43.959999999999994</v>
      </c>
      <c r="G30" s="117">
        <f t="shared" si="6"/>
        <v>39.26</v>
      </c>
      <c r="H30" s="117">
        <f t="shared" si="6"/>
        <v>40.61</v>
      </c>
      <c r="I30" s="117">
        <f t="shared" si="6"/>
        <v>37.14</v>
      </c>
      <c r="J30" s="117">
        <f t="shared" si="6"/>
        <v>33.41</v>
      </c>
      <c r="K30" s="117">
        <f t="shared" si="6"/>
        <v>34.5</v>
      </c>
      <c r="L30" s="117" t="str">
        <f>IF(ISERR(L27+L28+L29),"..",IF((L27+L28+L29)=0,"-",(L27+L28+L29)))</f>
        <v>..</v>
      </c>
      <c r="M30" s="117" t="str">
        <f t="shared" si="6"/>
        <v>..</v>
      </c>
    </row>
    <row r="31" spans="1:13" ht="6" customHeight="1">
      <c r="A31" s="107"/>
      <c r="B31" s="107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</row>
    <row r="32" spans="1:13" ht="18">
      <c r="A32" s="109" t="s">
        <v>111</v>
      </c>
      <c r="B32" s="107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pans="1:13" ht="21">
      <c r="A33" s="107"/>
      <c r="B33" s="107" t="s">
        <v>418</v>
      </c>
      <c r="C33" s="115">
        <f>'cross border - additional table'!H40</f>
        <v>18.3</v>
      </c>
      <c r="D33" s="116">
        <f>'cross border - additional table'!I40</f>
        <v>20.9</v>
      </c>
      <c r="E33" s="115">
        <f>'cross border - additional table'!J40</f>
        <v>17.6</v>
      </c>
      <c r="F33" s="115">
        <f>'cross border - additional table'!K40</f>
        <v>17.4</v>
      </c>
      <c r="G33" s="115">
        <f>'cross border - additional table'!L40</f>
        <v>18.9</v>
      </c>
      <c r="H33" s="115">
        <f>'cross border - additional table'!M40</f>
        <v>21.9</v>
      </c>
      <c r="I33" s="115">
        <f>'cross border - additional table'!N40</f>
        <v>17.7</v>
      </c>
      <c r="J33" s="115">
        <f>'cross border - additional table'!O40</f>
        <v>16</v>
      </c>
      <c r="K33" s="115">
        <f>'cross border - additional table'!P40</f>
        <v>17.9</v>
      </c>
      <c r="L33" s="115" t="str">
        <f>'cross border - additional table'!Q40</f>
        <v>..</v>
      </c>
      <c r="M33" s="115" t="str">
        <f>'cross border - additional table'!R40</f>
        <v>..</v>
      </c>
    </row>
    <row r="34" spans="1:13" ht="18">
      <c r="A34" s="107"/>
      <c r="B34" s="107" t="s">
        <v>105</v>
      </c>
      <c r="C34" s="115">
        <f>'cross border - additional table'!H55</f>
        <v>1.08</v>
      </c>
      <c r="D34" s="115">
        <f>'cross border - additional table'!I55</f>
        <v>1.040105</v>
      </c>
      <c r="E34" s="115">
        <f>'cross border - additional table'!J55</f>
        <v>0.91</v>
      </c>
      <c r="F34" s="115">
        <f>'cross border - additional table'!K55</f>
        <v>2.08</v>
      </c>
      <c r="G34" s="115">
        <f>'cross border - additional table'!L55</f>
        <v>2.06</v>
      </c>
      <c r="H34" s="115">
        <f>'cross border - additional table'!M55</f>
        <v>2.01</v>
      </c>
      <c r="I34" s="115">
        <f>'cross border - additional table'!N55</f>
        <v>2.01</v>
      </c>
      <c r="J34" s="115">
        <f>'cross border - additional table'!O55</f>
        <v>1.27</v>
      </c>
      <c r="K34" s="115">
        <f>'cross border - additional table'!P55</f>
        <v>1.62</v>
      </c>
      <c r="L34" s="115">
        <f>'cross border - additional table'!Q55</f>
        <v>1.07</v>
      </c>
      <c r="M34" s="115" t="str">
        <f>'cross border - additional table'!R55</f>
        <v>..</v>
      </c>
    </row>
    <row r="35" spans="1:13" ht="18">
      <c r="A35" s="107"/>
      <c r="B35" s="107" t="s">
        <v>110</v>
      </c>
      <c r="C35" s="115">
        <f>'cross border - additional table'!H82</f>
        <v>5.05</v>
      </c>
      <c r="D35" s="115">
        <f>'cross border - additional table'!I82</f>
        <v>4.619999999999999</v>
      </c>
      <c r="E35" s="115">
        <f>'cross border - additional table'!J82</f>
        <v>5.35</v>
      </c>
      <c r="F35" s="115">
        <f>'cross border - additional table'!K82</f>
        <v>5.86</v>
      </c>
      <c r="G35" s="115">
        <f>'cross border - additional table'!L82</f>
        <v>5.629999999999999</v>
      </c>
      <c r="H35" s="115">
        <f>'cross border - additional table'!M82</f>
        <v>5.500000000000002</v>
      </c>
      <c r="I35" s="115">
        <f>'cross border - additional table'!N82</f>
        <v>5.06</v>
      </c>
      <c r="J35" s="115">
        <f>'cross border - additional table'!O82</f>
        <v>4.870000000000001</v>
      </c>
      <c r="K35" s="115">
        <f>'cross border - additional table'!P82</f>
        <v>5.499999999999999</v>
      </c>
      <c r="L35" s="115">
        <f>'cross border - additional table'!Q82</f>
        <v>4.94</v>
      </c>
      <c r="M35" s="115">
        <f>'cross border - additional table'!R82</f>
        <v>2.0649</v>
      </c>
    </row>
    <row r="36" spans="1:13" ht="18">
      <c r="A36" s="107"/>
      <c r="B36" s="111" t="s">
        <v>102</v>
      </c>
      <c r="C36" s="118">
        <f aca="true" t="shared" si="7" ref="C36:M36">IF(ISERR(C33+C34+C35),"..",IF((C33+C34+C35)=0,"-",(C33+C34+C35)))</f>
        <v>24.430000000000003</v>
      </c>
      <c r="D36" s="118">
        <f t="shared" si="7"/>
        <v>26.560105</v>
      </c>
      <c r="E36" s="118">
        <f t="shared" si="7"/>
        <v>23.86</v>
      </c>
      <c r="F36" s="118">
        <f t="shared" si="7"/>
        <v>25.339999999999996</v>
      </c>
      <c r="G36" s="118">
        <f t="shared" si="7"/>
        <v>26.589999999999996</v>
      </c>
      <c r="H36" s="117">
        <f t="shared" si="7"/>
        <v>29.409999999999997</v>
      </c>
      <c r="I36" s="117">
        <f t="shared" si="7"/>
        <v>24.77</v>
      </c>
      <c r="J36" s="117">
        <f t="shared" si="7"/>
        <v>22.14</v>
      </c>
      <c r="K36" s="117">
        <f t="shared" si="7"/>
        <v>25.02</v>
      </c>
      <c r="L36" s="117" t="str">
        <f>IF(ISERR(L33+L34+L35),"..",IF((L33+L34+L35)=0,"-",(L33+L34+L35)))</f>
        <v>..</v>
      </c>
      <c r="M36" s="117" t="str">
        <f t="shared" si="7"/>
        <v>..</v>
      </c>
    </row>
    <row r="37" spans="1:13" ht="6" customHeight="1">
      <c r="A37" s="107"/>
      <c r="B37" s="107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</row>
    <row r="38" spans="1:13" ht="18">
      <c r="A38" s="109" t="s">
        <v>112</v>
      </c>
      <c r="B38" s="107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</row>
    <row r="39" spans="1:13" ht="21">
      <c r="A39" s="107"/>
      <c r="B39" s="107" t="s">
        <v>418</v>
      </c>
      <c r="C39" s="115">
        <f aca="true" t="shared" si="8" ref="C39:G41">C27+C33</f>
        <v>33.5</v>
      </c>
      <c r="D39" s="116">
        <f t="shared" si="8"/>
        <v>35.7</v>
      </c>
      <c r="E39" s="115">
        <f t="shared" si="8"/>
        <v>31.900000000000002</v>
      </c>
      <c r="F39" s="115">
        <f t="shared" si="8"/>
        <v>29.9</v>
      </c>
      <c r="G39" s="115">
        <f t="shared" si="8"/>
        <v>33.099999999999994</v>
      </c>
      <c r="H39" s="115">
        <f aca="true" t="shared" si="9" ref="H39:M41">IF(ISERR(H27+H33),"..",IF((H27+H33)=0,"-",(H27+H33)))</f>
        <v>38.3</v>
      </c>
      <c r="I39" s="115">
        <f t="shared" si="9"/>
        <v>30</v>
      </c>
      <c r="J39" s="115">
        <f t="shared" si="9"/>
        <v>28.6</v>
      </c>
      <c r="K39" s="115">
        <f t="shared" si="9"/>
        <v>32.7</v>
      </c>
      <c r="L39" s="115" t="str">
        <f t="shared" si="9"/>
        <v>..</v>
      </c>
      <c r="M39" s="115" t="str">
        <f t="shared" si="9"/>
        <v>..</v>
      </c>
    </row>
    <row r="40" spans="1:13" ht="18">
      <c r="A40" s="107"/>
      <c r="B40" s="107" t="s">
        <v>105</v>
      </c>
      <c r="C40" s="115">
        <f t="shared" si="8"/>
        <v>5.442222</v>
      </c>
      <c r="D40" s="115">
        <f t="shared" si="8"/>
        <v>5.1737660000000005</v>
      </c>
      <c r="E40" s="115">
        <f t="shared" si="8"/>
        <v>7.29</v>
      </c>
      <c r="F40" s="115">
        <f t="shared" si="8"/>
        <v>11.05</v>
      </c>
      <c r="G40" s="115">
        <f t="shared" si="8"/>
        <v>9.19</v>
      </c>
      <c r="H40" s="115">
        <f t="shared" si="9"/>
        <v>6.56</v>
      </c>
      <c r="I40" s="115">
        <f t="shared" si="9"/>
        <v>5.85</v>
      </c>
      <c r="J40" s="117">
        <f t="shared" si="9"/>
        <v>4.52</v>
      </c>
      <c r="K40" s="117">
        <f t="shared" si="9"/>
        <v>4.73</v>
      </c>
      <c r="L40" s="117">
        <f t="shared" si="9"/>
        <v>3.2800000000000002</v>
      </c>
      <c r="M40" s="119" t="str">
        <f t="shared" si="9"/>
        <v>..</v>
      </c>
    </row>
    <row r="41" spans="1:13" ht="18">
      <c r="A41" s="107"/>
      <c r="B41" s="107" t="s">
        <v>110</v>
      </c>
      <c r="C41" s="115">
        <f t="shared" si="8"/>
        <v>22.599999999999998</v>
      </c>
      <c r="D41" s="115">
        <f t="shared" si="8"/>
        <v>22.17</v>
      </c>
      <c r="E41" s="115">
        <f t="shared" si="8"/>
        <v>24.04</v>
      </c>
      <c r="F41" s="115">
        <f t="shared" si="8"/>
        <v>28.349999999999998</v>
      </c>
      <c r="G41" s="115">
        <f t="shared" si="8"/>
        <v>23.56</v>
      </c>
      <c r="H41" s="115">
        <f t="shared" si="9"/>
        <v>25.160000000000004</v>
      </c>
      <c r="I41" s="115">
        <f t="shared" si="9"/>
        <v>26.06</v>
      </c>
      <c r="J41" s="115">
        <f t="shared" si="9"/>
        <v>22.43</v>
      </c>
      <c r="K41" s="115">
        <f t="shared" si="9"/>
        <v>22.09</v>
      </c>
      <c r="L41" s="115">
        <f t="shared" si="9"/>
        <v>21.580000000000002</v>
      </c>
      <c r="M41" s="115">
        <f t="shared" si="9"/>
        <v>10.8263</v>
      </c>
    </row>
    <row r="42" spans="1:13" ht="18">
      <c r="A42" s="107"/>
      <c r="B42" s="111" t="s">
        <v>102</v>
      </c>
      <c r="C42" s="118">
        <f aca="true" t="shared" si="10" ref="C42:K42">IF(ISERR(C30+C36),"..",IF((C30+C36)=0,"-",(C30+C36)))</f>
        <v>61.542221999999995</v>
      </c>
      <c r="D42" s="118">
        <f t="shared" si="10"/>
        <v>63.043766</v>
      </c>
      <c r="E42" s="118">
        <f t="shared" si="10"/>
        <v>63.230000000000004</v>
      </c>
      <c r="F42" s="118">
        <f t="shared" si="10"/>
        <v>69.29999999999998</v>
      </c>
      <c r="G42" s="118">
        <f t="shared" si="10"/>
        <v>65.85</v>
      </c>
      <c r="H42" s="117">
        <f t="shared" si="10"/>
        <v>70.02</v>
      </c>
      <c r="I42" s="117">
        <f t="shared" si="10"/>
        <v>61.91</v>
      </c>
      <c r="J42" s="117">
        <f t="shared" si="10"/>
        <v>55.55</v>
      </c>
      <c r="K42" s="117">
        <f t="shared" si="10"/>
        <v>59.519999999999996</v>
      </c>
      <c r="L42" s="117" t="str">
        <f>IF(ISERR(L30+L36),"..",IF((L30+L36)=0,"-",(L30+L36)))</f>
        <v>..</v>
      </c>
      <c r="M42" s="117" t="str">
        <f>IF(ISERR(M30+M36),"..",IF((M30+M36)=0,"-",(M30+M36)))</f>
        <v>..</v>
      </c>
    </row>
    <row r="43" spans="1:13" ht="6" customHeight="1">
      <c r="A43" s="107"/>
      <c r="B43" s="107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</row>
    <row r="44" spans="1:13" ht="18">
      <c r="A44" s="109" t="s">
        <v>114</v>
      </c>
      <c r="B44" s="107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</row>
    <row r="45" spans="1:13" ht="21">
      <c r="A45" s="107"/>
      <c r="B45" s="107" t="s">
        <v>278</v>
      </c>
      <c r="C45" s="115">
        <f>'cross border - additional table'!H36</f>
        <v>0.6</v>
      </c>
      <c r="D45" s="116">
        <f>'cross border - additional table'!I36</f>
        <v>0.6</v>
      </c>
      <c r="E45" s="115">
        <f>'cross border - additional table'!J36</f>
        <v>0.5</v>
      </c>
      <c r="F45" s="115">
        <f>'cross border - additional table'!K36</f>
        <v>0.4</v>
      </c>
      <c r="G45" s="115">
        <f>'cross border - additional table'!L36</f>
        <v>0.4</v>
      </c>
      <c r="H45" s="115">
        <f>'cross border - additional table'!M36</f>
        <v>0.6</v>
      </c>
      <c r="I45" s="115">
        <f>'cross border - additional table'!N36</f>
        <v>0.5</v>
      </c>
      <c r="J45" s="115">
        <f>'cross border - additional table'!O36</f>
        <v>0.5</v>
      </c>
      <c r="K45" s="115">
        <f>'cross border - additional table'!P36</f>
        <v>0.4</v>
      </c>
      <c r="L45" s="115" t="str">
        <f>'cross border - additional table'!Q36</f>
        <v>..</v>
      </c>
      <c r="M45" s="115" t="str">
        <f>'cross border - additional table'!R36</f>
        <v>..</v>
      </c>
    </row>
    <row r="46" spans="1:13" ht="21">
      <c r="A46" s="107"/>
      <c r="B46" s="107" t="s">
        <v>279</v>
      </c>
      <c r="C46" s="115">
        <f>'cross border - additional table'!H51</f>
        <v>0.49</v>
      </c>
      <c r="D46" s="115">
        <f>'cross border - additional table'!I51</f>
        <v>0.434871</v>
      </c>
      <c r="E46" s="115">
        <f>'cross border - additional table'!J51</f>
        <v>0.51</v>
      </c>
      <c r="F46" s="115">
        <f>'cross border - additional table'!K51</f>
        <v>0.54</v>
      </c>
      <c r="G46" s="115">
        <f>'cross border - additional table'!L51</f>
        <v>0.53</v>
      </c>
      <c r="H46" s="115">
        <f>'cross border - additional table'!M51</f>
        <v>0.5</v>
      </c>
      <c r="I46" s="115">
        <f>'cross border - additional table'!N51</f>
        <v>0.39</v>
      </c>
      <c r="J46" s="115">
        <f>'cross border - additional table'!O51</f>
        <v>0.36</v>
      </c>
      <c r="K46" s="115">
        <f>'cross border - additional table'!P51</f>
        <v>0.36</v>
      </c>
      <c r="L46" s="115">
        <f>'cross border - additional table'!Q51</f>
        <v>0.37</v>
      </c>
      <c r="M46" s="115" t="str">
        <f>'cross border - additional table'!R51</f>
        <v>..</v>
      </c>
    </row>
    <row r="47" spans="1:13" ht="21">
      <c r="A47" s="107"/>
      <c r="B47" s="120" t="s">
        <v>280</v>
      </c>
      <c r="C47" s="115">
        <f>'cross border - additional table'!H85/1000</f>
        <v>67.783</v>
      </c>
      <c r="D47" s="115">
        <f>'cross border - additional table'!I85/1000</f>
        <v>58.903</v>
      </c>
      <c r="E47" s="115">
        <f>'cross border - additional table'!J85/1000</f>
        <v>54.454</v>
      </c>
      <c r="F47" s="115">
        <f>'cross border - additional table'!K85/1000</f>
        <v>45.002</v>
      </c>
      <c r="G47" s="115">
        <f>'cross border - additional table'!L85/1000</f>
        <v>43.994</v>
      </c>
      <c r="H47" s="115">
        <f>IF(ISERR('cross border - additional table'!M85/1000),"..",IF(('cross border - additional table'!M85/1000)=0,"-",('cross border - additional table'!M85/1000)))</f>
        <v>45.581</v>
      </c>
      <c r="I47" s="115">
        <f>IF(ISERR('cross border - additional table'!N85/1000),"..",IF(('cross border - additional table'!N85/1000)=0,"-",('cross border - additional table'!N85/1000)))</f>
        <v>42.416</v>
      </c>
      <c r="J47" s="115">
        <f>IF(ISERR('cross border - additional table'!O85/1000),"..",IF(('cross border - additional table'!O85/1000)=0,"-",('cross border - additional table'!O85/1000)))</f>
        <v>38.321</v>
      </c>
      <c r="K47" s="115">
        <f>IF(ISERR('cross border - additional table'!P85/1000),"..",IF(('cross border - additional table'!P85/1000)=0,"-",('cross border - additional table'!P85/1000)))</f>
        <v>39.891</v>
      </c>
      <c r="L47" s="115">
        <f>IF(ISERR('cross border - additional table'!Q85/1000),"..",IF(('cross border - additional table'!Q85/1000)=0,"-",('cross border - additional table'!Q85/1000)))</f>
        <v>33.358</v>
      </c>
      <c r="M47" s="115">
        <f>IF(ISERR('cross border - additional table'!R85/1000),"..",IF(('cross border - additional table'!R85/1000)=0,"-",('cross border - additional table'!R85/1000)))</f>
        <v>32.06</v>
      </c>
    </row>
    <row r="48" spans="1:13" ht="18">
      <c r="A48" s="107"/>
      <c r="B48" s="121" t="s">
        <v>102</v>
      </c>
      <c r="C48" s="118">
        <f aca="true" t="shared" si="11" ref="C48:M48">IF(ISERR(C45+C46+C47),"..",IF((C45+C46+C47)=0,"-",(C45+C46+C47)))</f>
        <v>68.873</v>
      </c>
      <c r="D48" s="118">
        <f t="shared" si="11"/>
        <v>59.937871</v>
      </c>
      <c r="E48" s="118">
        <f t="shared" si="11"/>
        <v>55.464</v>
      </c>
      <c r="F48" s="118">
        <f t="shared" si="11"/>
        <v>45.942</v>
      </c>
      <c r="G48" s="118">
        <f t="shared" si="11"/>
        <v>44.924</v>
      </c>
      <c r="H48" s="117">
        <f t="shared" si="11"/>
        <v>46.681000000000004</v>
      </c>
      <c r="I48" s="117">
        <f t="shared" si="11"/>
        <v>43.306</v>
      </c>
      <c r="J48" s="117">
        <f t="shared" si="11"/>
        <v>39.181</v>
      </c>
      <c r="K48" s="117">
        <f t="shared" si="11"/>
        <v>40.650999999999996</v>
      </c>
      <c r="L48" s="117" t="str">
        <f t="shared" si="11"/>
        <v>..</v>
      </c>
      <c r="M48" s="117" t="str">
        <f t="shared" si="11"/>
        <v>..</v>
      </c>
    </row>
    <row r="49" spans="1:13" ht="6" customHeight="1">
      <c r="A49" s="107"/>
      <c r="B49" s="107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</row>
    <row r="50" spans="1:13" ht="18">
      <c r="A50" s="109" t="s">
        <v>115</v>
      </c>
      <c r="B50" s="107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</row>
    <row r="51" spans="1:13" ht="21">
      <c r="A51" s="107"/>
      <c r="B51" s="107" t="s">
        <v>278</v>
      </c>
      <c r="C51" s="115">
        <f>'cross border - additional table'!H41</f>
        <v>0.2</v>
      </c>
      <c r="D51" s="116">
        <f>'cross border - additional table'!I41</f>
        <v>0.2</v>
      </c>
      <c r="E51" s="115">
        <f>'cross border - additional table'!J41</f>
        <v>0.3</v>
      </c>
      <c r="F51" s="115">
        <f>'cross border - additional table'!K41</f>
        <v>0.3</v>
      </c>
      <c r="G51" s="115">
        <f>'cross border - additional table'!L41</f>
        <v>0.2</v>
      </c>
      <c r="H51" s="115">
        <f>'cross border - additional table'!M41</f>
        <v>0.3</v>
      </c>
      <c r="I51" s="115">
        <f>'cross border - additional table'!N41</f>
        <v>0.3</v>
      </c>
      <c r="J51" s="115">
        <f>'cross border - additional table'!O41</f>
        <v>0.2</v>
      </c>
      <c r="K51" s="115">
        <f>'cross border - additional table'!P41</f>
        <v>0.2</v>
      </c>
      <c r="L51" s="115" t="str">
        <f>'cross border - additional table'!Q41</f>
        <v>..</v>
      </c>
      <c r="M51" s="115" t="str">
        <f>'cross border - additional table'!R41</f>
        <v>..</v>
      </c>
    </row>
    <row r="52" spans="1:13" ht="21">
      <c r="A52" s="107"/>
      <c r="B52" s="107" t="s">
        <v>281</v>
      </c>
      <c r="C52" s="115">
        <f>'cross border - additional table'!H56</f>
        <v>0.64</v>
      </c>
      <c r="D52" s="115">
        <f>'cross border - additional table'!I56</f>
        <v>0.52403</v>
      </c>
      <c r="E52" s="115">
        <f>'cross border - additional table'!J56</f>
        <v>0.54</v>
      </c>
      <c r="F52" s="115">
        <f>'cross border - additional table'!K56</f>
        <v>0.48</v>
      </c>
      <c r="G52" s="115">
        <f>'cross border - additional table'!L56</f>
        <v>0.45</v>
      </c>
      <c r="H52" s="115">
        <f>'cross border - additional table'!M56</f>
        <v>0.41</v>
      </c>
      <c r="I52" s="115">
        <f>'cross border - additional table'!N56</f>
        <v>0.495</v>
      </c>
      <c r="J52" s="115">
        <f>'cross border - additional table'!O56</f>
        <v>0.42</v>
      </c>
      <c r="K52" s="115">
        <f>'cross border - additional table'!P56</f>
        <v>0.42</v>
      </c>
      <c r="L52" s="115">
        <f>'cross border - additional table'!Q56</f>
        <v>0.41</v>
      </c>
      <c r="M52" s="115" t="str">
        <f>'cross border - additional table'!R56</f>
        <v>..</v>
      </c>
    </row>
    <row r="53" spans="1:13" ht="21">
      <c r="A53" s="107"/>
      <c r="B53" s="120" t="s">
        <v>280</v>
      </c>
      <c r="C53" s="115">
        <f>'cross border - additional table'!H87/1000</f>
        <v>11.427</v>
      </c>
      <c r="D53" s="115">
        <f>'cross border - additional table'!I87/1000</f>
        <v>9.501</v>
      </c>
      <c r="E53" s="115">
        <f>'cross border - additional table'!J87/1000</f>
        <v>14.995</v>
      </c>
      <c r="F53" s="115">
        <f>'cross border - additional table'!K87/1000</f>
        <v>17.024</v>
      </c>
      <c r="G53" s="115">
        <f>'cross border - additional table'!L87/1000</f>
        <v>17.909</v>
      </c>
      <c r="H53" s="115">
        <f>IF(ISERR('cross border - additional table'!M87/1000),"..",IF(('cross border - additional table'!M87/1000)=0,"-",('cross border - additional table'!M87/1000)))</f>
        <v>14.612</v>
      </c>
      <c r="I53" s="115">
        <f>IF(ISERR('cross border - additional table'!N87/1000),"..",IF(('cross border - additional table'!N87/1000)=0,"-",('cross border - additional table'!N87/1000)))</f>
        <v>16.106</v>
      </c>
      <c r="J53" s="115">
        <f>IF(ISERR('cross border - additional table'!O87/1000),"..",IF(('cross border - additional table'!O87/1000)=0,"-",('cross border - additional table'!O87/1000)))</f>
        <v>13.532</v>
      </c>
      <c r="K53" s="115">
        <f>IF(ISERR('cross border - additional table'!P87/1000),"..",IF(('cross border - additional table'!P87/1000)=0,"-",('cross border - additional table'!P87/1000)))</f>
        <v>13.169</v>
      </c>
      <c r="L53" s="115">
        <f>IF(ISERR('cross border - additional table'!Q87/1000),"..",IF(('cross border - additional table'!Q87/1000)=0,"-",('cross border - additional table'!Q87/1000)))</f>
        <v>14.216</v>
      </c>
      <c r="M53" s="115">
        <f>IF(ISERR('cross border - additional table'!R87/1000),"..",IF(('cross border - additional table'!R87/1000)=0,"-",('cross border - additional table'!R87/1000)))</f>
        <v>16.254</v>
      </c>
    </row>
    <row r="54" spans="1:13" ht="18">
      <c r="A54" s="107"/>
      <c r="B54" s="121" t="s">
        <v>102</v>
      </c>
      <c r="C54" s="118">
        <f aca="true" t="shared" si="12" ref="C54:M54">IF(ISERR(C51+C52+C53),"..",IF((C51+C52+C53)=0,"-",(C51+C52+C53)))</f>
        <v>12.267</v>
      </c>
      <c r="D54" s="118">
        <f t="shared" si="12"/>
        <v>10.22503</v>
      </c>
      <c r="E54" s="118">
        <f t="shared" si="12"/>
        <v>15.834999999999999</v>
      </c>
      <c r="F54" s="118">
        <f t="shared" si="12"/>
        <v>17.804000000000002</v>
      </c>
      <c r="G54" s="118">
        <f t="shared" si="12"/>
        <v>18.558999999999997</v>
      </c>
      <c r="H54" s="117">
        <f t="shared" si="12"/>
        <v>15.322</v>
      </c>
      <c r="I54" s="117">
        <f t="shared" si="12"/>
        <v>16.901000000000003</v>
      </c>
      <c r="J54" s="117">
        <f t="shared" si="12"/>
        <v>14.152</v>
      </c>
      <c r="K54" s="117">
        <f t="shared" si="12"/>
        <v>13.789</v>
      </c>
      <c r="L54" s="117" t="str">
        <f t="shared" si="12"/>
        <v>..</v>
      </c>
      <c r="M54" s="117" t="str">
        <f t="shared" si="12"/>
        <v>..</v>
      </c>
    </row>
    <row r="55" spans="1:13" ht="6" customHeight="1">
      <c r="A55" s="107"/>
      <c r="B55" s="107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3" ht="18">
      <c r="A56" s="109" t="s">
        <v>116</v>
      </c>
      <c r="B56" s="107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</row>
    <row r="57" spans="1:13" ht="18">
      <c r="A57" s="107"/>
      <c r="B57" s="107" t="s">
        <v>113</v>
      </c>
      <c r="C57" s="115">
        <f aca="true" t="shared" si="13" ref="C57:G59">C45+C51</f>
        <v>0.8</v>
      </c>
      <c r="D57" s="116">
        <f t="shared" si="13"/>
        <v>0.8</v>
      </c>
      <c r="E57" s="115">
        <f t="shared" si="13"/>
        <v>0.8</v>
      </c>
      <c r="F57" s="115">
        <f t="shared" si="13"/>
        <v>0.7</v>
      </c>
      <c r="G57" s="115">
        <f t="shared" si="13"/>
        <v>0.6000000000000001</v>
      </c>
      <c r="H57" s="117">
        <f aca="true" t="shared" si="14" ref="H57:M59">IF(ISERR(H45+H51),"..",IF((H45+H51)=0,"-",(H45+H51)))</f>
        <v>0.8999999999999999</v>
      </c>
      <c r="I57" s="117">
        <f t="shared" si="14"/>
        <v>0.8</v>
      </c>
      <c r="J57" s="117">
        <f t="shared" si="14"/>
        <v>0.7</v>
      </c>
      <c r="K57" s="117">
        <f t="shared" si="14"/>
        <v>0.6000000000000001</v>
      </c>
      <c r="L57" s="117" t="str">
        <f t="shared" si="14"/>
        <v>..</v>
      </c>
      <c r="M57" s="117" t="str">
        <f t="shared" si="14"/>
        <v>..</v>
      </c>
    </row>
    <row r="58" spans="1:13" ht="18">
      <c r="A58" s="107"/>
      <c r="B58" s="107" t="s">
        <v>105</v>
      </c>
      <c r="C58" s="115">
        <f t="shared" si="13"/>
        <v>1.13</v>
      </c>
      <c r="D58" s="115">
        <f t="shared" si="13"/>
        <v>0.958901</v>
      </c>
      <c r="E58" s="115">
        <f t="shared" si="13"/>
        <v>1.05</v>
      </c>
      <c r="F58" s="115">
        <f t="shared" si="13"/>
        <v>1.02</v>
      </c>
      <c r="G58" s="115">
        <f t="shared" si="13"/>
        <v>0.98</v>
      </c>
      <c r="H58" s="115">
        <f t="shared" si="14"/>
        <v>0.9099999999999999</v>
      </c>
      <c r="I58" s="115">
        <f t="shared" si="14"/>
        <v>0.885</v>
      </c>
      <c r="J58" s="115">
        <f t="shared" si="14"/>
        <v>0.78</v>
      </c>
      <c r="K58" s="115">
        <f t="shared" si="14"/>
        <v>0.78</v>
      </c>
      <c r="L58" s="117">
        <f t="shared" si="14"/>
        <v>0.78</v>
      </c>
      <c r="M58" s="119" t="str">
        <f t="shared" si="14"/>
        <v>..</v>
      </c>
    </row>
    <row r="59" spans="1:13" ht="18">
      <c r="A59" s="107"/>
      <c r="B59" s="120" t="s">
        <v>110</v>
      </c>
      <c r="C59" s="115">
        <f t="shared" si="13"/>
        <v>79.21000000000001</v>
      </c>
      <c r="D59" s="115">
        <f t="shared" si="13"/>
        <v>68.404</v>
      </c>
      <c r="E59" s="115">
        <f t="shared" si="13"/>
        <v>69.449</v>
      </c>
      <c r="F59" s="115">
        <f t="shared" si="13"/>
        <v>62.026</v>
      </c>
      <c r="G59" s="115">
        <f t="shared" si="13"/>
        <v>61.903</v>
      </c>
      <c r="H59" s="115">
        <f t="shared" si="14"/>
        <v>60.193000000000005</v>
      </c>
      <c r="I59" s="115">
        <f t="shared" si="14"/>
        <v>58.522</v>
      </c>
      <c r="J59" s="115">
        <f t="shared" si="14"/>
        <v>51.852999999999994</v>
      </c>
      <c r="K59" s="115">
        <f t="shared" si="14"/>
        <v>53.06</v>
      </c>
      <c r="L59" s="115">
        <f t="shared" si="14"/>
        <v>47.574</v>
      </c>
      <c r="M59" s="115">
        <f t="shared" si="14"/>
        <v>48.31400000000001</v>
      </c>
    </row>
    <row r="60" spans="1:13" ht="18">
      <c r="A60" s="107"/>
      <c r="B60" s="120" t="s">
        <v>117</v>
      </c>
      <c r="C60" s="118">
        <f aca="true" t="shared" si="15" ref="C60:K60">IF(ISERR(C48+C54),"..",IF((C48+C54)=0,"-",(C48+C54)))</f>
        <v>81.14</v>
      </c>
      <c r="D60" s="118">
        <f t="shared" si="15"/>
        <v>70.162901</v>
      </c>
      <c r="E60" s="118">
        <f t="shared" si="15"/>
        <v>71.29899999999999</v>
      </c>
      <c r="F60" s="118">
        <f t="shared" si="15"/>
        <v>63.746</v>
      </c>
      <c r="G60" s="118">
        <f t="shared" si="15"/>
        <v>63.483</v>
      </c>
      <c r="H60" s="117">
        <f t="shared" si="15"/>
        <v>62.003</v>
      </c>
      <c r="I60" s="117">
        <f t="shared" si="15"/>
        <v>60.207</v>
      </c>
      <c r="J60" s="117">
        <f t="shared" si="15"/>
        <v>53.333</v>
      </c>
      <c r="K60" s="117">
        <f t="shared" si="15"/>
        <v>54.44</v>
      </c>
      <c r="L60" s="117" t="str">
        <f>IF(ISERR(L48+L54),"..",IF((L48+L54)=0,"-",(L48+L54)))</f>
        <v>..</v>
      </c>
      <c r="M60" s="117" t="str">
        <f>IF(ISERR(M48+M54),"..",IF((M48+M54)=0,"-",(M48+M54)))</f>
        <v>..</v>
      </c>
    </row>
    <row r="61" spans="1:13" ht="6" customHeight="1">
      <c r="A61" s="107"/>
      <c r="B61" s="107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</row>
    <row r="62" spans="1:13" ht="18">
      <c r="A62" s="109" t="s">
        <v>118</v>
      </c>
      <c r="B62" s="107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</row>
    <row r="63" spans="1:13" ht="18">
      <c r="A63" s="107"/>
      <c r="B63" s="107" t="s">
        <v>113</v>
      </c>
      <c r="C63" s="115">
        <f>C39+C57</f>
        <v>34.3</v>
      </c>
      <c r="D63" s="116">
        <f>D39+D57</f>
        <v>36.5</v>
      </c>
      <c r="E63" s="115">
        <f>E39+E57</f>
        <v>32.7</v>
      </c>
      <c r="F63" s="115">
        <f>F39+F57</f>
        <v>30.599999999999998</v>
      </c>
      <c r="G63" s="115">
        <f>G39+G57</f>
        <v>33.699999999999996</v>
      </c>
      <c r="H63" s="117">
        <f aca="true" t="shared" si="16" ref="H63:M65">IF(ISERR(H39+H57),"..",IF((H39+H57)=0,"-",(H39+H57)))</f>
        <v>39.199999999999996</v>
      </c>
      <c r="I63" s="117">
        <f t="shared" si="16"/>
        <v>30.8</v>
      </c>
      <c r="J63" s="117">
        <f t="shared" si="16"/>
        <v>29.3</v>
      </c>
      <c r="K63" s="117">
        <f t="shared" si="16"/>
        <v>33.300000000000004</v>
      </c>
      <c r="L63" s="117" t="str">
        <f t="shared" si="16"/>
        <v>..</v>
      </c>
      <c r="M63" s="117" t="str">
        <f t="shared" si="16"/>
        <v>..</v>
      </c>
    </row>
    <row r="64" spans="1:13" ht="18">
      <c r="A64" s="107"/>
      <c r="B64" s="107" t="s">
        <v>105</v>
      </c>
      <c r="C64" s="115">
        <f aca="true" t="shared" si="17" ref="C64:F65">C40+C58</f>
        <v>6.572222</v>
      </c>
      <c r="D64" s="115">
        <f t="shared" si="17"/>
        <v>6.1326670000000005</v>
      </c>
      <c r="E64" s="115">
        <f t="shared" si="17"/>
        <v>8.34</v>
      </c>
      <c r="F64" s="115">
        <f t="shared" si="17"/>
        <v>12.07</v>
      </c>
      <c r="G64" s="117">
        <f>IF(ISERR(G40+G58),"..",IF((G40+G58)=0,"-",(G40+G58)))</f>
        <v>10.17</v>
      </c>
      <c r="H64" s="117">
        <f t="shared" si="16"/>
        <v>7.47</v>
      </c>
      <c r="I64" s="117">
        <f t="shared" si="16"/>
        <v>6.734999999999999</v>
      </c>
      <c r="J64" s="117">
        <f t="shared" si="16"/>
        <v>5.3</v>
      </c>
      <c r="K64" s="117">
        <f t="shared" si="16"/>
        <v>5.510000000000001</v>
      </c>
      <c r="L64" s="117">
        <f t="shared" si="16"/>
        <v>4.0600000000000005</v>
      </c>
      <c r="M64" s="119" t="str">
        <f t="shared" si="16"/>
        <v>..</v>
      </c>
    </row>
    <row r="65" spans="1:13" ht="18">
      <c r="A65" s="107"/>
      <c r="B65" s="120" t="s">
        <v>110</v>
      </c>
      <c r="C65" s="115">
        <f t="shared" si="17"/>
        <v>101.81</v>
      </c>
      <c r="D65" s="115">
        <f t="shared" si="17"/>
        <v>90.574</v>
      </c>
      <c r="E65" s="115">
        <f t="shared" si="17"/>
        <v>93.489</v>
      </c>
      <c r="F65" s="115">
        <f t="shared" si="17"/>
        <v>90.376</v>
      </c>
      <c r="G65" s="115">
        <f>G41+G59</f>
        <v>85.463</v>
      </c>
      <c r="H65" s="117">
        <f t="shared" si="16"/>
        <v>85.35300000000001</v>
      </c>
      <c r="I65" s="117">
        <f t="shared" si="16"/>
        <v>84.582</v>
      </c>
      <c r="J65" s="117">
        <f t="shared" si="16"/>
        <v>74.28299999999999</v>
      </c>
      <c r="K65" s="117">
        <f t="shared" si="16"/>
        <v>75.15</v>
      </c>
      <c r="L65" s="117">
        <f t="shared" si="16"/>
        <v>69.154</v>
      </c>
      <c r="M65" s="117">
        <f t="shared" si="16"/>
        <v>59.14030000000001</v>
      </c>
    </row>
    <row r="66" spans="1:13" ht="18">
      <c r="A66" s="107"/>
      <c r="B66" s="121" t="s">
        <v>102</v>
      </c>
      <c r="C66" s="118">
        <f aca="true" t="shared" si="18" ref="C66:L66">IF(ISERR(C42+C60),"..",IF((C42+C60)=0,"-",(C42+C60)))</f>
        <v>142.682222</v>
      </c>
      <c r="D66" s="118">
        <f t="shared" si="18"/>
        <v>133.206667</v>
      </c>
      <c r="E66" s="118">
        <f t="shared" si="18"/>
        <v>134.529</v>
      </c>
      <c r="F66" s="118">
        <f t="shared" si="18"/>
        <v>133.046</v>
      </c>
      <c r="G66" s="118">
        <f t="shared" si="18"/>
        <v>129.333</v>
      </c>
      <c r="H66" s="117">
        <f t="shared" si="18"/>
        <v>132.023</v>
      </c>
      <c r="I66" s="117">
        <f t="shared" si="18"/>
        <v>122.11699999999999</v>
      </c>
      <c r="J66" s="117">
        <f t="shared" si="18"/>
        <v>108.883</v>
      </c>
      <c r="K66" s="117">
        <f t="shared" si="18"/>
        <v>113.96</v>
      </c>
      <c r="L66" s="117" t="str">
        <f t="shared" si="18"/>
        <v>..</v>
      </c>
      <c r="M66" s="117" t="str">
        <f>IF(ISERR(M42+M60),"..",IF((M42+M60)=0,"-",(M42+M60)))</f>
        <v>..</v>
      </c>
    </row>
    <row r="67" spans="1:13" ht="5.2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</row>
    <row r="68" ht="6" customHeight="1"/>
    <row r="69" spans="1:2" s="55" customFormat="1" ht="14.25">
      <c r="A69" s="123">
        <v>1</v>
      </c>
      <c r="B69" s="55" t="s">
        <v>282</v>
      </c>
    </row>
    <row r="70" spans="1:2" s="55" customFormat="1" ht="14.25">
      <c r="A70" s="123">
        <v>2</v>
      </c>
      <c r="B70" s="55" t="s">
        <v>119</v>
      </c>
    </row>
    <row r="71" spans="1:2" s="55" customFormat="1" ht="14.25">
      <c r="A71" s="123">
        <v>3</v>
      </c>
      <c r="B71" s="55" t="s">
        <v>440</v>
      </c>
    </row>
    <row r="72" spans="1:2" s="55" customFormat="1" ht="14.25">
      <c r="A72" s="123">
        <v>4</v>
      </c>
      <c r="B72" s="55" t="s">
        <v>443</v>
      </c>
    </row>
    <row r="73" spans="1:2" s="55" customFormat="1" ht="14.25">
      <c r="A73" s="123"/>
      <c r="B73" s="55" t="s">
        <v>444</v>
      </c>
    </row>
    <row r="74" spans="1:2" s="55" customFormat="1" ht="14.25">
      <c r="A74" s="123">
        <v>5</v>
      </c>
      <c r="B74" s="55" t="s">
        <v>120</v>
      </c>
    </row>
    <row r="75" spans="1:2" s="55" customFormat="1" ht="14.25">
      <c r="A75" s="123"/>
      <c r="B75" s="55" t="s">
        <v>121</v>
      </c>
    </row>
    <row r="76" spans="1:2" s="55" customFormat="1" ht="14.25">
      <c r="A76" s="123">
        <v>6</v>
      </c>
      <c r="B76" s="55" t="s">
        <v>122</v>
      </c>
    </row>
    <row r="77" spans="1:2" s="55" customFormat="1" ht="14.25">
      <c r="A77" s="123">
        <v>7</v>
      </c>
      <c r="B77" s="55" t="s">
        <v>123</v>
      </c>
    </row>
    <row r="78" spans="1:2" s="55" customFormat="1" ht="14.25">
      <c r="A78" s="123">
        <v>8</v>
      </c>
      <c r="B78" s="55" t="s">
        <v>124</v>
      </c>
    </row>
    <row r="79" s="55" customFormat="1" ht="14.25">
      <c r="A79" s="486" t="s">
        <v>501</v>
      </c>
    </row>
    <row r="80" spans="1:2" ht="15">
      <c r="A80" s="487" t="s">
        <v>502</v>
      </c>
      <c r="B80" s="55"/>
    </row>
    <row r="81" ht="102" customHeight="1"/>
  </sheetData>
  <sheetProtection/>
  <printOptions/>
  <pageMargins left="0.75" right="0.75" top="0.8" bottom="0.81" header="0.5" footer="0.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AD88"/>
  <sheetViews>
    <sheetView zoomScale="75" zoomScaleNormal="75" zoomScalePageLayoutView="0" workbookViewId="0" topLeftCell="A1">
      <selection activeCell="U13" sqref="U13"/>
    </sheetView>
  </sheetViews>
  <sheetFormatPr defaultColWidth="12.57421875" defaultRowHeight="12.75"/>
  <cols>
    <col min="1" max="1" width="3.421875" style="21" customWidth="1"/>
    <col min="2" max="2" width="2.28125" style="21" customWidth="1"/>
    <col min="3" max="3" width="10.28125" style="21" customWidth="1"/>
    <col min="4" max="15" width="10.28125" style="21" hidden="1" customWidth="1"/>
    <col min="16" max="19" width="8.8515625" style="21" customWidth="1"/>
    <col min="20" max="23" width="9.00390625" style="21" customWidth="1"/>
    <col min="24" max="24" width="8.7109375" style="21" customWidth="1"/>
    <col min="25" max="25" width="9.00390625" style="21" customWidth="1"/>
    <col min="26" max="26" width="8.421875" style="21" customWidth="1"/>
    <col min="27" max="16384" width="12.57421875" style="21" customWidth="1"/>
  </cols>
  <sheetData>
    <row r="1" ht="15.75">
      <c r="A1" s="1" t="s">
        <v>283</v>
      </c>
    </row>
    <row r="2" spans="1:26" ht="1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8"/>
    </row>
    <row r="3" spans="1:26" s="124" customFormat="1" ht="15.75">
      <c r="A3" s="10"/>
      <c r="B3" s="10"/>
      <c r="C3" s="10"/>
      <c r="D3" s="11">
        <v>1990</v>
      </c>
      <c r="E3" s="11" t="s">
        <v>506</v>
      </c>
      <c r="F3" s="11" t="s">
        <v>507</v>
      </c>
      <c r="G3" s="10">
        <v>1993</v>
      </c>
      <c r="H3" s="10">
        <v>1994</v>
      </c>
      <c r="I3" s="10">
        <v>1995</v>
      </c>
      <c r="J3" s="10">
        <v>1996</v>
      </c>
      <c r="K3" s="10">
        <v>1997</v>
      </c>
      <c r="L3" s="10">
        <v>1998</v>
      </c>
      <c r="M3" s="10">
        <v>1999</v>
      </c>
      <c r="N3" s="10">
        <v>2000</v>
      </c>
      <c r="O3" s="10">
        <v>2001</v>
      </c>
      <c r="P3" s="10">
        <v>2002</v>
      </c>
      <c r="Q3" s="10">
        <v>2003</v>
      </c>
      <c r="R3" s="10">
        <v>2004</v>
      </c>
      <c r="S3" s="10">
        <v>2005</v>
      </c>
      <c r="T3" s="10">
        <v>2006</v>
      </c>
      <c r="U3" s="10">
        <v>2007</v>
      </c>
      <c r="V3" s="10">
        <v>2008</v>
      </c>
      <c r="W3" s="10">
        <v>2009</v>
      </c>
      <c r="X3" s="10">
        <v>2010</v>
      </c>
      <c r="Y3" s="10">
        <v>2011</v>
      </c>
      <c r="Z3" s="10">
        <v>2012</v>
      </c>
    </row>
    <row r="4" spans="1:26" s="124" customFormat="1" ht="5.2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495"/>
      <c r="L4" s="14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6" t="s">
        <v>419</v>
      </c>
      <c r="B5" s="15"/>
      <c r="C5" s="18"/>
      <c r="D5" s="18"/>
      <c r="E5" s="18"/>
      <c r="F5" s="18"/>
      <c r="G5" s="18"/>
      <c r="H5" s="18"/>
      <c r="I5" s="18"/>
      <c r="J5" s="18"/>
      <c r="K5" s="496"/>
      <c r="L5" s="18"/>
      <c r="M5" s="18"/>
      <c r="N5" s="18"/>
      <c r="O5" s="18"/>
      <c r="P5" s="17"/>
      <c r="Q5" s="17"/>
      <c r="R5" s="17"/>
      <c r="S5" s="17"/>
      <c r="T5" s="17"/>
      <c r="U5" s="17"/>
      <c r="V5" s="17"/>
      <c r="W5" s="17"/>
      <c r="X5" s="17"/>
      <c r="Y5" s="17"/>
      <c r="Z5" s="17" t="s">
        <v>125</v>
      </c>
    </row>
    <row r="6" spans="1:26" ht="15">
      <c r="A6" s="8"/>
      <c r="B6" s="18"/>
      <c r="C6" s="6" t="s">
        <v>126</v>
      </c>
      <c r="D6" s="496">
        <v>1788</v>
      </c>
      <c r="E6" s="496">
        <v>1829.5</v>
      </c>
      <c r="F6" s="496">
        <v>1884</v>
      </c>
      <c r="G6" s="496">
        <v>1873.8</v>
      </c>
      <c r="H6" s="496">
        <v>1900</v>
      </c>
      <c r="I6" s="496">
        <v>1909.9</v>
      </c>
      <c r="J6" s="496">
        <v>1966.4</v>
      </c>
      <c r="K6" s="496">
        <v>2022.6</v>
      </c>
      <c r="L6" s="496">
        <v>2073</v>
      </c>
      <c r="M6" s="496">
        <v>2131</v>
      </c>
      <c r="N6" s="496">
        <v>2188.357</v>
      </c>
      <c r="O6" s="496">
        <v>2262.248</v>
      </c>
      <c r="P6" s="125">
        <f>'S1 Numbers'!C7</f>
        <v>2330</v>
      </c>
      <c r="Q6" s="125">
        <f>'S1 Numbers'!D7</f>
        <v>2382.99</v>
      </c>
      <c r="R6" s="125">
        <f>'S1 Numbers'!E7</f>
        <v>2448.184</v>
      </c>
      <c r="S6" s="125">
        <f>'S1 Numbers'!F7</f>
        <v>2531.334</v>
      </c>
      <c r="T6" s="125">
        <f>'S1 Numbers'!G7</f>
        <v>2564.293</v>
      </c>
      <c r="U6" s="125">
        <f>'S1 Numbers'!H7</f>
        <v>2626.983</v>
      </c>
      <c r="V6" s="125">
        <f>'S1 Numbers'!I7</f>
        <v>2665.186</v>
      </c>
      <c r="W6" s="125">
        <f>'S1 Numbers'!J7</f>
        <v>2683.8969999999995</v>
      </c>
      <c r="X6" s="125">
        <f>'S1 Numbers'!K7</f>
        <v>2684.682</v>
      </c>
      <c r="Y6" s="125">
        <f>'S1 Numbers'!L7</f>
        <v>2691</v>
      </c>
      <c r="Z6" s="125">
        <f>'S1 Numbers'!M7</f>
        <v>2717</v>
      </c>
    </row>
    <row r="7" spans="1:26" ht="15">
      <c r="A7" s="8"/>
      <c r="B7" s="18"/>
      <c r="C7" s="6" t="s">
        <v>127</v>
      </c>
      <c r="D7" s="40">
        <v>24673</v>
      </c>
      <c r="E7" s="40">
        <v>24511</v>
      </c>
      <c r="F7" s="40">
        <v>24851</v>
      </c>
      <c r="G7" s="40">
        <v>24826</v>
      </c>
      <c r="H7" s="40">
        <v>25231</v>
      </c>
      <c r="I7" s="40">
        <v>25369</v>
      </c>
      <c r="J7" s="40">
        <v>26302</v>
      </c>
      <c r="K7" s="40">
        <v>26974</v>
      </c>
      <c r="L7" s="40">
        <v>27538</v>
      </c>
      <c r="M7" s="40">
        <v>28368</v>
      </c>
      <c r="N7" s="40">
        <v>28898</v>
      </c>
      <c r="O7" s="40">
        <v>29747</v>
      </c>
      <c r="P7" s="40">
        <v>30557</v>
      </c>
      <c r="Q7" s="40">
        <v>31207</v>
      </c>
      <c r="R7" s="40">
        <v>32259</v>
      </c>
      <c r="S7" s="40">
        <v>32897</v>
      </c>
      <c r="T7" s="40">
        <v>33070.484</v>
      </c>
      <c r="U7" s="40">
        <v>33650.981</v>
      </c>
      <c r="V7" s="40">
        <v>33883.382000000005</v>
      </c>
      <c r="W7" s="40">
        <v>33958.429</v>
      </c>
      <c r="X7" s="40">
        <v>34120.147999999994</v>
      </c>
      <c r="Y7" s="40">
        <v>34228.594</v>
      </c>
      <c r="Z7" s="40">
        <v>34522.322</v>
      </c>
    </row>
    <row r="8" ht="6" customHeight="1"/>
    <row r="9" spans="1:26" ht="15">
      <c r="A9" s="15" t="s">
        <v>420</v>
      </c>
      <c r="B9" s="8"/>
      <c r="C9" s="8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 t="s">
        <v>128</v>
      </c>
    </row>
    <row r="10" spans="3:26" ht="15">
      <c r="C10" s="8" t="s">
        <v>126</v>
      </c>
      <c r="D10" s="127">
        <v>57</v>
      </c>
      <c r="E10" s="127">
        <v>58</v>
      </c>
      <c r="F10" s="127">
        <v>57</v>
      </c>
      <c r="G10" s="127">
        <v>59</v>
      </c>
      <c r="H10" s="127">
        <v>62</v>
      </c>
      <c r="I10" s="127">
        <v>64</v>
      </c>
      <c r="J10" s="128">
        <v>61.30346232179225</v>
      </c>
      <c r="K10" s="128">
        <v>64.57357075913777</v>
      </c>
      <c r="L10" s="128">
        <v>62.32091690544413</v>
      </c>
      <c r="M10" s="128">
        <v>66.49122807017544</v>
      </c>
      <c r="N10" s="127" t="s">
        <v>8</v>
      </c>
      <c r="O10" s="127" t="s">
        <v>8</v>
      </c>
      <c r="P10" s="127" t="s">
        <v>8</v>
      </c>
      <c r="Q10" s="128">
        <v>68.54773123746733</v>
      </c>
      <c r="R10" s="127" t="s">
        <v>8</v>
      </c>
      <c r="S10" s="128">
        <v>69.14695468475705</v>
      </c>
      <c r="T10" s="127" t="s">
        <v>8</v>
      </c>
      <c r="U10" s="128">
        <v>70.37780930795358</v>
      </c>
      <c r="V10" s="127" t="s">
        <v>8</v>
      </c>
      <c r="W10" s="128">
        <v>69.8778492877527</v>
      </c>
      <c r="X10" s="127" t="s">
        <v>8</v>
      </c>
      <c r="Y10" s="410">
        <v>70</v>
      </c>
      <c r="Z10" s="127" t="s">
        <v>8</v>
      </c>
    </row>
    <row r="11" spans="1:26" ht="15">
      <c r="A11" s="8"/>
      <c r="B11" s="8"/>
      <c r="C11" s="8" t="s">
        <v>127</v>
      </c>
      <c r="D11" s="127">
        <v>67</v>
      </c>
      <c r="E11" s="127">
        <v>68</v>
      </c>
      <c r="F11" s="127">
        <v>68</v>
      </c>
      <c r="G11" s="127">
        <v>69</v>
      </c>
      <c r="H11" s="127">
        <v>68</v>
      </c>
      <c r="I11" s="127">
        <v>70</v>
      </c>
      <c r="J11" s="128">
        <v>69.54386395727178</v>
      </c>
      <c r="K11" s="128">
        <v>70.11563113048165</v>
      </c>
      <c r="L11" s="128">
        <v>72.16484562036302</v>
      </c>
      <c r="M11" s="128">
        <v>71.55216498988123</v>
      </c>
      <c r="N11" s="127" t="s">
        <v>8</v>
      </c>
      <c r="O11" s="127" t="s">
        <v>8</v>
      </c>
      <c r="P11" s="127" t="s">
        <v>8</v>
      </c>
      <c r="Q11" s="128">
        <v>73.631000164953</v>
      </c>
      <c r="R11" s="127" t="s">
        <v>8</v>
      </c>
      <c r="S11" s="128">
        <v>75.18921662926152</v>
      </c>
      <c r="T11" s="127" t="s">
        <v>8</v>
      </c>
      <c r="U11" s="128">
        <v>74.83100758158444</v>
      </c>
      <c r="V11" s="127" t="s">
        <v>8</v>
      </c>
      <c r="W11" s="128">
        <v>74.79309620579554</v>
      </c>
      <c r="X11" s="127" t="s">
        <v>8</v>
      </c>
      <c r="Y11" s="410">
        <v>72</v>
      </c>
      <c r="Z11" s="127" t="s">
        <v>8</v>
      </c>
    </row>
    <row r="12" spans="1:26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>
      <c r="A13" s="16" t="s">
        <v>284</v>
      </c>
      <c r="B13" s="8"/>
      <c r="C13" s="18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 t="s">
        <v>129</v>
      </c>
    </row>
    <row r="14" spans="1:26" ht="15">
      <c r="A14" s="8"/>
      <c r="B14" s="18"/>
      <c r="C14" s="8" t="s">
        <v>126</v>
      </c>
      <c r="D14" s="497">
        <v>51.7</v>
      </c>
      <c r="E14" s="497">
        <v>51.923</v>
      </c>
      <c r="F14" s="497">
        <v>52.049</v>
      </c>
      <c r="G14" s="497">
        <v>52.135</v>
      </c>
      <c r="H14" s="497">
        <v>52.346</v>
      </c>
      <c r="I14" s="497">
        <v>52.802</v>
      </c>
      <c r="J14" s="497">
        <v>53.078</v>
      </c>
      <c r="K14" s="497">
        <v>53.149</v>
      </c>
      <c r="L14" s="497">
        <v>53.325</v>
      </c>
      <c r="M14" s="497">
        <v>53.523</v>
      </c>
      <c r="N14" s="497">
        <v>53.886</v>
      </c>
      <c r="O14" s="497">
        <v>54.05367</v>
      </c>
      <c r="P14" s="129">
        <f>'S1 Numbers'!C29/1000</f>
        <v>54.58947</v>
      </c>
      <c r="Q14" s="129">
        <f>'S1 Numbers'!D29/1000</f>
        <v>54.55928999999999</v>
      </c>
      <c r="R14" s="129">
        <f>'S1 Numbers'!E29/1000</f>
        <v>54.59049</v>
      </c>
      <c r="S14" s="129">
        <f>'S1 Numbers'!F29/1000</f>
        <v>54.84656</v>
      </c>
      <c r="T14" s="129">
        <f>'S1 Numbers'!G29/1000</f>
        <v>54.96839</v>
      </c>
      <c r="U14" s="129">
        <f>'S1 Numbers'!H29/1000</f>
        <v>55.18589</v>
      </c>
      <c r="V14" s="129">
        <f>'S1 Numbers'!I29/1000</f>
        <v>55.343599999999995</v>
      </c>
      <c r="W14" s="129">
        <f>'S1 Numbers'!J29/1000</f>
        <v>55.53227</v>
      </c>
      <c r="X14" s="129">
        <f>'S1 Numbers'!K29/1000</f>
        <v>55.6256</v>
      </c>
      <c r="Y14" s="129">
        <f>'S1 Numbers'!L29/1000</f>
        <v>55.765375000000006</v>
      </c>
      <c r="Z14" s="129">
        <f>'S1 Numbers'!M29/1000</f>
        <v>55.906490000000005</v>
      </c>
    </row>
    <row r="15" spans="1:26" ht="15">
      <c r="A15" s="8"/>
      <c r="B15" s="8"/>
      <c r="C15" s="8" t="s">
        <v>421</v>
      </c>
      <c r="D15" s="130">
        <v>358</v>
      </c>
      <c r="E15" s="130">
        <v>359.966</v>
      </c>
      <c r="F15" s="130">
        <v>362.31</v>
      </c>
      <c r="G15" s="130">
        <v>384.8</v>
      </c>
      <c r="H15" s="130">
        <v>385.6</v>
      </c>
      <c r="I15" s="130">
        <v>386.4</v>
      </c>
      <c r="J15" s="130">
        <v>387</v>
      </c>
      <c r="K15" s="130">
        <v>387.9</v>
      </c>
      <c r="L15" s="130">
        <v>388.6</v>
      </c>
      <c r="M15" s="130">
        <v>389.5</v>
      </c>
      <c r="N15" s="130">
        <v>390.2</v>
      </c>
      <c r="O15" s="130">
        <v>391</v>
      </c>
      <c r="P15" s="130">
        <v>391.6</v>
      </c>
      <c r="Q15" s="131">
        <v>392.3</v>
      </c>
      <c r="R15" s="130">
        <v>387.7</v>
      </c>
      <c r="S15" s="130">
        <v>388</v>
      </c>
      <c r="T15" s="130">
        <v>398.4</v>
      </c>
      <c r="U15" s="130">
        <v>398.9</v>
      </c>
      <c r="V15" s="130">
        <v>394.5</v>
      </c>
      <c r="W15" s="130">
        <v>394.428</v>
      </c>
      <c r="X15" s="130">
        <v>394.253</v>
      </c>
      <c r="Y15" s="130">
        <v>394.295</v>
      </c>
      <c r="Z15" s="130">
        <v>394.89</v>
      </c>
    </row>
    <row r="16" spans="1:26" ht="6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5">
      <c r="A17" s="15" t="s">
        <v>23</v>
      </c>
      <c r="B17" s="8"/>
      <c r="C17" s="18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 t="s">
        <v>131</v>
      </c>
    </row>
    <row r="18" spans="1:26" ht="15">
      <c r="A18" s="15"/>
      <c r="B18" s="8" t="s">
        <v>132</v>
      </c>
      <c r="C18" s="1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">
      <c r="A19" s="8"/>
      <c r="C19" s="8" t="s">
        <v>126</v>
      </c>
      <c r="D19" s="498">
        <v>3.3</v>
      </c>
      <c r="E19" s="498">
        <v>3.2</v>
      </c>
      <c r="F19" s="498">
        <v>3.516</v>
      </c>
      <c r="G19" s="498">
        <v>4.338</v>
      </c>
      <c r="H19" s="498">
        <v>4.454</v>
      </c>
      <c r="I19" s="498">
        <v>4.318</v>
      </c>
      <c r="J19" s="498">
        <v>4.586</v>
      </c>
      <c r="K19" s="498">
        <v>4.852</v>
      </c>
      <c r="L19" s="498">
        <v>5.072</v>
      </c>
      <c r="M19" s="498">
        <v>5.164</v>
      </c>
      <c r="N19" s="498">
        <v>5.405</v>
      </c>
      <c r="O19" s="498">
        <v>5.567</v>
      </c>
      <c r="P19" s="133">
        <f>'S1 Numbers'!C32/1000</f>
        <v>5.73</v>
      </c>
      <c r="Q19" s="133">
        <f>'S1 Numbers'!D32/1000</f>
        <v>5.856</v>
      </c>
      <c r="R19" s="133">
        <f>'S1 Numbers'!E32/1000</f>
        <v>6.094203</v>
      </c>
      <c r="S19" s="133">
        <f>'S1 Numbers'!F32/1000</f>
        <v>6.15079</v>
      </c>
      <c r="T19" s="133">
        <f>'S1 Numbers'!G32/1000</f>
        <v>6.433</v>
      </c>
      <c r="U19" s="133">
        <f>'S1 Numbers'!H32/1000</f>
        <v>6.577</v>
      </c>
      <c r="V19" s="133">
        <f>'S1 Numbers'!I32/1000</f>
        <v>6.683</v>
      </c>
      <c r="W19" s="133">
        <f>'S1 Numbers'!J32/1000</f>
        <v>6.633</v>
      </c>
      <c r="X19" s="133">
        <f>'S1 Numbers'!K32/1000</f>
        <v>6.503</v>
      </c>
      <c r="Y19" s="133">
        <f>'S1 Numbers'!L32/1000</f>
        <v>6.57</v>
      </c>
      <c r="Z19" s="133">
        <f>'S1 Numbers'!M32/1000</f>
        <v>7.14</v>
      </c>
    </row>
    <row r="20" spans="1:27" ht="15">
      <c r="A20" s="8"/>
      <c r="B20" s="8"/>
      <c r="C20" s="8" t="s">
        <v>133</v>
      </c>
      <c r="D20" s="134">
        <v>61.6</v>
      </c>
      <c r="E20" s="134">
        <v>61</v>
      </c>
      <c r="F20" s="134">
        <v>61.5</v>
      </c>
      <c r="G20" s="134">
        <v>68.2</v>
      </c>
      <c r="H20" s="134">
        <v>70.7</v>
      </c>
      <c r="I20" s="134">
        <v>73.9</v>
      </c>
      <c r="J20" s="134">
        <v>78.3</v>
      </c>
      <c r="K20" s="134">
        <v>82.1</v>
      </c>
      <c r="L20" s="134">
        <v>85.7</v>
      </c>
      <c r="M20" s="134">
        <v>87.8</v>
      </c>
      <c r="N20" s="134">
        <v>88.4</v>
      </c>
      <c r="O20" s="134">
        <v>90.8</v>
      </c>
      <c r="P20" s="134">
        <v>92.6</v>
      </c>
      <c r="Q20" s="134">
        <v>93</v>
      </c>
      <c r="R20" s="134">
        <v>96.6</v>
      </c>
      <c r="S20" s="134">
        <v>97</v>
      </c>
      <c r="T20" s="134">
        <v>99.4</v>
      </c>
      <c r="U20" s="134">
        <v>100.6</v>
      </c>
      <c r="V20" s="134">
        <v>100.1</v>
      </c>
      <c r="W20" s="134">
        <v>99.5</v>
      </c>
      <c r="X20" s="134">
        <v>98.2</v>
      </c>
      <c r="Y20" s="134">
        <v>99.5</v>
      </c>
      <c r="Z20" s="134">
        <v>100.4</v>
      </c>
      <c r="AA20" s="42"/>
    </row>
    <row r="21" spans="1:27" ht="15">
      <c r="A21" s="8"/>
      <c r="B21" s="8" t="s">
        <v>26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42"/>
    </row>
    <row r="22" spans="1:27" ht="15">
      <c r="A22" s="8"/>
      <c r="C22" s="8" t="s">
        <v>126</v>
      </c>
      <c r="D22" s="499">
        <v>18.5</v>
      </c>
      <c r="E22" s="499">
        <v>18.747</v>
      </c>
      <c r="F22" s="499">
        <v>19.06</v>
      </c>
      <c r="G22" s="499">
        <v>18.807</v>
      </c>
      <c r="H22" s="499">
        <v>19.305</v>
      </c>
      <c r="I22" s="499">
        <v>19.67</v>
      </c>
      <c r="J22" s="499">
        <v>20.253</v>
      </c>
      <c r="K22" s="499">
        <v>20.6</v>
      </c>
      <c r="L22" s="499">
        <v>20.812</v>
      </c>
      <c r="M22" s="499">
        <v>21.021</v>
      </c>
      <c r="N22" s="499">
        <v>20.531</v>
      </c>
      <c r="O22" s="499">
        <v>20.775</v>
      </c>
      <c r="P22" s="135">
        <f>'S1 Numbers'!C33/1000</f>
        <v>21.533</v>
      </c>
      <c r="Q22" s="135">
        <f>'S1 Numbers'!D33/1000</f>
        <v>21.826</v>
      </c>
      <c r="R22" s="135">
        <f>'S1 Numbers'!E33/1000</f>
        <v>22.114</v>
      </c>
      <c r="S22" s="135">
        <f>'S1 Numbers'!F33/1000</f>
        <v>21.904106</v>
      </c>
      <c r="T22" s="135">
        <f>'S1 Numbers'!G33/1000</f>
        <v>22.465</v>
      </c>
      <c r="U22" s="135">
        <f>'S1 Numbers'!H33/1000</f>
        <v>22.408</v>
      </c>
      <c r="V22" s="135">
        <f>'S1 Numbers'!I33/1000</f>
        <v>22.127</v>
      </c>
      <c r="W22" s="135">
        <f>'S1 Numbers'!J33/1000</f>
        <v>22.327</v>
      </c>
      <c r="X22" s="135">
        <f>'S1 Numbers'!K33/1000</f>
        <v>21.992</v>
      </c>
      <c r="Y22" s="135">
        <f>'S1 Numbers'!L33/1000</f>
        <v>21.996</v>
      </c>
      <c r="Z22" s="135">
        <f>'S1 Numbers'!M33/1000</f>
        <v>21.713</v>
      </c>
      <c r="AA22" s="42"/>
    </row>
    <row r="23" spans="1:27" ht="15" customHeight="1">
      <c r="A23" s="8"/>
      <c r="B23" s="8"/>
      <c r="C23" s="8" t="s">
        <v>404</v>
      </c>
      <c r="D23" s="134">
        <v>193.1</v>
      </c>
      <c r="E23" s="134">
        <v>196.5</v>
      </c>
      <c r="F23" s="134">
        <v>196.5</v>
      </c>
      <c r="G23" s="134">
        <v>190.6</v>
      </c>
      <c r="H23" s="134">
        <v>195.1</v>
      </c>
      <c r="I23" s="134">
        <v>199.6</v>
      </c>
      <c r="J23" s="134">
        <v>204.4</v>
      </c>
      <c r="K23" s="134">
        <v>207.5</v>
      </c>
      <c r="L23" s="134">
        <v>210</v>
      </c>
      <c r="M23" s="134">
        <v>212.6</v>
      </c>
      <c r="N23" s="134">
        <v>211.7</v>
      </c>
      <c r="O23" s="134">
        <v>215.1</v>
      </c>
      <c r="P23" s="134">
        <v>218.6</v>
      </c>
      <c r="Q23" s="136">
        <v>221</v>
      </c>
      <c r="R23" s="134">
        <v>224.1</v>
      </c>
      <c r="S23" s="134">
        <v>223.1</v>
      </c>
      <c r="T23" s="134">
        <v>226.1</v>
      </c>
      <c r="U23" s="134">
        <v>224.9</v>
      </c>
      <c r="V23" s="134">
        <v>222.8</v>
      </c>
      <c r="W23" s="134">
        <v>222.4</v>
      </c>
      <c r="X23" s="134">
        <v>219.5</v>
      </c>
      <c r="Y23" s="134">
        <v>220.4</v>
      </c>
      <c r="Z23" s="134">
        <v>218.5</v>
      </c>
      <c r="AA23" s="42"/>
    </row>
    <row r="24" spans="1:26" ht="15">
      <c r="A24" s="8"/>
      <c r="B24" s="8" t="s">
        <v>134</v>
      </c>
      <c r="C24" s="8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</row>
    <row r="25" spans="1:26" ht="15">
      <c r="A25" s="8"/>
      <c r="B25" s="8"/>
      <c r="C25" s="8" t="s">
        <v>126</v>
      </c>
      <c r="D25" s="127" t="s">
        <v>8</v>
      </c>
      <c r="E25" s="127" t="s">
        <v>8</v>
      </c>
      <c r="F25" s="127" t="s">
        <v>8</v>
      </c>
      <c r="G25" s="134">
        <v>35.654</v>
      </c>
      <c r="H25" s="134">
        <v>36.459</v>
      </c>
      <c r="I25" s="134">
        <v>36.736</v>
      </c>
      <c r="J25" s="134">
        <v>37.777</v>
      </c>
      <c r="K25" s="134">
        <v>38.582</v>
      </c>
      <c r="L25" s="134">
        <v>39.169</v>
      </c>
      <c r="M25" s="134">
        <v>39.77</v>
      </c>
      <c r="N25" s="134">
        <v>39.561</v>
      </c>
      <c r="O25" s="134">
        <v>40.065</v>
      </c>
      <c r="P25" s="137">
        <f>'S1 Numbers'!C34/1000</f>
        <v>41.535</v>
      </c>
      <c r="Q25" s="137">
        <f>'S1 Numbers'!D34/1000</f>
        <v>42.038</v>
      </c>
      <c r="R25" s="137">
        <f>'S1 Numbers'!E34/1000</f>
        <v>42.705288</v>
      </c>
      <c r="S25" s="137">
        <f>'S1 Numbers'!F34/1000</f>
        <v>42.717842000000005</v>
      </c>
      <c r="T25" s="137">
        <f>'S1 Numbers'!G34/1000</f>
        <v>44.119</v>
      </c>
      <c r="U25" s="137">
        <f>'S1 Numbers'!H34/1000</f>
        <v>44.666</v>
      </c>
      <c r="V25" s="137">
        <f>'S1 Numbers'!I34/1000</f>
        <v>44.47</v>
      </c>
      <c r="W25" s="137">
        <f>'S1 Numbers'!J34/1000</f>
        <v>44.219</v>
      </c>
      <c r="X25" s="137">
        <f>'S1 Numbers'!K34/1000</f>
        <v>43.488</v>
      </c>
      <c r="Y25" s="137">
        <f>'S1 Numbers'!L34/1000</f>
        <v>43.39</v>
      </c>
      <c r="Z25" s="137">
        <f>'S1 Numbers'!M34/1000</f>
        <v>43.549</v>
      </c>
    </row>
    <row r="26" spans="1:26" ht="15">
      <c r="A26" s="8"/>
      <c r="B26" s="8"/>
      <c r="C26" s="8" t="s">
        <v>404</v>
      </c>
      <c r="D26" s="127" t="s">
        <v>8</v>
      </c>
      <c r="E26" s="127" t="s">
        <v>8</v>
      </c>
      <c r="F26" s="127" t="s">
        <v>8</v>
      </c>
      <c r="G26" s="134">
        <v>412.3</v>
      </c>
      <c r="H26" s="134">
        <v>421.5</v>
      </c>
      <c r="I26" s="134">
        <v>429.7</v>
      </c>
      <c r="J26" s="134">
        <v>441.1</v>
      </c>
      <c r="K26" s="134">
        <v>450.3</v>
      </c>
      <c r="L26" s="134">
        <v>458.5</v>
      </c>
      <c r="M26" s="134">
        <v>467</v>
      </c>
      <c r="N26" s="134">
        <v>467.1</v>
      </c>
      <c r="O26" s="134">
        <v>474.4</v>
      </c>
      <c r="P26" s="134">
        <v>486.5</v>
      </c>
      <c r="Q26" s="134">
        <v>490.4</v>
      </c>
      <c r="R26" s="134">
        <v>498.6</v>
      </c>
      <c r="S26" s="134">
        <v>499.4</v>
      </c>
      <c r="T26" s="134">
        <v>507.5</v>
      </c>
      <c r="U26" s="134">
        <v>513</v>
      </c>
      <c r="V26" s="134">
        <v>508.9</v>
      </c>
      <c r="W26" s="134">
        <v>504</v>
      </c>
      <c r="X26" s="134">
        <v>495.9</v>
      </c>
      <c r="Y26" s="134">
        <v>488.9</v>
      </c>
      <c r="Z26" s="134">
        <v>487.1</v>
      </c>
    </row>
    <row r="27" spans="1:26" ht="6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">
      <c r="A28" s="16" t="s">
        <v>135</v>
      </c>
      <c r="B28" s="8"/>
      <c r="C28" s="8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 t="s">
        <v>125</v>
      </c>
    </row>
    <row r="29" spans="1:30" ht="15">
      <c r="A29" s="8"/>
      <c r="B29" s="18"/>
      <c r="C29" s="8" t="s">
        <v>448</v>
      </c>
      <c r="D29" s="500">
        <v>6.798</v>
      </c>
      <c r="E29" s="500">
        <v>6.129</v>
      </c>
      <c r="F29" s="500">
        <v>5.639</v>
      </c>
      <c r="G29" s="500">
        <v>4.853</v>
      </c>
      <c r="H29" s="500">
        <v>5.571</v>
      </c>
      <c r="I29" s="500">
        <v>5.339</v>
      </c>
      <c r="J29" s="500">
        <v>4.398</v>
      </c>
      <c r="K29" s="500">
        <v>4.424</v>
      </c>
      <c r="L29" s="500">
        <v>4.457</v>
      </c>
      <c r="M29" s="500">
        <v>4.075</v>
      </c>
      <c r="N29" s="500">
        <v>3.894</v>
      </c>
      <c r="O29" s="500">
        <v>3.758</v>
      </c>
      <c r="P29" s="138">
        <f>'S1 Numbers'!C38/1000</f>
        <v>3.533</v>
      </c>
      <c r="Q29" s="138">
        <f>'S1 Numbers'!D38/1000</f>
        <v>3.293</v>
      </c>
      <c r="R29" s="138">
        <f>'S1 Numbers'!E38/1000</f>
        <v>3.074</v>
      </c>
      <c r="S29" s="138">
        <f>'S1 Numbers'!F38/1000</f>
        <v>2.952</v>
      </c>
      <c r="T29" s="138">
        <f>'S1 Numbers'!G38/1000</f>
        <v>2.949</v>
      </c>
      <c r="U29" s="138">
        <f>'S1 Numbers'!H38/1000</f>
        <v>2.666</v>
      </c>
      <c r="V29" s="138">
        <f>'S1 Numbers'!I38/1000</f>
        <v>2.845</v>
      </c>
      <c r="W29" s="138">
        <f>'S1 Numbers'!J38/1000</f>
        <v>2.504</v>
      </c>
      <c r="X29" s="138">
        <f>'S1 Numbers'!K38/1000</f>
        <v>2.177</v>
      </c>
      <c r="Y29" s="138">
        <f>'S1 Numbers'!L38/1000</f>
        <v>2.062</v>
      </c>
      <c r="Z29" s="138">
        <f>'S1 Numbers'!M38/1000</f>
        <v>2.148</v>
      </c>
      <c r="AA29" s="42"/>
      <c r="AB29" s="42"/>
      <c r="AC29" s="42"/>
      <c r="AD29" s="42"/>
    </row>
    <row r="30" spans="1:26" ht="15">
      <c r="A30" s="8"/>
      <c r="B30" s="8"/>
      <c r="C30" s="8" t="s">
        <v>127</v>
      </c>
      <c r="D30" s="134">
        <v>65.658</v>
      </c>
      <c r="E30" s="134">
        <v>56.186</v>
      </c>
      <c r="F30" s="134">
        <v>53.485</v>
      </c>
      <c r="G30" s="134">
        <v>48.834</v>
      </c>
      <c r="H30" s="134">
        <v>50.19</v>
      </c>
      <c r="I30" s="134">
        <v>49.154</v>
      </c>
      <c r="J30" s="134">
        <v>48.097</v>
      </c>
      <c r="K30" s="134">
        <v>46.583</v>
      </c>
      <c r="L30" s="134">
        <v>44.255</v>
      </c>
      <c r="M30" s="134">
        <v>42.545</v>
      </c>
      <c r="N30" s="134">
        <v>41.564</v>
      </c>
      <c r="O30" s="134">
        <v>40.56</v>
      </c>
      <c r="P30" s="134">
        <v>39.407</v>
      </c>
      <c r="Q30" s="134">
        <v>37.215</v>
      </c>
      <c r="R30" s="134">
        <v>34.351</v>
      </c>
      <c r="S30" s="134">
        <v>32.155</v>
      </c>
      <c r="T30" s="134">
        <v>31.845</v>
      </c>
      <c r="U30" s="134">
        <v>30.7</v>
      </c>
      <c r="V30" s="134">
        <v>28.572</v>
      </c>
      <c r="W30" s="134">
        <v>26.912</v>
      </c>
      <c r="X30" s="134">
        <v>24.517</v>
      </c>
      <c r="Y30" s="134">
        <v>25.023</v>
      </c>
      <c r="Z30" s="134">
        <v>24.793</v>
      </c>
    </row>
    <row r="31" spans="1:26" ht="6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">
      <c r="A32" s="16" t="s">
        <v>422</v>
      </c>
      <c r="B32" s="15"/>
      <c r="C32" s="1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 t="s">
        <v>136</v>
      </c>
    </row>
    <row r="33" spans="1:26" ht="15">
      <c r="A33" s="8"/>
      <c r="B33" s="18"/>
      <c r="C33" s="8" t="s">
        <v>126</v>
      </c>
      <c r="D33" s="496">
        <v>585</v>
      </c>
      <c r="E33" s="496">
        <v>571</v>
      </c>
      <c r="F33" s="496">
        <v>532</v>
      </c>
      <c r="G33" s="496">
        <v>525</v>
      </c>
      <c r="H33" s="496">
        <v>513</v>
      </c>
      <c r="I33" s="496">
        <v>494</v>
      </c>
      <c r="J33" s="496">
        <v>477.898</v>
      </c>
      <c r="K33" s="496">
        <v>448.455</v>
      </c>
      <c r="L33" s="501">
        <v>423.798</v>
      </c>
      <c r="M33" s="496">
        <v>454.784</v>
      </c>
      <c r="N33" s="496">
        <v>457.949</v>
      </c>
      <c r="O33" s="496">
        <v>465.849</v>
      </c>
      <c r="P33" s="125">
        <f>'S1 Numbers'!C11</f>
        <v>470.74</v>
      </c>
      <c r="Q33" s="125">
        <f>'S1 Numbers'!D11</f>
        <v>477.582</v>
      </c>
      <c r="R33" s="139">
        <f>'S1 Numbers'!E11</f>
        <v>460</v>
      </c>
      <c r="S33" s="125">
        <f>'S1 Numbers'!F11</f>
        <v>466</v>
      </c>
      <c r="T33" s="125">
        <f>'S1 Numbers'!G11</f>
        <v>476</v>
      </c>
      <c r="U33" s="125">
        <f>'S1 Numbers'!H11</f>
        <v>488</v>
      </c>
      <c r="V33" s="125">
        <f>'S1 Numbers'!I11</f>
        <v>484</v>
      </c>
      <c r="W33" s="125">
        <f>'S1 Numbers'!J11</f>
        <v>459</v>
      </c>
      <c r="X33" s="125">
        <f>'S1 Numbers'!K11</f>
        <v>431</v>
      </c>
      <c r="Y33" s="125">
        <f>'S1 Numbers'!L11</f>
        <v>439</v>
      </c>
      <c r="Z33" s="140">
        <f>'S1 Numbers'!M11</f>
        <v>423</v>
      </c>
    </row>
    <row r="34" spans="1:26" ht="15">
      <c r="A34" s="8"/>
      <c r="B34" s="18"/>
      <c r="C34" s="8" t="s">
        <v>127</v>
      </c>
      <c r="D34" s="141">
        <v>4850</v>
      </c>
      <c r="E34" s="141">
        <v>4665</v>
      </c>
      <c r="F34" s="141">
        <v>4480</v>
      </c>
      <c r="G34" s="141">
        <v>4381</v>
      </c>
      <c r="H34" s="141">
        <v>4414</v>
      </c>
      <c r="I34" s="141">
        <v>4366</v>
      </c>
      <c r="J34" s="141">
        <v>4455</v>
      </c>
      <c r="K34" s="141">
        <v>4430</v>
      </c>
      <c r="L34" s="148">
        <v>4350</v>
      </c>
      <c r="M34" s="141">
        <v>4376</v>
      </c>
      <c r="N34" s="141">
        <v>4420</v>
      </c>
      <c r="O34" s="141">
        <v>4455</v>
      </c>
      <c r="P34" s="141">
        <v>4550</v>
      </c>
      <c r="Q34" s="142">
        <v>4681</v>
      </c>
      <c r="R34" s="143">
        <v>4632</v>
      </c>
      <c r="S34" s="142">
        <v>4722</v>
      </c>
      <c r="T34" s="142">
        <v>4914</v>
      </c>
      <c r="U34" s="144">
        <v>5164</v>
      </c>
      <c r="V34" s="142">
        <v>5271</v>
      </c>
      <c r="W34" s="142">
        <v>5213</v>
      </c>
      <c r="X34" s="142">
        <v>5191</v>
      </c>
      <c r="Y34" s="142">
        <v>5219</v>
      </c>
      <c r="Z34" s="142">
        <v>5130</v>
      </c>
    </row>
    <row r="35" spans="1:26" ht="6" customHeight="1">
      <c r="A35" s="8"/>
      <c r="B35" s="1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>
      <c r="A36" s="16" t="s">
        <v>425</v>
      </c>
      <c r="B36" s="8"/>
      <c r="C36" s="18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 t="s">
        <v>136</v>
      </c>
    </row>
    <row r="37" spans="1:26" ht="15">
      <c r="A37" s="8"/>
      <c r="B37" s="18"/>
      <c r="C37" s="8" t="s">
        <v>126</v>
      </c>
      <c r="D37" s="502">
        <v>54.8</v>
      </c>
      <c r="E37" s="502">
        <v>54.807099310159145</v>
      </c>
      <c r="F37" s="502">
        <v>60.20309737253244</v>
      </c>
      <c r="G37" s="502">
        <v>59.64249407178653</v>
      </c>
      <c r="H37" s="502">
        <v>55.26535644948</v>
      </c>
      <c r="I37" s="502">
        <v>56.66</v>
      </c>
      <c r="J37" s="502">
        <v>57.49</v>
      </c>
      <c r="K37" s="502">
        <v>60.71</v>
      </c>
      <c r="L37" s="502">
        <v>62.46</v>
      </c>
      <c r="M37" s="502">
        <v>64.88</v>
      </c>
      <c r="N37" s="502">
        <v>64.787857</v>
      </c>
      <c r="O37" s="502">
        <v>64.568997</v>
      </c>
      <c r="P37" s="65">
        <f>'S1 Numbers'!C45</f>
        <v>52.37623</v>
      </c>
      <c r="Q37" s="65">
        <f>'S1 Numbers'!D45</f>
        <v>55.892939</v>
      </c>
      <c r="R37" s="65">
        <f>'S1 Numbers'!E45</f>
        <v>61.256431</v>
      </c>
      <c r="S37" s="65">
        <f>'S1 Numbers'!F45</f>
        <v>66.73589899999999</v>
      </c>
      <c r="T37" s="65">
        <f>'S1 Numbers'!G45</f>
        <v>69.785304</v>
      </c>
      <c r="U37" s="65">
        <f>'S1 Numbers'!H45</f>
        <v>72.74429</v>
      </c>
      <c r="V37" s="65">
        <f>'S1 Numbers'!I45</f>
        <v>76.25607770367007</v>
      </c>
      <c r="W37" s="65">
        <f>'S1 Numbers'!J45</f>
        <v>76.47389032494031</v>
      </c>
      <c r="X37" s="65">
        <f>'S1 Numbers'!K45</f>
        <v>79.4462863670296</v>
      </c>
      <c r="Y37" s="65">
        <f>'S1 Numbers'!L45</f>
        <v>83.31080000000001</v>
      </c>
      <c r="Z37" s="145" t="str">
        <f>'S1 Numbers'!M45</f>
        <v>..</v>
      </c>
    </row>
    <row r="38" spans="1:26" ht="15">
      <c r="A38" s="8"/>
      <c r="B38" s="8"/>
      <c r="C38" s="6" t="s">
        <v>453</v>
      </c>
      <c r="D38" s="147">
        <v>810</v>
      </c>
      <c r="E38" s="147">
        <v>792</v>
      </c>
      <c r="F38" s="147">
        <v>770</v>
      </c>
      <c r="G38" s="147">
        <v>740</v>
      </c>
      <c r="H38" s="147">
        <v>735</v>
      </c>
      <c r="I38" s="147">
        <v>761</v>
      </c>
      <c r="J38" s="147">
        <v>801</v>
      </c>
      <c r="K38" s="147">
        <v>846</v>
      </c>
      <c r="L38" s="503">
        <v>892</v>
      </c>
      <c r="M38" s="147">
        <v>931</v>
      </c>
      <c r="N38" s="147">
        <v>755.0772880000001</v>
      </c>
      <c r="O38" s="147">
        <v>758.6280050000001</v>
      </c>
      <c r="P38" s="147">
        <v>775.315152</v>
      </c>
      <c r="Q38" s="148">
        <v>791.3949819999998</v>
      </c>
      <c r="R38" s="148">
        <v>808.4841540000001</v>
      </c>
      <c r="S38" s="148">
        <v>827.394793</v>
      </c>
      <c r="T38" s="148">
        <v>984.0354719999998</v>
      </c>
      <c r="U38" s="148">
        <v>1018.053317</v>
      </c>
      <c r="V38" s="148">
        <v>1074.1627</v>
      </c>
      <c r="W38" s="148">
        <v>1065.3918</v>
      </c>
      <c r="X38" s="148">
        <v>1160.4289</v>
      </c>
      <c r="Y38" s="148">
        <v>1229.6623</v>
      </c>
      <c r="Z38" s="146" t="s">
        <v>8</v>
      </c>
    </row>
    <row r="39" spans="1:26" s="151" customFormat="1" ht="7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>
      <c r="A40" s="16" t="s">
        <v>137</v>
      </c>
      <c r="B40" s="8"/>
      <c r="C40" s="18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41"/>
      <c r="R40" s="141"/>
      <c r="S40" s="141"/>
      <c r="T40" s="141"/>
      <c r="U40" s="141"/>
      <c r="V40" s="142"/>
      <c r="W40" s="142"/>
      <c r="X40" s="142"/>
      <c r="Y40" s="142"/>
      <c r="Z40" s="142"/>
    </row>
    <row r="41" spans="1:26" ht="15">
      <c r="A41" s="8"/>
      <c r="B41" s="18"/>
      <c r="C41" s="8" t="s">
        <v>126</v>
      </c>
      <c r="D41" s="159">
        <v>9.9</v>
      </c>
      <c r="E41" s="159">
        <v>9.5705</v>
      </c>
      <c r="F41" s="159">
        <v>10.3828</v>
      </c>
      <c r="G41" s="159">
        <v>11.1208</v>
      </c>
      <c r="H41" s="159">
        <v>11.787</v>
      </c>
      <c r="I41" s="159">
        <v>12.313</v>
      </c>
      <c r="J41" s="159">
        <v>13.214</v>
      </c>
      <c r="K41" s="159">
        <v>14.391</v>
      </c>
      <c r="L41" s="159">
        <v>15.193</v>
      </c>
      <c r="M41" s="159">
        <v>15.941</v>
      </c>
      <c r="N41" s="159">
        <v>16.787</v>
      </c>
      <c r="O41" s="159">
        <v>18.081</v>
      </c>
      <c r="P41" s="63">
        <f>'S1 Numbers'!C49/1000</f>
        <v>19.783</v>
      </c>
      <c r="Q41" s="63">
        <f>'S1 Numbers'!D49/1000</f>
        <v>21.084</v>
      </c>
      <c r="R41" s="63">
        <f>'S1 Numbers'!E49/1000</f>
        <v>22.555</v>
      </c>
      <c r="S41" s="63">
        <f>'S1 Numbers'!F49/1000</f>
        <v>23.795</v>
      </c>
      <c r="T41" s="63">
        <f>'S1 Numbers'!G49/1000</f>
        <v>24.437</v>
      </c>
      <c r="U41" s="63">
        <f>'S1 Numbers'!H49/1000</f>
        <v>25.132</v>
      </c>
      <c r="V41" s="63">
        <f>'S1 Numbers'!I49/1000</f>
        <v>24.348</v>
      </c>
      <c r="W41" s="63">
        <f>'S1 Numbers'!J49/1000</f>
        <v>22.496</v>
      </c>
      <c r="X41" s="63">
        <f>'S1 Numbers'!K49/1000</f>
        <v>20.907</v>
      </c>
      <c r="Y41" s="63">
        <f>'S1 Numbers'!L49/1000</f>
        <v>22.065</v>
      </c>
      <c r="Z41" s="63">
        <f>'S1 Numbers'!M49/1000</f>
        <v>22.207</v>
      </c>
    </row>
    <row r="42" spans="1:26" ht="15">
      <c r="A42" s="8"/>
      <c r="B42" s="8"/>
      <c r="C42" s="8" t="s">
        <v>138</v>
      </c>
      <c r="D42" s="20">
        <v>102.4</v>
      </c>
      <c r="E42" s="20">
        <v>95.8</v>
      </c>
      <c r="F42" s="20">
        <v>106.1</v>
      </c>
      <c r="G42" s="20">
        <v>112.3</v>
      </c>
      <c r="H42" s="20">
        <v>122.2</v>
      </c>
      <c r="I42" s="20">
        <v>129.4</v>
      </c>
      <c r="J42" s="20">
        <v>135.8</v>
      </c>
      <c r="K42" s="20">
        <v>146.7</v>
      </c>
      <c r="L42" s="20">
        <v>158.9</v>
      </c>
      <c r="M42" s="20">
        <v>168.4</v>
      </c>
      <c r="N42" s="20">
        <v>179.885213</v>
      </c>
      <c r="O42" s="20">
        <v>181.230875</v>
      </c>
      <c r="P42" s="20">
        <v>188.8</v>
      </c>
      <c r="Q42" s="20">
        <v>200</v>
      </c>
      <c r="R42" s="150">
        <v>215.7</v>
      </c>
      <c r="S42" s="150">
        <v>228.217</v>
      </c>
      <c r="T42" s="150">
        <v>235.199</v>
      </c>
      <c r="U42" s="150">
        <v>240.722</v>
      </c>
      <c r="V42" s="150">
        <v>235.4</v>
      </c>
      <c r="W42" s="150">
        <v>218.1</v>
      </c>
      <c r="X42" s="150">
        <v>210.655</v>
      </c>
      <c r="Y42" s="150">
        <v>219.289</v>
      </c>
      <c r="Z42" s="150">
        <v>220.643</v>
      </c>
    </row>
    <row r="43" spans="1:26" ht="8.25" customHeight="1">
      <c r="A43" s="151"/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</row>
    <row r="44" spans="1:26" ht="15">
      <c r="A44" s="16" t="s">
        <v>139</v>
      </c>
      <c r="B44" s="8"/>
      <c r="C44" s="18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 t="s">
        <v>13</v>
      </c>
    </row>
    <row r="45" spans="1:26" ht="15">
      <c r="A45" s="16"/>
      <c r="B45" s="18" t="s">
        <v>424</v>
      </c>
      <c r="C45" s="1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">
      <c r="A46" s="8"/>
      <c r="C46" s="8" t="s">
        <v>126</v>
      </c>
      <c r="D46" s="496">
        <v>161</v>
      </c>
      <c r="E46" s="496">
        <v>148.8</v>
      </c>
      <c r="F46" s="496">
        <v>157.1</v>
      </c>
      <c r="G46" s="496">
        <v>158.9</v>
      </c>
      <c r="H46" s="496">
        <v>155.8</v>
      </c>
      <c r="I46" s="496">
        <v>157.7</v>
      </c>
      <c r="J46" s="496">
        <v>162.4</v>
      </c>
      <c r="K46" s="496">
        <v>157.4</v>
      </c>
      <c r="L46" s="496">
        <v>155.6</v>
      </c>
      <c r="M46" s="496">
        <v>155.8</v>
      </c>
      <c r="N46" s="496">
        <v>158.5</v>
      </c>
      <c r="O46" s="496">
        <v>150.8</v>
      </c>
      <c r="P46" s="125">
        <f>'S1 Numbers'!C17</f>
        <v>154.4</v>
      </c>
      <c r="Q46" s="125">
        <f>'S1 Numbers'!D17</f>
        <v>153.4</v>
      </c>
      <c r="R46" s="125">
        <f>'S1 Numbers'!E17</f>
        <v>173.1</v>
      </c>
      <c r="S46" s="125">
        <f>'S1 Numbers'!F17</f>
        <v>165.6</v>
      </c>
      <c r="T46" s="125">
        <f>'S1 Numbers'!G17</f>
        <v>170.03526122401001</v>
      </c>
      <c r="U46" s="125">
        <f>'S1 Numbers'!H17</f>
        <v>176.82849159656521</v>
      </c>
      <c r="V46" s="125">
        <f>'S1 Numbers'!I17</f>
        <v>157.03148290364607</v>
      </c>
      <c r="W46" s="125">
        <f>'S1 Numbers'!J17</f>
        <v>131.92345982339137</v>
      </c>
      <c r="X46" s="125">
        <f>'S1 Numbers'!K17</f>
        <v>131.93396436893246</v>
      </c>
      <c r="Y46" s="140" t="str">
        <f>'S1 Numbers'!L17</f>
        <v>..</v>
      </c>
      <c r="Z46" s="140" t="str">
        <f>'S1 Numbers'!L17</f>
        <v>..</v>
      </c>
    </row>
    <row r="47" spans="1:26" ht="15">
      <c r="A47" s="8"/>
      <c r="B47" s="18"/>
      <c r="C47" s="8" t="s">
        <v>127</v>
      </c>
      <c r="D47" s="142">
        <v>1645</v>
      </c>
      <c r="E47" s="142">
        <v>1505</v>
      </c>
      <c r="F47" s="142">
        <v>1463</v>
      </c>
      <c r="G47" s="142">
        <v>1523</v>
      </c>
      <c r="H47" s="142">
        <v>1597</v>
      </c>
      <c r="I47" s="142">
        <v>1609</v>
      </c>
      <c r="J47" s="142">
        <v>1628</v>
      </c>
      <c r="K47" s="142">
        <v>1643</v>
      </c>
      <c r="L47" s="142">
        <v>1630</v>
      </c>
      <c r="M47" s="142">
        <v>1567</v>
      </c>
      <c r="N47" s="142">
        <v>1593</v>
      </c>
      <c r="O47" s="142">
        <v>1581</v>
      </c>
      <c r="P47" s="142">
        <v>1627</v>
      </c>
      <c r="Q47" s="152">
        <v>1643</v>
      </c>
      <c r="R47" s="142">
        <v>1744</v>
      </c>
      <c r="S47" s="142">
        <v>1746</v>
      </c>
      <c r="T47" s="142">
        <v>1776</v>
      </c>
      <c r="U47" s="142">
        <v>1822</v>
      </c>
      <c r="V47" s="142">
        <v>1668</v>
      </c>
      <c r="W47" s="142">
        <v>1356</v>
      </c>
      <c r="X47" s="142">
        <v>1489</v>
      </c>
      <c r="Y47" s="142" t="s">
        <v>8</v>
      </c>
      <c r="Z47" s="142" t="s">
        <v>8</v>
      </c>
    </row>
    <row r="48" spans="1:26" ht="15">
      <c r="A48" s="8"/>
      <c r="B48" s="18" t="s">
        <v>426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">
      <c r="A49" s="8"/>
      <c r="C49" s="8" t="s">
        <v>126</v>
      </c>
      <c r="D49" s="504">
        <v>9.8</v>
      </c>
      <c r="E49" s="504">
        <v>9</v>
      </c>
      <c r="F49" s="504">
        <v>6.96</v>
      </c>
      <c r="G49" s="504">
        <v>5.01</v>
      </c>
      <c r="H49" s="504">
        <v>5.4</v>
      </c>
      <c r="I49" s="505" t="s">
        <v>8</v>
      </c>
      <c r="J49" s="504">
        <v>5.43</v>
      </c>
      <c r="K49" s="504">
        <v>7.04</v>
      </c>
      <c r="L49" s="504">
        <v>7.69</v>
      </c>
      <c r="M49" s="504">
        <v>8.24</v>
      </c>
      <c r="N49" s="504">
        <v>8.25</v>
      </c>
      <c r="O49" s="504">
        <v>9.570161</v>
      </c>
      <c r="P49" s="153">
        <f>'S1 Numbers'!C18</f>
        <v>9.119996</v>
      </c>
      <c r="Q49" s="153">
        <f>'S1 Numbers'!D18</f>
        <v>8.318532</v>
      </c>
      <c r="R49" s="153">
        <f>'S1 Numbers'!E18</f>
        <v>11.25</v>
      </c>
      <c r="S49" s="153">
        <f>'S1 Numbers'!F18</f>
        <v>14.32</v>
      </c>
      <c r="T49" s="153">
        <f>'S1 Numbers'!G18</f>
        <v>12.96</v>
      </c>
      <c r="U49" s="153">
        <f>'S1 Numbers'!H18</f>
        <v>11.35</v>
      </c>
      <c r="V49" s="153">
        <f>'S1 Numbers'!I18</f>
        <v>10.36</v>
      </c>
      <c r="W49" s="153">
        <f>'S1 Numbers'!J18</f>
        <v>9.69</v>
      </c>
      <c r="X49" s="153">
        <f>'S1 Numbers'!K18</f>
        <v>8.33</v>
      </c>
      <c r="Y49" s="153">
        <f>'S1 Numbers'!L18</f>
        <v>7.61</v>
      </c>
      <c r="Z49" s="154" t="str">
        <f>'S1 Numbers'!M18</f>
        <v>..</v>
      </c>
    </row>
    <row r="50" spans="1:26" ht="15">
      <c r="A50" s="8"/>
      <c r="B50" s="18"/>
      <c r="C50" s="6" t="s">
        <v>127</v>
      </c>
      <c r="D50" s="155">
        <v>138</v>
      </c>
      <c r="E50" s="155">
        <v>135.8</v>
      </c>
      <c r="F50" s="155">
        <v>122.4</v>
      </c>
      <c r="G50" s="155">
        <v>103.2</v>
      </c>
      <c r="H50" s="155">
        <v>97.3</v>
      </c>
      <c r="I50" s="156">
        <v>100.7</v>
      </c>
      <c r="J50" s="155">
        <v>101.7</v>
      </c>
      <c r="K50" s="155">
        <v>105.4</v>
      </c>
      <c r="L50" s="156">
        <v>102.1</v>
      </c>
      <c r="M50" s="155">
        <v>91.9</v>
      </c>
      <c r="N50" s="155">
        <v>95.4</v>
      </c>
      <c r="O50" s="155">
        <v>94.4</v>
      </c>
      <c r="P50" s="155">
        <v>87</v>
      </c>
      <c r="Q50" s="156">
        <v>88.9</v>
      </c>
      <c r="R50" s="157">
        <v>100.1</v>
      </c>
      <c r="S50" s="157">
        <v>105.3</v>
      </c>
      <c r="T50" s="155">
        <v>108.4</v>
      </c>
      <c r="U50" s="128">
        <v>102.4</v>
      </c>
      <c r="V50" s="128">
        <v>102.7</v>
      </c>
      <c r="W50" s="158">
        <v>87.2</v>
      </c>
      <c r="X50" s="158">
        <v>89.9</v>
      </c>
      <c r="Y50" s="423">
        <v>101.7</v>
      </c>
      <c r="Z50" s="158">
        <v>113.1</v>
      </c>
    </row>
    <row r="51" spans="1:26" ht="15">
      <c r="A51" s="8"/>
      <c r="B51" s="18" t="s">
        <v>15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">
      <c r="A52" s="8"/>
      <c r="C52" s="8" t="s">
        <v>126</v>
      </c>
      <c r="D52" s="159">
        <v>29.9</v>
      </c>
      <c r="E52" s="159">
        <v>31.6</v>
      </c>
      <c r="F52" s="159">
        <v>30.1</v>
      </c>
      <c r="G52" s="159">
        <v>24.5</v>
      </c>
      <c r="H52" s="159">
        <v>27.5</v>
      </c>
      <c r="I52" s="159">
        <v>31.9</v>
      </c>
      <c r="J52" s="159">
        <v>36.2</v>
      </c>
      <c r="K52" s="159">
        <v>34.5</v>
      </c>
      <c r="L52" s="159">
        <v>39.7</v>
      </c>
      <c r="M52" s="506">
        <v>35.3</v>
      </c>
      <c r="N52" s="159">
        <v>24.7</v>
      </c>
      <c r="O52" s="159">
        <v>20.6</v>
      </c>
      <c r="P52" s="63">
        <f>'S1 Numbers'!C19</f>
        <v>19.2</v>
      </c>
      <c r="Q52" s="63">
        <f>'S1 Numbers'!D19</f>
        <v>19.51</v>
      </c>
      <c r="R52" s="63">
        <f>'S1 Numbers'!E19</f>
        <v>20.49</v>
      </c>
      <c r="S52" s="63">
        <f>'S1 Numbers'!F19</f>
        <v>25.53</v>
      </c>
      <c r="T52" s="63">
        <f>'S1 Numbers'!G19</f>
        <v>20.58</v>
      </c>
      <c r="U52" s="63">
        <f>'S1 Numbers'!H19</f>
        <v>22.79</v>
      </c>
      <c r="V52" s="63">
        <f>'S1 Numbers'!I19</f>
        <v>23.28</v>
      </c>
      <c r="W52" s="63">
        <f>'S1 Numbers'!J19</f>
        <v>19.84</v>
      </c>
      <c r="X52" s="63">
        <f>'S1 Numbers'!K19</f>
        <v>17.95</v>
      </c>
      <c r="Y52" s="63">
        <f>'S1 Numbers'!L19</f>
        <v>16.33</v>
      </c>
      <c r="Z52" s="66">
        <f>'S1 Numbers'!M19</f>
        <v>12.5</v>
      </c>
    </row>
    <row r="53" spans="1:26" ht="15.75" customHeight="1">
      <c r="A53" s="8"/>
      <c r="B53" s="18"/>
      <c r="C53" s="8" t="s">
        <v>138</v>
      </c>
      <c r="D53" s="130">
        <v>61.4</v>
      </c>
      <c r="E53" s="130">
        <v>63.1</v>
      </c>
      <c r="F53" s="130">
        <v>62</v>
      </c>
      <c r="G53" s="130">
        <v>60.2</v>
      </c>
      <c r="H53" s="130">
        <v>61.2</v>
      </c>
      <c r="I53" s="130">
        <v>67.7</v>
      </c>
      <c r="J53" s="130">
        <v>70.9</v>
      </c>
      <c r="K53" s="130">
        <v>71.1</v>
      </c>
      <c r="L53" s="130">
        <v>77.3</v>
      </c>
      <c r="M53" s="131">
        <v>73</v>
      </c>
      <c r="N53" s="130">
        <v>63.1</v>
      </c>
      <c r="O53" s="130">
        <v>58.5</v>
      </c>
      <c r="P53" s="130">
        <v>59.5</v>
      </c>
      <c r="Q53" s="130">
        <v>58.5</v>
      </c>
      <c r="R53" s="160">
        <v>59.79</v>
      </c>
      <c r="S53" s="160">
        <v>65.1</v>
      </c>
      <c r="T53" s="160">
        <v>56.7</v>
      </c>
      <c r="U53" s="160">
        <v>57.6</v>
      </c>
      <c r="V53" s="160">
        <v>58.1</v>
      </c>
      <c r="W53" s="160">
        <v>54.6</v>
      </c>
      <c r="X53" s="160">
        <v>50.5</v>
      </c>
      <c r="Y53" s="160">
        <v>49.3026391343246</v>
      </c>
      <c r="Z53" s="160" t="s">
        <v>8</v>
      </c>
    </row>
    <row r="54" spans="1:26" ht="15" customHeight="1">
      <c r="A54" s="8"/>
      <c r="B54" s="18" t="s">
        <v>423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7.25" customHeight="1">
      <c r="A55" s="8"/>
      <c r="C55" s="8" t="s">
        <v>126</v>
      </c>
      <c r="D55" s="159">
        <v>26.9</v>
      </c>
      <c r="E55" s="159">
        <v>21.4</v>
      </c>
      <c r="F55" s="159">
        <v>24</v>
      </c>
      <c r="G55" s="159">
        <v>26.9</v>
      </c>
      <c r="H55" s="159">
        <v>24.084</v>
      </c>
      <c r="I55" s="159">
        <v>25.622</v>
      </c>
      <c r="J55" s="159">
        <v>25.602</v>
      </c>
      <c r="K55" s="159">
        <v>25.715</v>
      </c>
      <c r="L55" s="159">
        <v>28.061</v>
      </c>
      <c r="M55" s="159">
        <v>28.025</v>
      </c>
      <c r="N55" s="159">
        <v>28.149</v>
      </c>
      <c r="O55" s="159">
        <v>28.132</v>
      </c>
      <c r="P55" s="63">
        <f>'S1 Numbers'!C22</f>
        <v>28.042</v>
      </c>
      <c r="Q55" s="63">
        <f>'S1 Numbers'!D22</f>
        <v>27.701</v>
      </c>
      <c r="R55" s="63">
        <f>'S1 Numbers'!E22</f>
        <v>27.649039</v>
      </c>
      <c r="S55" s="63">
        <f>'S1 Numbers'!F22</f>
        <v>27.6</v>
      </c>
      <c r="T55" s="63">
        <f>'S1 Numbers'!G22</f>
        <v>27.8</v>
      </c>
      <c r="U55" s="63">
        <f>'S1 Numbers'!H22</f>
        <v>27.5</v>
      </c>
      <c r="V55" s="63">
        <f>'S1 Numbers'!I22</f>
        <v>27.6</v>
      </c>
      <c r="W55" s="63">
        <f>'S1 Numbers'!J22</f>
        <v>27.6</v>
      </c>
      <c r="X55" s="63">
        <f>'S1 Numbers'!K22</f>
        <v>27.6</v>
      </c>
      <c r="Y55" s="63">
        <f>'S1 Numbers'!L22</f>
        <v>27.8</v>
      </c>
      <c r="Z55" s="63">
        <f>'S1 Numbers'!M22</f>
        <v>28.2</v>
      </c>
    </row>
    <row r="56" spans="1:26" ht="17.25" customHeight="1">
      <c r="A56" s="8"/>
      <c r="B56" s="8"/>
      <c r="C56" s="6" t="s">
        <v>127</v>
      </c>
      <c r="D56" s="130">
        <v>121</v>
      </c>
      <c r="E56" s="130">
        <v>105</v>
      </c>
      <c r="F56" s="130">
        <v>106</v>
      </c>
      <c r="G56" s="130">
        <v>125</v>
      </c>
      <c r="H56" s="390">
        <v>73.192947</v>
      </c>
      <c r="I56" s="130">
        <v>60.019482</v>
      </c>
      <c r="J56" s="130">
        <v>67.789332</v>
      </c>
      <c r="K56" s="130">
        <v>61.400659</v>
      </c>
      <c r="L56" s="130">
        <v>64.992938</v>
      </c>
      <c r="M56" s="130">
        <v>64.776427</v>
      </c>
      <c r="N56" s="130">
        <v>63.584265</v>
      </c>
      <c r="O56" s="130">
        <v>62.975619</v>
      </c>
      <c r="P56" s="130">
        <v>58.407</v>
      </c>
      <c r="Q56" s="130">
        <v>54.898</v>
      </c>
      <c r="R56" s="130">
        <v>56.0877</v>
      </c>
      <c r="S56" s="130">
        <v>55.4</v>
      </c>
      <c r="T56" s="130">
        <v>54.5</v>
      </c>
      <c r="U56" s="161">
        <v>53.1</v>
      </c>
      <c r="V56" s="161">
        <v>53.3</v>
      </c>
      <c r="W56" s="161">
        <v>53.6</v>
      </c>
      <c r="X56" s="161">
        <v>53.5</v>
      </c>
      <c r="Y56" s="161">
        <v>53.7</v>
      </c>
      <c r="Z56" s="161">
        <v>54.3</v>
      </c>
    </row>
    <row r="57" spans="1:26" ht="6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">
      <c r="A58" s="14" t="s">
        <v>286</v>
      </c>
      <c r="B58" s="6"/>
      <c r="C58" s="6"/>
      <c r="D58" s="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 t="s">
        <v>128</v>
      </c>
    </row>
    <row r="59" spans="1:26" ht="15">
      <c r="A59" s="14"/>
      <c r="B59" s="6" t="s">
        <v>140</v>
      </c>
      <c r="C59" s="6"/>
      <c r="D59" s="6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">
      <c r="A60" s="6"/>
      <c r="B60" s="6"/>
      <c r="C60" s="8" t="s">
        <v>126</v>
      </c>
      <c r="D60" s="507" t="s">
        <v>8</v>
      </c>
      <c r="E60" s="507" t="s">
        <v>8</v>
      </c>
      <c r="F60" s="162">
        <v>64.41570635310687</v>
      </c>
      <c r="G60" s="162">
        <v>65.35891471615746</v>
      </c>
      <c r="H60" s="162">
        <v>66.33444286594595</v>
      </c>
      <c r="I60" s="162">
        <v>65.63878531516801</v>
      </c>
      <c r="J60" s="162">
        <v>68.43062836990725</v>
      </c>
      <c r="K60" s="162">
        <v>68.62079551552903</v>
      </c>
      <c r="L60" s="162">
        <v>69.6261260842483</v>
      </c>
      <c r="M60" s="162">
        <v>69.4</v>
      </c>
      <c r="N60" s="162">
        <v>67.2</v>
      </c>
      <c r="O60" s="162">
        <v>69</v>
      </c>
      <c r="P60" s="162">
        <v>69.6</v>
      </c>
      <c r="Q60" s="162">
        <v>70.01399700369385</v>
      </c>
      <c r="R60" s="162">
        <v>69</v>
      </c>
      <c r="S60" s="162">
        <v>68</v>
      </c>
      <c r="T60" s="162">
        <v>69</v>
      </c>
      <c r="U60" s="162">
        <v>69</v>
      </c>
      <c r="V60" s="162">
        <v>68.8</v>
      </c>
      <c r="W60" s="162">
        <v>69.5</v>
      </c>
      <c r="X60" s="162">
        <v>71.2</v>
      </c>
      <c r="Y60" s="162">
        <v>68</v>
      </c>
      <c r="Z60" s="142" t="s">
        <v>8</v>
      </c>
    </row>
    <row r="61" spans="1:26" ht="15">
      <c r="A61" s="6"/>
      <c r="B61" s="8"/>
      <c r="C61" s="6" t="s">
        <v>127</v>
      </c>
      <c r="D61" s="507" t="s">
        <v>8</v>
      </c>
      <c r="E61" s="507" t="s">
        <v>8</v>
      </c>
      <c r="F61" s="162">
        <v>68</v>
      </c>
      <c r="G61" s="162">
        <v>68</v>
      </c>
      <c r="H61" s="162">
        <v>68</v>
      </c>
      <c r="I61" s="162">
        <v>68</v>
      </c>
      <c r="J61" s="162">
        <v>70</v>
      </c>
      <c r="K61" s="162">
        <v>71</v>
      </c>
      <c r="L61" s="162">
        <v>71</v>
      </c>
      <c r="M61" s="162">
        <v>70</v>
      </c>
      <c r="N61" s="162">
        <v>70</v>
      </c>
      <c r="O61" s="162">
        <v>70</v>
      </c>
      <c r="P61" s="162">
        <v>71</v>
      </c>
      <c r="Q61" s="162">
        <v>71.07132385410083</v>
      </c>
      <c r="R61" s="162">
        <v>71</v>
      </c>
      <c r="S61" s="162">
        <v>70.8</v>
      </c>
      <c r="T61" s="162">
        <v>70</v>
      </c>
      <c r="U61" s="162">
        <v>69</v>
      </c>
      <c r="V61" s="162">
        <v>69.6</v>
      </c>
      <c r="W61" s="162">
        <v>70.3</v>
      </c>
      <c r="X61" s="162">
        <v>69.9</v>
      </c>
      <c r="Y61" s="162">
        <v>68</v>
      </c>
      <c r="Z61" s="142" t="s">
        <v>8</v>
      </c>
    </row>
    <row r="62" spans="1:26" ht="15">
      <c r="A62" s="6"/>
      <c r="B62" s="8" t="s">
        <v>141</v>
      </c>
      <c r="C62" s="6"/>
      <c r="D62" s="507"/>
      <c r="E62" s="507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42"/>
    </row>
    <row r="63" spans="1:26" s="8" customFormat="1" ht="15">
      <c r="A63" s="6"/>
      <c r="B63" s="6"/>
      <c r="C63" s="6" t="s">
        <v>126</v>
      </c>
      <c r="D63" s="507" t="s">
        <v>8</v>
      </c>
      <c r="E63" s="507" t="s">
        <v>8</v>
      </c>
      <c r="F63" s="162">
        <v>17.194843490808342</v>
      </c>
      <c r="G63" s="162">
        <v>16.80180248263526</v>
      </c>
      <c r="H63" s="162">
        <v>16.947951661849523</v>
      </c>
      <c r="I63" s="162">
        <v>15.782654165695266</v>
      </c>
      <c r="J63" s="162">
        <v>14.690003886502428</v>
      </c>
      <c r="K63" s="162">
        <v>15.329832183859562</v>
      </c>
      <c r="L63" s="162">
        <v>14.122281825534804</v>
      </c>
      <c r="M63" s="162">
        <v>14.8</v>
      </c>
      <c r="N63" s="162">
        <v>16.2</v>
      </c>
      <c r="O63" s="162">
        <v>16</v>
      </c>
      <c r="P63" s="162">
        <v>14</v>
      </c>
      <c r="Q63" s="162">
        <v>15.020029554390016</v>
      </c>
      <c r="R63" s="162">
        <v>15</v>
      </c>
      <c r="S63" s="162">
        <v>16</v>
      </c>
      <c r="T63" s="162">
        <v>17</v>
      </c>
      <c r="U63" s="162">
        <v>16</v>
      </c>
      <c r="V63" s="162">
        <v>17</v>
      </c>
      <c r="W63" s="162">
        <v>15</v>
      </c>
      <c r="X63" s="162">
        <v>14</v>
      </c>
      <c r="Y63" s="162">
        <v>16</v>
      </c>
      <c r="Z63" s="142" t="s">
        <v>8</v>
      </c>
    </row>
    <row r="64" spans="1:26" s="8" customFormat="1" ht="15">
      <c r="A64" s="53"/>
      <c r="B64" s="53"/>
      <c r="C64" s="53" t="s">
        <v>127</v>
      </c>
      <c r="D64" s="426" t="s">
        <v>8</v>
      </c>
      <c r="E64" s="426" t="s">
        <v>8</v>
      </c>
      <c r="F64" s="163">
        <v>14</v>
      </c>
      <c r="G64" s="163">
        <v>15</v>
      </c>
      <c r="H64" s="163">
        <v>14</v>
      </c>
      <c r="I64" s="163">
        <v>14</v>
      </c>
      <c r="J64" s="163">
        <v>13</v>
      </c>
      <c r="K64" s="508">
        <v>13</v>
      </c>
      <c r="L64" s="163">
        <v>13</v>
      </c>
      <c r="M64" s="163">
        <v>14</v>
      </c>
      <c r="N64" s="163">
        <v>13.99</v>
      </c>
      <c r="O64" s="163">
        <v>15</v>
      </c>
      <c r="P64" s="163">
        <v>14</v>
      </c>
      <c r="Q64" s="163">
        <v>13.73351194461584</v>
      </c>
      <c r="R64" s="163">
        <v>14</v>
      </c>
      <c r="S64" s="163">
        <v>14.12</v>
      </c>
      <c r="T64" s="163">
        <v>15</v>
      </c>
      <c r="U64" s="163">
        <v>16</v>
      </c>
      <c r="V64" s="163">
        <v>15.2</v>
      </c>
      <c r="W64" s="163">
        <v>14.6</v>
      </c>
      <c r="X64" s="163">
        <v>14.9</v>
      </c>
      <c r="Y64" s="163">
        <v>16</v>
      </c>
      <c r="Z64" s="426" t="s">
        <v>8</v>
      </c>
    </row>
    <row r="65" spans="1:26" ht="15">
      <c r="A65" s="164">
        <v>1</v>
      </c>
      <c r="B65" s="165" t="s">
        <v>445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162"/>
      <c r="Q65" s="162"/>
      <c r="R65" s="162"/>
      <c r="S65" s="162"/>
      <c r="T65" s="8"/>
      <c r="U65" s="8"/>
      <c r="V65" s="8"/>
      <c r="X65" s="8"/>
      <c r="Y65" s="8"/>
      <c r="Z65" s="8"/>
    </row>
    <row r="66" spans="1:26" ht="15">
      <c r="A66" s="164">
        <v>2</v>
      </c>
      <c r="B66" s="6" t="s">
        <v>144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162"/>
      <c r="Q66" s="162"/>
      <c r="R66" s="162"/>
      <c r="S66" s="162"/>
      <c r="T66" s="8"/>
      <c r="U66" s="8"/>
      <c r="V66" s="8"/>
      <c r="X66" s="8"/>
      <c r="Y66" s="8"/>
      <c r="Z66" s="8"/>
    </row>
    <row r="67" spans="1:19" s="8" customFormat="1" ht="12.75">
      <c r="A67" s="164">
        <v>3</v>
      </c>
      <c r="B67" s="8" t="s">
        <v>145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167"/>
      <c r="Q67" s="167"/>
      <c r="R67" s="167"/>
      <c r="S67" s="167"/>
    </row>
    <row r="68" spans="1:26" ht="15">
      <c r="A68" s="164">
        <v>4</v>
      </c>
      <c r="B68" s="6" t="s">
        <v>40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167"/>
      <c r="Q68" s="167"/>
      <c r="R68" s="167"/>
      <c r="S68" s="167"/>
      <c r="T68" s="8"/>
      <c r="U68" s="8"/>
      <c r="V68" s="8"/>
      <c r="W68" s="8"/>
      <c r="X68" s="8"/>
      <c r="Y68" s="8"/>
      <c r="Z68" s="8"/>
    </row>
    <row r="69" spans="1:2" ht="15">
      <c r="A69" s="164">
        <v>5</v>
      </c>
      <c r="B69" s="6" t="s">
        <v>146</v>
      </c>
    </row>
    <row r="70" spans="1:2" ht="15">
      <c r="A70" s="164">
        <v>6</v>
      </c>
      <c r="B70" s="6" t="s">
        <v>147</v>
      </c>
    </row>
    <row r="71" spans="1:27" ht="15">
      <c r="A71" s="164">
        <v>7</v>
      </c>
      <c r="B71" s="417" t="s">
        <v>460</v>
      </c>
      <c r="C71" s="418"/>
      <c r="D71" s="418"/>
      <c r="E71" s="418"/>
      <c r="F71" s="418"/>
      <c r="G71" s="418"/>
      <c r="H71" s="418"/>
      <c r="I71" s="418"/>
      <c r="J71" s="418"/>
      <c r="K71" s="418"/>
      <c r="L71" s="418"/>
      <c r="M71" s="418"/>
      <c r="N71" s="418"/>
      <c r="O71" s="418"/>
      <c r="P71" s="418"/>
      <c r="Q71" s="418"/>
      <c r="R71" s="418"/>
      <c r="S71" s="418"/>
      <c r="T71" s="417"/>
      <c r="U71" s="417"/>
      <c r="V71" s="417"/>
      <c r="W71" s="417"/>
      <c r="X71" s="417"/>
      <c r="Y71" s="417"/>
      <c r="Z71" s="417"/>
      <c r="AA71" s="419"/>
    </row>
    <row r="72" spans="1:2" ht="15">
      <c r="A72" s="164">
        <v>8</v>
      </c>
      <c r="B72" s="6" t="s">
        <v>142</v>
      </c>
    </row>
    <row r="73" spans="1:2" ht="15">
      <c r="A73" s="8"/>
      <c r="B73" s="52" t="s">
        <v>143</v>
      </c>
    </row>
    <row r="74" spans="1:21" ht="15">
      <c r="A74" s="416" t="s">
        <v>503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</row>
    <row r="75" spans="1:26" ht="15">
      <c r="A75" s="416" t="s">
        <v>447</v>
      </c>
      <c r="V75" s="8"/>
      <c r="X75" s="8"/>
      <c r="Y75" s="8"/>
      <c r="Z75" s="8"/>
    </row>
    <row r="76" spans="1:26" ht="15">
      <c r="A76" s="416" t="s">
        <v>454</v>
      </c>
      <c r="B76" s="8"/>
      <c r="V76" s="8"/>
      <c r="X76" s="8"/>
      <c r="Y76" s="8"/>
      <c r="Z76" s="8"/>
    </row>
    <row r="77" spans="1:26" ht="126" customHeight="1">
      <c r="A77" s="6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</sheetData>
  <sheetProtection/>
  <printOptions/>
  <pageMargins left="0.7480314960629921" right="0.7874015748031497" top="0.7086614173228347" bottom="0.5511811023622047" header="0.5118110236220472" footer="0.5118110236220472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E70"/>
  <sheetViews>
    <sheetView zoomScale="80" zoomScaleNormal="80" zoomScalePageLayoutView="0" workbookViewId="0" topLeftCell="A1">
      <selection activeCell="Q46" sqref="Q46"/>
    </sheetView>
  </sheetViews>
  <sheetFormatPr defaultColWidth="12.57421875" defaultRowHeight="12.75"/>
  <cols>
    <col min="1" max="1" width="2.7109375" style="21" customWidth="1"/>
    <col min="2" max="2" width="2.28125" style="21" customWidth="1"/>
    <col min="3" max="3" width="12.57421875" style="21" customWidth="1"/>
    <col min="4" max="15" width="12.57421875" style="21" hidden="1" customWidth="1"/>
    <col min="16" max="20" width="8.8515625" style="21" customWidth="1"/>
    <col min="21" max="22" width="9.00390625" style="21" customWidth="1"/>
    <col min="23" max="23" width="8.7109375" style="21" customWidth="1"/>
    <col min="24" max="24" width="8.28125" style="21" customWidth="1"/>
    <col min="25" max="25" width="8.00390625" style="21" customWidth="1"/>
    <col min="26" max="26" width="7.7109375" style="21" customWidth="1"/>
    <col min="27" max="27" width="1.1484375" style="21" customWidth="1"/>
    <col min="28" max="16384" width="12.57421875" style="21" customWidth="1"/>
  </cols>
  <sheetData>
    <row r="1" ht="15.75">
      <c r="A1" s="1" t="s">
        <v>287</v>
      </c>
    </row>
    <row r="2" spans="1:26" ht="15">
      <c r="A2" s="5" t="s">
        <v>434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s="124" customFormat="1" ht="15.75">
      <c r="A3" s="10"/>
      <c r="B3" s="10"/>
      <c r="C3" s="10"/>
      <c r="D3" s="10">
        <v>1990</v>
      </c>
      <c r="E3" s="10">
        <v>1991</v>
      </c>
      <c r="F3" s="10">
        <v>1992</v>
      </c>
      <c r="G3" s="10">
        <v>1993</v>
      </c>
      <c r="H3" s="10">
        <v>1994</v>
      </c>
      <c r="I3" s="10">
        <v>1995</v>
      </c>
      <c r="J3" s="10">
        <v>1996</v>
      </c>
      <c r="K3" s="10">
        <v>1997</v>
      </c>
      <c r="L3" s="10">
        <v>1998</v>
      </c>
      <c r="M3" s="10">
        <v>1999</v>
      </c>
      <c r="N3" s="10">
        <v>2000</v>
      </c>
      <c r="O3" s="10">
        <v>2001</v>
      </c>
      <c r="P3" s="10">
        <v>2002</v>
      </c>
      <c r="Q3" s="10">
        <v>2003</v>
      </c>
      <c r="R3" s="10">
        <v>2004</v>
      </c>
      <c r="S3" s="10">
        <v>2005</v>
      </c>
      <c r="T3" s="10">
        <v>2006</v>
      </c>
      <c r="U3" s="10">
        <v>2007</v>
      </c>
      <c r="V3" s="10">
        <v>2008</v>
      </c>
      <c r="W3" s="10">
        <v>2009</v>
      </c>
      <c r="X3" s="10">
        <v>2010</v>
      </c>
      <c r="Y3" s="10">
        <v>2011</v>
      </c>
      <c r="Z3" s="10">
        <v>2012</v>
      </c>
    </row>
    <row r="4" spans="1:26" s="124" customFormat="1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ht="15">
      <c r="A5" s="16" t="s">
        <v>419</v>
      </c>
      <c r="B5" s="15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>
      <c r="A6" s="8"/>
      <c r="B6" s="18"/>
      <c r="C6" s="8" t="s">
        <v>126</v>
      </c>
      <c r="D6" s="63">
        <f>'Table SGB1 comp num'!D6/'Table SGB1 comp num'!$P6*100</f>
        <v>76.7381974248927</v>
      </c>
      <c r="E6" s="63">
        <f>'Table SGB1 comp num'!E6/'Table SGB1 comp num'!$P6*100</f>
        <v>78.51931330472102</v>
      </c>
      <c r="F6" s="63">
        <f>'Table SGB1 comp num'!F6/'Table SGB1 comp num'!$P6*100</f>
        <v>80.85836909871244</v>
      </c>
      <c r="G6" s="63">
        <f>'Table SGB1 comp num'!G6/'Table SGB1 comp num'!$P6*100</f>
        <v>80.4206008583691</v>
      </c>
      <c r="H6" s="63">
        <f>'Table SGB1 comp num'!H6/'Table SGB1 comp num'!$P6*100</f>
        <v>81.54506437768241</v>
      </c>
      <c r="I6" s="63">
        <f>'Table SGB1 comp num'!I6/'Table SGB1 comp num'!$P6*100</f>
        <v>81.96995708154506</v>
      </c>
      <c r="J6" s="63">
        <f>'Table SGB1 comp num'!J6/'Table SGB1 comp num'!$P6*100</f>
        <v>84.39484978540773</v>
      </c>
      <c r="K6" s="63">
        <f>'Table SGB1 comp num'!K6/'Table SGB1 comp num'!$P6*100</f>
        <v>86.80686695278969</v>
      </c>
      <c r="L6" s="63">
        <f>'Table SGB1 comp num'!L6/'Table SGB1 comp num'!$P6*100</f>
        <v>88.96995708154506</v>
      </c>
      <c r="M6" s="63">
        <f>'Table SGB1 comp num'!M6/'Table SGB1 comp num'!$P6*100</f>
        <v>91.45922746781116</v>
      </c>
      <c r="N6" s="63">
        <f>'Table SGB1 comp num'!N6/'Table SGB1 comp num'!$P6*100</f>
        <v>93.92090128755365</v>
      </c>
      <c r="O6" s="63">
        <f>'Table SGB1 comp num'!O6/'Table SGB1 comp num'!$P6*100</f>
        <v>97.09218884120172</v>
      </c>
      <c r="P6" s="63">
        <f>'Table SGB1 comp num'!P6/'Table SGB1 comp num'!$P6*100</f>
        <v>100</v>
      </c>
      <c r="Q6" s="63">
        <f>'Table SGB1 comp num'!Q6/'Table SGB1 comp num'!$P6*100</f>
        <v>102.27424892703863</v>
      </c>
      <c r="R6" s="63">
        <f>'Table SGB1 comp num'!R6/'Table SGB1 comp num'!$P6*100</f>
        <v>105.0722746781116</v>
      </c>
      <c r="S6" s="63">
        <f>'Table SGB1 comp num'!S6/'Table SGB1 comp num'!$P6*100</f>
        <v>108.64094420600858</v>
      </c>
      <c r="T6" s="63">
        <f>'Table SGB1 comp num'!T6/'Table SGB1 comp num'!$P6*100</f>
        <v>110.05549356223176</v>
      </c>
      <c r="U6" s="63">
        <f>'Table SGB1 comp num'!U6/'Table SGB1 comp num'!$P6*100</f>
        <v>112.74605150214595</v>
      </c>
      <c r="V6" s="63">
        <f>'Table SGB1 comp num'!V6/'Table SGB1 comp num'!$P6*100</f>
        <v>114.38566523605151</v>
      </c>
      <c r="W6" s="63">
        <f>'Table SGB1 comp num'!W6/'Table SGB1 comp num'!$P6*100</f>
        <v>115.18871244635191</v>
      </c>
      <c r="X6" s="63">
        <f>'Table SGB1 comp num'!X6/'Table SGB1 comp num'!$P6*100</f>
        <v>115.22240343347639</v>
      </c>
      <c r="Y6" s="63">
        <f>'Table SGB1 comp num'!Y6/'Table SGB1 comp num'!$P6*100</f>
        <v>115.49356223175965</v>
      </c>
      <c r="Z6" s="63">
        <f>'Table SGB1 comp num'!Z6/'Table SGB1 comp num'!$P6*100</f>
        <v>116.60944206008583</v>
      </c>
    </row>
    <row r="7" spans="1:26" ht="15">
      <c r="A7" s="8"/>
      <c r="B7" s="18"/>
      <c r="C7" s="8" t="s">
        <v>127</v>
      </c>
      <c r="D7" s="63">
        <f>'Table SGB1 comp num'!D7/'Table SGB1 comp num'!$P7*100</f>
        <v>80.74418300225807</v>
      </c>
      <c r="E7" s="63">
        <f>'Table SGB1 comp num'!E7/'Table SGB1 comp num'!$P7*100</f>
        <v>80.214026246032</v>
      </c>
      <c r="F7" s="63">
        <f>'Table SGB1 comp num'!F7/'Table SGB1 comp num'!$P7*100</f>
        <v>81.32670091959288</v>
      </c>
      <c r="G7" s="63">
        <f>'Table SGB1 comp num'!G7/'Table SGB1 comp num'!$P7*100</f>
        <v>81.24488660536048</v>
      </c>
      <c r="H7" s="63">
        <f>'Table SGB1 comp num'!H7/'Table SGB1 comp num'!$P7*100</f>
        <v>82.57027849592563</v>
      </c>
      <c r="I7" s="63">
        <f>'Table SGB1 comp num'!I7/'Table SGB1 comp num'!$P7*100</f>
        <v>83.0218935104886</v>
      </c>
      <c r="J7" s="63">
        <f>'Table SGB1 comp num'!J7/'Table SGB1 comp num'!$P7*100</f>
        <v>86.07520371764244</v>
      </c>
      <c r="K7" s="63">
        <f>'Table SGB1 comp num'!K7/'Table SGB1 comp num'!$P7*100</f>
        <v>88.27437248420983</v>
      </c>
      <c r="L7" s="63">
        <f>'Table SGB1 comp num'!L7/'Table SGB1 comp num'!$P7*100</f>
        <v>90.12010341329318</v>
      </c>
      <c r="M7" s="63">
        <f>'Table SGB1 comp num'!M7/'Table SGB1 comp num'!$P7*100</f>
        <v>92.83633864580946</v>
      </c>
      <c r="N7" s="63">
        <f>'Table SGB1 comp num'!N7/'Table SGB1 comp num'!$P7*100</f>
        <v>94.57080210753674</v>
      </c>
      <c r="O7" s="63">
        <f>'Table SGB1 comp num'!O7/'Table SGB1 comp num'!$P7*100</f>
        <v>97.34921621886966</v>
      </c>
      <c r="P7" s="63">
        <f>'Table SGB1 comp num'!P7/'Table SGB1 comp num'!$P7*100</f>
        <v>100</v>
      </c>
      <c r="Q7" s="63">
        <f>'Table SGB1 comp num'!Q7/'Table SGB1 comp num'!$P7*100</f>
        <v>102.12717217004288</v>
      </c>
      <c r="R7" s="63">
        <f>'Table SGB1 comp num'!R7/'Table SGB1 comp num'!$P7*100</f>
        <v>105.56991851294302</v>
      </c>
      <c r="S7" s="63">
        <f>'Table SGB1 comp num'!S7/'Table SGB1 comp num'!$P7*100</f>
        <v>107.65781981215434</v>
      </c>
      <c r="T7" s="63">
        <f>'Table SGB1 comp num'!T7/'Table SGB1 comp num'!$P7*100</f>
        <v>108.2255587917662</v>
      </c>
      <c r="U7" s="63">
        <f>'Table SGB1 comp num'!U7/'Table SGB1 comp num'!$P7*100</f>
        <v>110.12527735052524</v>
      </c>
      <c r="V7" s="63">
        <f>'Table SGB1 comp num'!V7/'Table SGB1 comp num'!$P7*100</f>
        <v>110.8858264882024</v>
      </c>
      <c r="W7" s="63">
        <f>'Table SGB1 comp num'!W7/'Table SGB1 comp num'!$P7*100</f>
        <v>111.13142324181038</v>
      </c>
      <c r="X7" s="63">
        <f>'Table SGB1 comp num'!X7/'Table SGB1 comp num'!$P7*100</f>
        <v>111.66066040514447</v>
      </c>
      <c r="Y7" s="63">
        <f>'Table SGB1 comp num'!Y7/'Table SGB1 comp num'!$P7*100</f>
        <v>112.01555780999443</v>
      </c>
      <c r="Z7" s="63">
        <f>'Table SGB1 comp num'!Z7/'Table SGB1 comp num'!$P7*100</f>
        <v>112.97680400562882</v>
      </c>
    </row>
    <row r="8" spans="1:26" ht="15">
      <c r="A8" s="8"/>
      <c r="B8" s="18"/>
      <c r="C8" s="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</row>
    <row r="9" spans="1:26" ht="15">
      <c r="A9" s="16" t="s">
        <v>288</v>
      </c>
      <c r="B9" s="8"/>
      <c r="C9" s="18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</row>
    <row r="10" spans="1:26" ht="15">
      <c r="A10" s="8"/>
      <c r="B10" s="18"/>
      <c r="C10" s="8" t="s">
        <v>126</v>
      </c>
      <c r="D10" s="63">
        <f>'Table SGB1 comp num'!D14/'Table SGB1 comp num'!$P14*100</f>
        <v>94.70690959263757</v>
      </c>
      <c r="E10" s="63">
        <f>'Table SGB1 comp num'!E14/'Table SGB1 comp num'!$P14*100</f>
        <v>95.11541328391722</v>
      </c>
      <c r="F10" s="63">
        <f>'Table SGB1 comp num'!F14/'Table SGB1 comp num'!$P14*100</f>
        <v>95.34622702876581</v>
      </c>
      <c r="G10" s="63">
        <f>'Table SGB1 comp num'!G14/'Table SGB1 comp num'!$P14*100</f>
        <v>95.50376656890056</v>
      </c>
      <c r="H10" s="63">
        <f>'Table SGB1 comp num'!H14/'Table SGB1 comp num'!$P14*100</f>
        <v>95.89028799876606</v>
      </c>
      <c r="I10" s="63">
        <f>'Table SGB1 comp num'!I14/'Table SGB1 comp num'!$P14*100</f>
        <v>96.72561393250383</v>
      </c>
      <c r="J10" s="63">
        <f>'Table SGB1 comp num'!J14/'Table SGB1 comp num'!$P14*100</f>
        <v>97.23120594502933</v>
      </c>
      <c r="K10" s="63">
        <f>'Table SGB1 comp num'!K14/'Table SGB1 comp num'!$P14*100</f>
        <v>97.3612676583964</v>
      </c>
      <c r="L10" s="63">
        <f>'Table SGB1 comp num'!L14/'Table SGB1 comp num'!$P14*100</f>
        <v>97.6836741591373</v>
      </c>
      <c r="M10" s="63">
        <f>'Table SGB1 comp num'!M14/'Table SGB1 comp num'!$P14*100</f>
        <v>98.0463814724708</v>
      </c>
      <c r="N10" s="63">
        <f>'Table SGB1 comp num'!N14/'Table SGB1 comp num'!$P14*100</f>
        <v>98.71134488024889</v>
      </c>
      <c r="O10" s="63">
        <f>'Table SGB1 comp num'!O14/'Table SGB1 comp num'!$P14*100</f>
        <v>99.01849202785812</v>
      </c>
      <c r="P10" s="63">
        <f>'Table SGB1 comp num'!P14/'Table SGB1 comp num'!$P14*100</f>
        <v>100</v>
      </c>
      <c r="Q10" s="63">
        <f>'Table SGB1 comp num'!Q14/'Table SGB1 comp num'!$P14*100</f>
        <v>99.9447146125434</v>
      </c>
      <c r="R10" s="63">
        <f>'Table SGB1 comp num'!R14/'Table SGB1 comp num'!$P14*100</f>
        <v>100.00186849222021</v>
      </c>
      <c r="S10" s="63">
        <f>'Table SGB1 comp num'!S14/'Table SGB1 comp num'!$P14*100</f>
        <v>100.47095163224702</v>
      </c>
      <c r="T10" s="63">
        <f>'Table SGB1 comp num'!T14/'Table SGB1 comp num'!$P14*100</f>
        <v>100.6941265412542</v>
      </c>
      <c r="U10" s="63">
        <f>'Table SGB1 comp num'!U14/'Table SGB1 comp num'!$P14*100</f>
        <v>101.0925550293857</v>
      </c>
      <c r="V10" s="63">
        <f>'Table SGB1 comp num'!V14/'Table SGB1 comp num'!$P14*100</f>
        <v>101.38145690002118</v>
      </c>
      <c r="W10" s="63">
        <f>'Table SGB1 comp num'!W14/'Table SGB1 comp num'!$P14*100</f>
        <v>101.7270730051052</v>
      </c>
      <c r="X10" s="63">
        <f>'Table SGB1 comp num'!X14/'Table SGB1 comp num'!$P14*100</f>
        <v>101.89804004325376</v>
      </c>
      <c r="Y10" s="63">
        <f>'Table SGB1 comp num'!Y14/'Table SGB1 comp num'!$P14*100</f>
        <v>102.15408759235069</v>
      </c>
      <c r="Z10" s="63">
        <f>'Table SGB1 comp num'!Z14/'Table SGB1 comp num'!$P14*100</f>
        <v>102.41258982730554</v>
      </c>
    </row>
    <row r="11" spans="1:26" ht="15">
      <c r="A11" s="8"/>
      <c r="B11" s="8"/>
      <c r="C11" s="8" t="s">
        <v>407</v>
      </c>
      <c r="D11" s="63">
        <f>'Table SGB1 comp num'!D15/'Table SGB1 comp num'!$P15*100</f>
        <v>91.41981613891726</v>
      </c>
      <c r="E11" s="63">
        <f>'Table SGB1 comp num'!E15/'Table SGB1 comp num'!$P15*100</f>
        <v>91.92185903983656</v>
      </c>
      <c r="F11" s="63">
        <f>'Table SGB1 comp num'!F15/'Table SGB1 comp num'!$P15*100</f>
        <v>92.52042900919305</v>
      </c>
      <c r="G11" s="63">
        <f>'Table SGB1 comp num'!G15/'Table SGB1 comp num'!$P15*100</f>
        <v>98.2635342185904</v>
      </c>
      <c r="H11" s="63">
        <f>'Table SGB1 comp num'!H15/'Table SGB1 comp num'!$P15*100</f>
        <v>98.46782431052094</v>
      </c>
      <c r="I11" s="63">
        <f>'Table SGB1 comp num'!I15/'Table SGB1 comp num'!$P15*100</f>
        <v>98.67211440245147</v>
      </c>
      <c r="J11" s="63">
        <f>'Table SGB1 comp num'!J15/'Table SGB1 comp num'!$P15*100</f>
        <v>98.82533197139938</v>
      </c>
      <c r="K11" s="63">
        <f>'Table SGB1 comp num'!K15/'Table SGB1 comp num'!$P15*100</f>
        <v>99.05515832482124</v>
      </c>
      <c r="L11" s="63">
        <f>'Table SGB1 comp num'!L15/'Table SGB1 comp num'!$P15*100</f>
        <v>99.23391215526047</v>
      </c>
      <c r="M11" s="63">
        <f>'Table SGB1 comp num'!M15/'Table SGB1 comp num'!$P15*100</f>
        <v>99.46373850868233</v>
      </c>
      <c r="N11" s="63">
        <f>'Table SGB1 comp num'!N15/'Table SGB1 comp num'!$P15*100</f>
        <v>99.64249233912155</v>
      </c>
      <c r="O11" s="63">
        <f>'Table SGB1 comp num'!O15/'Table SGB1 comp num'!$P15*100</f>
        <v>99.84678243105208</v>
      </c>
      <c r="P11" s="63">
        <f>'Table SGB1 comp num'!P15/'Table SGB1 comp num'!$P15*100</f>
        <v>100</v>
      </c>
      <c r="Q11" s="64">
        <f>'Table SGB1 comp num'!Q15/'Table SGB1 comp num'!$P15*100</f>
        <v>100.17875383043922</v>
      </c>
      <c r="R11" s="63">
        <f>'Table SGB1 comp num'!R15/'Table SGB1 comp num'!$P15*100</f>
        <v>99.0040858018386</v>
      </c>
      <c r="S11" s="63">
        <f>'Table SGB1 comp num'!S15/'Table SGB1 comp num'!$P15*100</f>
        <v>99.08069458631256</v>
      </c>
      <c r="T11" s="63">
        <f>'Table SGB1 comp num'!T15/'Table SGB1 comp num'!$P15*100</f>
        <v>101.73646578140958</v>
      </c>
      <c r="U11" s="63">
        <f>'Table SGB1 comp num'!U15/'Table SGB1 comp num'!$P15*100</f>
        <v>101.86414708886618</v>
      </c>
      <c r="V11" s="63">
        <f>'Table SGB1 comp num'!V15/'Table SGB1 comp num'!$P15*100</f>
        <v>100.74055158324822</v>
      </c>
      <c r="W11" s="63">
        <f>'Table SGB1 comp num'!W15/'Table SGB1 comp num'!$P15*100</f>
        <v>100.72216547497446</v>
      </c>
      <c r="X11" s="63">
        <f>'Table SGB1 comp num'!X15/'Table SGB1 comp num'!$P15*100</f>
        <v>100.67747701736465</v>
      </c>
      <c r="Y11" s="63">
        <f>'Table SGB1 comp num'!Y15/'Table SGB1 comp num'!$P15*100</f>
        <v>100.68820224719101</v>
      </c>
      <c r="Z11" s="63">
        <f>'Table SGB1 comp num'!Z15/'Table SGB1 comp num'!$P15*100</f>
        <v>100.84014300306434</v>
      </c>
    </row>
    <row r="12" spans="1:26" ht="15">
      <c r="A12" s="8"/>
      <c r="B12" s="8"/>
      <c r="C12" s="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</row>
    <row r="13" spans="1:26" ht="15">
      <c r="A13" s="15" t="s">
        <v>23</v>
      </c>
      <c r="B13" s="8"/>
      <c r="C13" s="18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</row>
    <row r="14" spans="1:26" ht="15">
      <c r="A14" s="15"/>
      <c r="B14" s="8" t="s">
        <v>132</v>
      </c>
      <c r="C14" s="1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</row>
    <row r="15" spans="1:26" ht="15">
      <c r="A15" s="8"/>
      <c r="C15" s="8" t="s">
        <v>126</v>
      </c>
      <c r="D15" s="63">
        <f>'Table SGB1 comp num'!D19/'Table SGB1 comp num'!$P19*100</f>
        <v>57.59162303664921</v>
      </c>
      <c r="E15" s="63">
        <f>'Table SGB1 comp num'!E19/'Table SGB1 comp num'!$P19*100</f>
        <v>55.846422338568935</v>
      </c>
      <c r="F15" s="63">
        <f>'Table SGB1 comp num'!F19/'Table SGB1 comp num'!$P19*100</f>
        <v>61.361256544502616</v>
      </c>
      <c r="G15" s="63">
        <f>'Table SGB1 comp num'!G19/'Table SGB1 comp num'!$P19*100</f>
        <v>75.70680628272251</v>
      </c>
      <c r="H15" s="63">
        <f>'Table SGB1 comp num'!H19/'Table SGB1 comp num'!$P19*100</f>
        <v>77.73123909249563</v>
      </c>
      <c r="I15" s="63">
        <f>'Table SGB1 comp num'!I19/'Table SGB1 comp num'!$P19*100</f>
        <v>75.35776614310645</v>
      </c>
      <c r="J15" s="63">
        <f>'Table SGB1 comp num'!J19/'Table SGB1 comp num'!$P19*100</f>
        <v>80.03490401396161</v>
      </c>
      <c r="K15" s="63">
        <f>'Table SGB1 comp num'!K19/'Table SGB1 comp num'!$P19*100</f>
        <v>84.67713787085515</v>
      </c>
      <c r="L15" s="63">
        <f>'Table SGB1 comp num'!L19/'Table SGB1 comp num'!$P19*100</f>
        <v>88.51657940663176</v>
      </c>
      <c r="M15" s="63">
        <f>'Table SGB1 comp num'!M19/'Table SGB1 comp num'!$P19*100</f>
        <v>90.1221640488656</v>
      </c>
      <c r="N15" s="63">
        <f>'Table SGB1 comp num'!N19/'Table SGB1 comp num'!$P19*100</f>
        <v>94.3280977312391</v>
      </c>
      <c r="O15" s="63">
        <f>'Table SGB1 comp num'!O19/'Table SGB1 comp num'!$P19*100</f>
        <v>97.15532286212914</v>
      </c>
      <c r="P15" s="63">
        <f>'Table SGB1 comp num'!P19/'Table SGB1 comp num'!$P19*100</f>
        <v>100</v>
      </c>
      <c r="Q15" s="63">
        <f>'Table SGB1 comp num'!Q19/'Table SGB1 comp num'!$P19*100</f>
        <v>102.19895287958114</v>
      </c>
      <c r="R15" s="63">
        <f>'Table SGB1 comp num'!R19/'Table SGB1 comp num'!$P19*100</f>
        <v>106.35607329842931</v>
      </c>
      <c r="S15" s="63">
        <f>'Table SGB1 comp num'!S19/'Table SGB1 comp num'!$P19*100</f>
        <v>107.343630017452</v>
      </c>
      <c r="T15" s="63">
        <f>'Table SGB1 comp num'!T19/'Table SGB1 comp num'!$P19*100</f>
        <v>112.26876090750434</v>
      </c>
      <c r="U15" s="63">
        <f>'Table SGB1 comp num'!U19/'Table SGB1 comp num'!$P19*100</f>
        <v>114.78184991273996</v>
      </c>
      <c r="V15" s="63">
        <f>'Table SGB1 comp num'!V19/'Table SGB1 comp num'!$P19*100</f>
        <v>116.63176265270505</v>
      </c>
      <c r="W15" s="63">
        <f>'Table SGB1 comp num'!W19/'Table SGB1 comp num'!$P19*100</f>
        <v>115.75916230366492</v>
      </c>
      <c r="X15" s="63">
        <f>'Table SGB1 comp num'!X19/'Table SGB1 comp num'!$P19*100</f>
        <v>113.49040139616055</v>
      </c>
      <c r="Y15" s="63">
        <f>'Table SGB1 comp num'!Y19/'Table SGB1 comp num'!$P19*100</f>
        <v>114.65968586387434</v>
      </c>
      <c r="Z15" s="63">
        <f>'Table SGB1 comp num'!Z19/'Table SGB1 comp num'!$P19*100</f>
        <v>124.60732984293192</v>
      </c>
    </row>
    <row r="16" spans="1:26" ht="15">
      <c r="A16" s="8"/>
      <c r="B16" s="8"/>
      <c r="C16" s="8" t="s">
        <v>127</v>
      </c>
      <c r="D16" s="63">
        <f>'Table SGB1 comp num'!D20/'Table SGB1 comp num'!$P20*100</f>
        <v>66.52267818574515</v>
      </c>
      <c r="E16" s="63">
        <f>'Table SGB1 comp num'!E20/'Table SGB1 comp num'!$P20*100</f>
        <v>65.87473002159827</v>
      </c>
      <c r="F16" s="63">
        <f>'Table SGB1 comp num'!F20/'Table SGB1 comp num'!$P20*100</f>
        <v>66.414686825054</v>
      </c>
      <c r="G16" s="63">
        <f>'Table SGB1 comp num'!G20/'Table SGB1 comp num'!$P20*100</f>
        <v>73.6501079913607</v>
      </c>
      <c r="H16" s="63">
        <f>'Table SGB1 comp num'!H20/'Table SGB1 comp num'!$P20*100</f>
        <v>76.34989200863932</v>
      </c>
      <c r="I16" s="63">
        <f>'Table SGB1 comp num'!I20/'Table SGB1 comp num'!$P20*100</f>
        <v>79.80561555075595</v>
      </c>
      <c r="J16" s="63">
        <f>'Table SGB1 comp num'!J20/'Table SGB1 comp num'!$P20*100</f>
        <v>84.55723542116631</v>
      </c>
      <c r="K16" s="63">
        <f>'Table SGB1 comp num'!K20/'Table SGB1 comp num'!$P20*100</f>
        <v>88.6609071274298</v>
      </c>
      <c r="L16" s="63">
        <f>'Table SGB1 comp num'!L20/'Table SGB1 comp num'!$P20*100</f>
        <v>92.54859611231102</v>
      </c>
      <c r="M16" s="63">
        <f>'Table SGB1 comp num'!M20/'Table SGB1 comp num'!$P20*100</f>
        <v>94.81641468682506</v>
      </c>
      <c r="N16" s="63">
        <f>'Table SGB1 comp num'!N20/'Table SGB1 comp num'!$P20*100</f>
        <v>95.46436285097192</v>
      </c>
      <c r="O16" s="63">
        <f>'Table SGB1 comp num'!O20/'Table SGB1 comp num'!$P20*100</f>
        <v>98.0561555075594</v>
      </c>
      <c r="P16" s="63">
        <f>'Table SGB1 comp num'!P20/'Table SGB1 comp num'!$P20*100</f>
        <v>100</v>
      </c>
      <c r="Q16" s="63">
        <f>'Table SGB1 comp num'!Q20/'Table SGB1 comp num'!$P20*100</f>
        <v>100.43196544276458</v>
      </c>
      <c r="R16" s="63">
        <f>'Table SGB1 comp num'!R20/'Table SGB1 comp num'!$P20*100</f>
        <v>104.31965442764579</v>
      </c>
      <c r="S16" s="63">
        <f>'Table SGB1 comp num'!S20/'Table SGB1 comp num'!$P20*100</f>
        <v>104.75161987041037</v>
      </c>
      <c r="T16" s="63">
        <f>'Table SGB1 comp num'!T20/'Table SGB1 comp num'!$P20*100</f>
        <v>107.34341252699787</v>
      </c>
      <c r="U16" s="63">
        <f>'Table SGB1 comp num'!U20/'Table SGB1 comp num'!$P20*100</f>
        <v>108.63930885529159</v>
      </c>
      <c r="V16" s="63">
        <f>'Table SGB1 comp num'!V20/'Table SGB1 comp num'!$P20*100</f>
        <v>108.09935205183585</v>
      </c>
      <c r="W16" s="63">
        <f>'Table SGB1 comp num'!W20/'Table SGB1 comp num'!$P20*100</f>
        <v>107.451403887689</v>
      </c>
      <c r="X16" s="63">
        <f>'Table SGB1 comp num'!X20/'Table SGB1 comp num'!$P20*100</f>
        <v>106.04751619870412</v>
      </c>
      <c r="Y16" s="63">
        <f>'Table SGB1 comp num'!Y20/'Table SGB1 comp num'!$P20*100</f>
        <v>107.451403887689</v>
      </c>
      <c r="Z16" s="63">
        <f>'Table SGB1 comp num'!Z20/'Table SGB1 comp num'!$P20*100</f>
        <v>108.4233261339093</v>
      </c>
    </row>
    <row r="17" spans="1:26" ht="15">
      <c r="A17" s="8"/>
      <c r="B17" s="8" t="s">
        <v>26</v>
      </c>
      <c r="C17" s="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</row>
    <row r="18" spans="1:26" ht="15">
      <c r="A18" s="8"/>
      <c r="C18" s="8" t="s">
        <v>126</v>
      </c>
      <c r="D18" s="63">
        <f>'Table SGB1 comp num'!D22/'Table SGB1 comp num'!$P22*100</f>
        <v>85.91464264152695</v>
      </c>
      <c r="E18" s="63">
        <f>'Table SGB1 comp num'!E22/'Table SGB1 comp num'!$P22*100</f>
        <v>87.06171922165977</v>
      </c>
      <c r="F18" s="63">
        <f>'Table SGB1 comp num'!F22/'Table SGB1 comp num'!$P22*100</f>
        <v>88.51530209445966</v>
      </c>
      <c r="G18" s="63">
        <f>'Table SGB1 comp num'!G22/'Table SGB1 comp num'!$P22*100</f>
        <v>87.34036130590256</v>
      </c>
      <c r="H18" s="63">
        <f>'Table SGB1 comp num'!H22/'Table SGB1 comp num'!$P22*100</f>
        <v>89.65309060511773</v>
      </c>
      <c r="I18" s="63">
        <f>'Table SGB1 comp num'!I22/'Table SGB1 comp num'!$P22*100</f>
        <v>91.34816328426136</v>
      </c>
      <c r="J18" s="63">
        <f>'Table SGB1 comp num'!J22/'Table SGB1 comp num'!$P22*100</f>
        <v>94.0556355361538</v>
      </c>
      <c r="K18" s="63">
        <f>'Table SGB1 comp num'!K22/'Table SGB1 comp num'!$P22*100</f>
        <v>95.66711559002461</v>
      </c>
      <c r="L18" s="63">
        <f>'Table SGB1 comp num'!L22/'Table SGB1 comp num'!$P22*100</f>
        <v>96.65165095434914</v>
      </c>
      <c r="M18" s="63">
        <f>'Table SGB1 comp num'!M22/'Table SGB1 comp num'!$P22*100</f>
        <v>97.62225421446152</v>
      </c>
      <c r="N18" s="63">
        <f>'Table SGB1 comp num'!N22/'Table SGB1 comp num'!$P22*100</f>
        <v>95.3466771931454</v>
      </c>
      <c r="O18" s="63">
        <f>'Table SGB1 comp num'!O22/'Table SGB1 comp num'!$P22*100</f>
        <v>96.47982166906607</v>
      </c>
      <c r="P18" s="63">
        <f>'Table SGB1 comp num'!P22/'Table SGB1 comp num'!$P22*100</f>
        <v>100</v>
      </c>
      <c r="Q18" s="63">
        <f>'Table SGB1 comp num'!Q22/'Table SGB1 comp num'!$P22*100</f>
        <v>101.36070217805229</v>
      </c>
      <c r="R18" s="63">
        <f>'Table SGB1 comp num'!R22/'Table SGB1 comp num'!$P22*100</f>
        <v>102.69818418241768</v>
      </c>
      <c r="S18" s="63">
        <f>'Table SGB1 comp num'!S22/'Table SGB1 comp num'!$P22*100</f>
        <v>101.72342915525007</v>
      </c>
      <c r="T18" s="63">
        <f>'Table SGB1 comp num'!T22/'Table SGB1 comp num'!$P22*100</f>
        <v>104.328240375238</v>
      </c>
      <c r="U18" s="63">
        <f>'Table SGB1 comp num'!U22/'Table SGB1 comp num'!$P22*100</f>
        <v>104.06353039520735</v>
      </c>
      <c r="V18" s="63">
        <f>'Table SGB1 comp num'!V22/'Table SGB1 comp num'!$P22*100</f>
        <v>102.75855663400361</v>
      </c>
      <c r="W18" s="63">
        <f>'Table SGB1 comp num'!W22/'Table SGB1 comp num'!$P22*100</f>
        <v>103.68736358147959</v>
      </c>
      <c r="X18" s="63">
        <f>'Table SGB1 comp num'!X22/'Table SGB1 comp num'!$P22*100</f>
        <v>102.13161194445735</v>
      </c>
      <c r="Y18" s="63">
        <f>'Table SGB1 comp num'!Y22/'Table SGB1 comp num'!$P22*100</f>
        <v>102.15018808340686</v>
      </c>
      <c r="Z18" s="63">
        <f>'Table SGB1 comp num'!Z22/'Table SGB1 comp num'!$P22*100</f>
        <v>100.83592625272837</v>
      </c>
    </row>
    <row r="19" spans="1:26" ht="15">
      <c r="A19" s="8"/>
      <c r="B19" s="8"/>
      <c r="C19" s="8" t="s">
        <v>155</v>
      </c>
      <c r="D19" s="63">
        <f>'Table SGB1 comp num'!D23/'Table SGB1 comp num'!$P23*100</f>
        <v>88.3348581884721</v>
      </c>
      <c r="E19" s="63">
        <f>'Table SGB1 comp num'!E23/'Table SGB1 comp num'!$P23*100</f>
        <v>89.89021043000915</v>
      </c>
      <c r="F19" s="63">
        <f>'Table SGB1 comp num'!F23/'Table SGB1 comp num'!$P23*100</f>
        <v>89.89021043000915</v>
      </c>
      <c r="G19" s="63">
        <f>'Table SGB1 comp num'!G23/'Table SGB1 comp num'!$P23*100</f>
        <v>87.19121683440073</v>
      </c>
      <c r="H19" s="63">
        <f>'Table SGB1 comp num'!H23/'Table SGB1 comp num'!$P23*100</f>
        <v>89.24977127172919</v>
      </c>
      <c r="I19" s="63">
        <f>'Table SGB1 comp num'!I23/'Table SGB1 comp num'!$P23*100</f>
        <v>91.30832570905764</v>
      </c>
      <c r="J19" s="63">
        <f>'Table SGB1 comp num'!J23/'Table SGB1 comp num'!$P23*100</f>
        <v>93.50411710887467</v>
      </c>
      <c r="K19" s="63">
        <f>'Table SGB1 comp num'!K23/'Table SGB1 comp num'!$P23*100</f>
        <v>94.92223238792315</v>
      </c>
      <c r="L19" s="63">
        <f>'Table SGB1 comp num'!L23/'Table SGB1 comp num'!$P23*100</f>
        <v>96.06587374199451</v>
      </c>
      <c r="M19" s="63">
        <f>'Table SGB1 comp num'!M23/'Table SGB1 comp num'!$P23*100</f>
        <v>97.25526075022873</v>
      </c>
      <c r="N19" s="63">
        <f>'Table SGB1 comp num'!N23/'Table SGB1 comp num'!$P23*100</f>
        <v>96.84354986276304</v>
      </c>
      <c r="O19" s="63">
        <f>'Table SGB1 comp num'!O23/'Table SGB1 comp num'!$P23*100</f>
        <v>98.39890210430009</v>
      </c>
      <c r="P19" s="63">
        <f>'Table SGB1 comp num'!P23/'Table SGB1 comp num'!$P23*100</f>
        <v>100</v>
      </c>
      <c r="Q19" s="63">
        <f>'Table SGB1 comp num'!Q23/'Table SGB1 comp num'!$P23*100</f>
        <v>101.0978956999085</v>
      </c>
      <c r="R19" s="63">
        <f>'Table SGB1 comp num'!R23/'Table SGB1 comp num'!$P23*100</f>
        <v>102.516010978957</v>
      </c>
      <c r="S19" s="63">
        <f>'Table SGB1 comp num'!S23/'Table SGB1 comp num'!$P23*100</f>
        <v>102.05855443732845</v>
      </c>
      <c r="T19" s="63">
        <f>'Table SGB1 comp num'!T23/'Table SGB1 comp num'!$P23*100</f>
        <v>103.43092406221407</v>
      </c>
      <c r="U19" s="63">
        <f>'Table SGB1 comp num'!U23/'Table SGB1 comp num'!$P23*100</f>
        <v>102.88197621225986</v>
      </c>
      <c r="V19" s="63">
        <f>'Table SGB1 comp num'!V23/'Table SGB1 comp num'!$P23*100</f>
        <v>101.9213174748399</v>
      </c>
      <c r="W19" s="63">
        <f>'Table SGB1 comp num'!W23/'Table SGB1 comp num'!$P23*100</f>
        <v>101.73833485818848</v>
      </c>
      <c r="X19" s="63">
        <f>'Table SGB1 comp num'!X23/'Table SGB1 comp num'!$P23*100</f>
        <v>100.4117108874657</v>
      </c>
      <c r="Y19" s="63">
        <f>'Table SGB1 comp num'!Y23/'Table SGB1 comp num'!$P23*100</f>
        <v>100.82342177493138</v>
      </c>
      <c r="Z19" s="63">
        <f>'Table SGB1 comp num'!Z23/'Table SGB1 comp num'!$P23*100</f>
        <v>99.95425434583714</v>
      </c>
    </row>
    <row r="20" spans="1:26" ht="15">
      <c r="A20" s="8"/>
      <c r="B20" s="8" t="s">
        <v>134</v>
      </c>
      <c r="C20" s="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7" ht="15">
      <c r="A21" s="8"/>
      <c r="B21" s="8"/>
      <c r="C21" s="8" t="s">
        <v>126</v>
      </c>
      <c r="D21" s="63">
        <f>'Table SGB1 comp num'!D25/'Table SGB1 comp num'!$P25*100</f>
        <v>0</v>
      </c>
      <c r="E21" s="63">
        <f>'Table SGB1 comp num'!E25/'Table SGB1 comp num'!$P25*100</f>
        <v>0</v>
      </c>
      <c r="F21" s="63">
        <f>'Table SGB1 comp num'!F25/'Table SGB1 comp num'!$P25*100</f>
        <v>0</v>
      </c>
      <c r="G21" s="63">
        <f>'Table SGB1 comp num'!G25/'Table SGB1 comp num'!$P25*100</f>
        <v>85.84085710846276</v>
      </c>
      <c r="H21" s="63">
        <f>'Table SGB1 comp num'!H25/'Table SGB1 comp num'!$P25*100</f>
        <v>87.7789815817985</v>
      </c>
      <c r="I21" s="63">
        <f>'Table SGB1 comp num'!I25/'Table SGB1 comp num'!$P25*100</f>
        <v>88.4458890092693</v>
      </c>
      <c r="J21" s="63">
        <f>'Table SGB1 comp num'!J25/'Table SGB1 comp num'!$P25*100</f>
        <v>90.952208980378</v>
      </c>
      <c r="K21" s="63">
        <f>'Table SGB1 comp num'!K25/'Table SGB1 comp num'!$P25*100</f>
        <v>92.89033345371375</v>
      </c>
      <c r="L21" s="63">
        <f>'Table SGB1 comp num'!L25/'Table SGB1 comp num'!$P25*100</f>
        <v>94.3035993740219</v>
      </c>
      <c r="M21" s="63">
        <f>'Table SGB1 comp num'!M25/'Table SGB1 comp num'!$P25*100</f>
        <v>95.75057180690985</v>
      </c>
      <c r="N21" s="63">
        <f>'Table SGB1 comp num'!N25/'Table SGB1 comp num'!$P25*100</f>
        <v>95.24738172625497</v>
      </c>
      <c r="O21" s="63">
        <f>'Table SGB1 comp num'!O25/'Table SGB1 comp num'!$P25*100</f>
        <v>96.46081617912604</v>
      </c>
      <c r="P21" s="63">
        <f>'Table SGB1 comp num'!P25/'Table SGB1 comp num'!$P25*100</f>
        <v>100</v>
      </c>
      <c r="Q21" s="63">
        <f>'Table SGB1 comp num'!Q25/'Table SGB1 comp num'!$P25*100</f>
        <v>101.21102684482966</v>
      </c>
      <c r="R21" s="63">
        <f>'Table SGB1 comp num'!R25/'Table SGB1 comp num'!$P25*100</f>
        <v>102.81759479956665</v>
      </c>
      <c r="S21" s="63">
        <f>'Table SGB1 comp num'!S25/'Table SGB1 comp num'!$P25*100</f>
        <v>102.84781991091852</v>
      </c>
      <c r="T21" s="63">
        <f>'Table SGB1 comp num'!T25/'Table SGB1 comp num'!$P25*100</f>
        <v>106.22125917900567</v>
      </c>
      <c r="U21" s="63">
        <f>'Table SGB1 comp num'!U25/'Table SGB1 comp num'!$P25*100</f>
        <v>107.5382207776574</v>
      </c>
      <c r="V21" s="63">
        <f>'Table SGB1 comp num'!V25/'Table SGB1 comp num'!$P25*100</f>
        <v>107.06632960154087</v>
      </c>
      <c r="W21" s="63">
        <f>'Table SGB1 comp num'!W25/'Table SGB1 comp num'!$P25*100</f>
        <v>106.46201998314675</v>
      </c>
      <c r="X21" s="63">
        <f>'Table SGB1 comp num'!X25/'Table SGB1 comp num'!$P25*100</f>
        <v>104.70205850487542</v>
      </c>
      <c r="Y21" s="63">
        <f>'Table SGB1 comp num'!Y25/'Table SGB1 comp num'!$P25*100</f>
        <v>104.46611291681715</v>
      </c>
      <c r="Z21" s="63">
        <f>'Table SGB1 comp num'!Z25/'Table SGB1 comp num'!$P25*100</f>
        <v>104.84892259540149</v>
      </c>
      <c r="AA21" s="169"/>
    </row>
    <row r="22" spans="1:27" ht="15">
      <c r="A22" s="8"/>
      <c r="B22" s="8"/>
      <c r="C22" s="8" t="s">
        <v>155</v>
      </c>
      <c r="D22" s="63">
        <f>'Table SGB1 comp num'!D26/'Table SGB1 comp num'!$P26*100</f>
        <v>0</v>
      </c>
      <c r="E22" s="63">
        <f>'Table SGB1 comp num'!E26/'Table SGB1 comp num'!$P26*100</f>
        <v>0</v>
      </c>
      <c r="F22" s="63">
        <f>'Table SGB1 comp num'!F26/'Table SGB1 comp num'!$P26*100</f>
        <v>0</v>
      </c>
      <c r="G22" s="63">
        <f>'Table SGB1 comp num'!G26/'Table SGB1 comp num'!$P26*100</f>
        <v>84.74820143884892</v>
      </c>
      <c r="H22" s="63">
        <f>'Table SGB1 comp num'!H26/'Table SGB1 comp num'!$P26*100</f>
        <v>86.63926002055499</v>
      </c>
      <c r="I22" s="63">
        <f>'Table SGB1 comp num'!I26/'Table SGB1 comp num'!$P26*100</f>
        <v>88.32476875642344</v>
      </c>
      <c r="J22" s="63">
        <f>'Table SGB1 comp num'!J26/'Table SGB1 comp num'!$P26*100</f>
        <v>90.66803699897225</v>
      </c>
      <c r="K22" s="63">
        <f>'Table SGB1 comp num'!K26/'Table SGB1 comp num'!$P26*100</f>
        <v>92.55909558067832</v>
      </c>
      <c r="L22" s="63">
        <f>'Table SGB1 comp num'!L26/'Table SGB1 comp num'!$P26*100</f>
        <v>94.24460431654677</v>
      </c>
      <c r="M22" s="63">
        <f>'Table SGB1 comp num'!M26/'Table SGB1 comp num'!$P26*100</f>
        <v>95.9917780061665</v>
      </c>
      <c r="N22" s="63">
        <f>'Table SGB1 comp num'!N26/'Table SGB1 comp num'!$P26*100</f>
        <v>96.01233299075027</v>
      </c>
      <c r="O22" s="63">
        <f>'Table SGB1 comp num'!O26/'Table SGB1 comp num'!$P26*100</f>
        <v>97.51284686536485</v>
      </c>
      <c r="P22" s="63">
        <f>'Table SGB1 comp num'!P26/'Table SGB1 comp num'!$P26*100</f>
        <v>100</v>
      </c>
      <c r="Q22" s="63">
        <f>'Table SGB1 comp num'!Q26/'Table SGB1 comp num'!$P26*100</f>
        <v>100.80164439876668</v>
      </c>
      <c r="R22" s="63">
        <f>'Table SGB1 comp num'!R26/'Table SGB1 comp num'!$P26*100</f>
        <v>102.48715313463515</v>
      </c>
      <c r="S22" s="63">
        <f>'Table SGB1 comp num'!S26/'Table SGB1 comp num'!$P26*100</f>
        <v>102.65159301130524</v>
      </c>
      <c r="T22" s="63">
        <f>'Table SGB1 comp num'!T26/'Table SGB1 comp num'!$P26*100</f>
        <v>104.31654676258992</v>
      </c>
      <c r="U22" s="63">
        <f>'Table SGB1 comp num'!U26/'Table SGB1 comp num'!$P26*100</f>
        <v>105.44707091469681</v>
      </c>
      <c r="V22" s="63">
        <f>'Table SGB1 comp num'!V26/'Table SGB1 comp num'!$P26*100</f>
        <v>104.60431654676259</v>
      </c>
      <c r="W22" s="63">
        <f>'Table SGB1 comp num'!W26/'Table SGB1 comp num'!$P26*100</f>
        <v>103.59712230215827</v>
      </c>
      <c r="X22" s="63">
        <f>'Table SGB1 comp num'!X26/'Table SGB1 comp num'!$P26*100</f>
        <v>101.9321685508736</v>
      </c>
      <c r="Y22" s="63">
        <f>'Table SGB1 comp num'!Y26/'Table SGB1 comp num'!$P26*100</f>
        <v>100.49331963001026</v>
      </c>
      <c r="Z22" s="63">
        <f>'Table SGB1 comp num'!Z26/'Table SGB1 comp num'!$P26*100</f>
        <v>100.12332990750257</v>
      </c>
      <c r="AA22" s="169"/>
    </row>
    <row r="23" spans="1:26" ht="15">
      <c r="A23" s="8"/>
      <c r="B23" s="8"/>
      <c r="C23" s="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</row>
    <row r="24" spans="1:26" ht="15">
      <c r="A24" s="16" t="s">
        <v>405</v>
      </c>
      <c r="B24" s="8"/>
      <c r="C24" s="8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</row>
    <row r="25" spans="1:26" ht="15">
      <c r="A25" s="8"/>
      <c r="B25" s="18"/>
      <c r="C25" s="8" t="s">
        <v>450</v>
      </c>
      <c r="D25" s="63">
        <f>'Table SGB1 comp num'!D29/'Table SGB1 comp num'!$P29*100</f>
        <v>192.4143787149731</v>
      </c>
      <c r="E25" s="63">
        <f>'Table SGB1 comp num'!E29/'Table SGB1 comp num'!$P29*100</f>
        <v>173.47863005943955</v>
      </c>
      <c r="F25" s="63">
        <f>'Table SGB1 comp num'!F29/'Table SGB1 comp num'!$P29*100</f>
        <v>159.6093971129352</v>
      </c>
      <c r="G25" s="63">
        <f>'Table SGB1 comp num'!G29/'Table SGB1 comp num'!$P29*100</f>
        <v>137.3620152844608</v>
      </c>
      <c r="H25" s="63">
        <f>'Table SGB1 comp num'!H29/'Table SGB1 comp num'!$P29*100</f>
        <v>157.68468723464477</v>
      </c>
      <c r="I25" s="63">
        <f>'Table SGB1 comp num'!I29/'Table SGB1 comp num'!$P29*100</f>
        <v>151.11803000283047</v>
      </c>
      <c r="J25" s="63">
        <f>'Table SGB1 comp num'!J29/'Table SGB1 comp num'!$P29*100</f>
        <v>124.48344183413529</v>
      </c>
      <c r="K25" s="63">
        <f>'Table SGB1 comp num'!K29/'Table SGB1 comp num'!$P29*100</f>
        <v>125.21936031701104</v>
      </c>
      <c r="L25" s="63">
        <f>'Table SGB1 comp num'!L29/'Table SGB1 comp num'!$P29*100</f>
        <v>126.15341069912256</v>
      </c>
      <c r="M25" s="63">
        <f>'Table SGB1 comp num'!M29/'Table SGB1 comp num'!$P29*100</f>
        <v>115.34106991225588</v>
      </c>
      <c r="N25" s="63">
        <f>'Table SGB1 comp num'!N29/'Table SGB1 comp num'!$P29*100</f>
        <v>110.21794508915936</v>
      </c>
      <c r="O25" s="63">
        <f>'Table SGB1 comp num'!O29/'Table SGB1 comp num'!$P29*100</f>
        <v>106.36852533257854</v>
      </c>
      <c r="P25" s="63">
        <f>'Table SGB1 comp num'!P29/'Table SGB1 comp num'!$P29*100</f>
        <v>100</v>
      </c>
      <c r="Q25" s="63">
        <f>'Table SGB1 comp num'!Q29/'Table SGB1 comp num'!$P29*100</f>
        <v>93.20690631191623</v>
      </c>
      <c r="R25" s="63">
        <f>'Table SGB1 comp num'!R29/'Table SGB1 comp num'!$P29*100</f>
        <v>87.00820832153977</v>
      </c>
      <c r="S25" s="63">
        <f>'Table SGB1 comp num'!S29/'Table SGB1 comp num'!$P29*100</f>
        <v>83.55505236343052</v>
      </c>
      <c r="T25" s="63">
        <f>'Table SGB1 comp num'!T29/'Table SGB1 comp num'!$P29*100</f>
        <v>83.47013869232947</v>
      </c>
      <c r="U25" s="63">
        <f>'Table SGB1 comp num'!U29/'Table SGB1 comp num'!$P29*100</f>
        <v>75.45994905179734</v>
      </c>
      <c r="V25" s="63">
        <f>'Table SGB1 comp num'!V29/'Table SGB1 comp num'!$P29*100</f>
        <v>80.5264647608265</v>
      </c>
      <c r="W25" s="63">
        <f>'Table SGB1 comp num'!W29/'Table SGB1 comp num'!$P29*100</f>
        <v>70.87461081234079</v>
      </c>
      <c r="X25" s="63">
        <f>'Table SGB1 comp num'!X29/'Table SGB1 comp num'!$P29*100</f>
        <v>61.61902066232664</v>
      </c>
      <c r="Y25" s="63">
        <f>'Table SGB1 comp num'!Y29/'Table SGB1 comp num'!$P29*100</f>
        <v>58.36399660345315</v>
      </c>
      <c r="Z25" s="63">
        <f>'Table SGB1 comp num'!Z29/'Table SGB1 comp num'!$P29*100</f>
        <v>60.798188508349845</v>
      </c>
    </row>
    <row r="26" spans="1:26" ht="15">
      <c r="A26" s="8"/>
      <c r="B26" s="8"/>
      <c r="C26" s="8" t="s">
        <v>127</v>
      </c>
      <c r="D26" s="63">
        <f>'Table SGB1 comp num'!D30/'Table SGB1 comp num'!$P30*100</f>
        <v>166.61506838886496</v>
      </c>
      <c r="E26" s="63">
        <f>'Table SGB1 comp num'!E30/'Table SGB1 comp num'!$P30*100</f>
        <v>142.578729667318</v>
      </c>
      <c r="F26" s="63">
        <f>'Table SGB1 comp num'!F30/'Table SGB1 comp num'!$P30*100</f>
        <v>135.72461745375188</v>
      </c>
      <c r="G26" s="63">
        <f>'Table SGB1 comp num'!G30/'Table SGB1 comp num'!$P30*100</f>
        <v>123.92214581165784</v>
      </c>
      <c r="H26" s="63">
        <f>'Table SGB1 comp num'!H30/'Table SGB1 comp num'!$P30*100</f>
        <v>127.36315882964956</v>
      </c>
      <c r="I26" s="63">
        <f>'Table SGB1 comp num'!I30/'Table SGB1 comp num'!$P30*100</f>
        <v>124.73418428198038</v>
      </c>
      <c r="J26" s="63">
        <f>'Table SGB1 comp num'!J30/'Table SGB1 comp num'!$P30*100</f>
        <v>122.05191970969626</v>
      </c>
      <c r="K26" s="63">
        <f>'Table SGB1 comp num'!K30/'Table SGB1 comp num'!$P30*100</f>
        <v>118.20996269698279</v>
      </c>
      <c r="L26" s="63">
        <f>'Table SGB1 comp num'!L30/'Table SGB1 comp num'!$P30*100</f>
        <v>112.30238282538636</v>
      </c>
      <c r="M26" s="63">
        <f>'Table SGB1 comp num'!M30/'Table SGB1 comp num'!$P30*100</f>
        <v>107.96305224960034</v>
      </c>
      <c r="N26" s="63">
        <f>'Table SGB1 comp num'!N30/'Table SGB1 comp num'!$P30*100</f>
        <v>105.47364681401783</v>
      </c>
      <c r="O26" s="63">
        <f>'Table SGB1 comp num'!O30/'Table SGB1 comp num'!$P30*100</f>
        <v>102.9258761133809</v>
      </c>
      <c r="P26" s="63">
        <f>'Table SGB1 comp num'!P30/'Table SGB1 comp num'!$P30*100</f>
        <v>100</v>
      </c>
      <c r="Q26" s="63">
        <f>'Table SGB1 comp num'!Q30/'Table SGB1 comp num'!$P30*100</f>
        <v>94.43753647829067</v>
      </c>
      <c r="R26" s="63">
        <f>'Table SGB1 comp num'!R30/'Table SGB1 comp num'!$P30*100</f>
        <v>87.16979216890401</v>
      </c>
      <c r="S26" s="63">
        <f>'Table SGB1 comp num'!S30/'Table SGB1 comp num'!$P30*100</f>
        <v>81.59717816631564</v>
      </c>
      <c r="T26" s="63">
        <f>'Table SGB1 comp num'!T30/'Table SGB1 comp num'!$P30*100</f>
        <v>80.81051589819069</v>
      </c>
      <c r="U26" s="63">
        <f>'Table SGB1 comp num'!U30/'Table SGB1 comp num'!$P30*100</f>
        <v>77.90494074656787</v>
      </c>
      <c r="V26" s="63">
        <f>'Table SGB1 comp num'!V30/'Table SGB1 comp num'!$P30*100</f>
        <v>72.50488491892304</v>
      </c>
      <c r="W26" s="63">
        <f>'Table SGB1 comp num'!W30/'Table SGB1 comp num'!$P30*100</f>
        <v>68.2924353541249</v>
      </c>
      <c r="X26" s="63">
        <f>'Table SGB1 comp num'!X30/'Table SGB1 comp num'!$P30*100</f>
        <v>62.21483492780471</v>
      </c>
      <c r="Y26" s="63">
        <f>'Table SGB1 comp num'!Y30/'Table SGB1 comp num'!$P30*100</f>
        <v>63.498870759002216</v>
      </c>
      <c r="Z26" s="63">
        <f>'Table SGB1 comp num'!Z30/'Table SGB1 comp num'!$P30*100</f>
        <v>62.91521810845789</v>
      </c>
    </row>
    <row r="27" spans="1:26" ht="15">
      <c r="A27" s="8"/>
      <c r="B27" s="8"/>
      <c r="C27" s="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</row>
    <row r="28" spans="1:26" ht="15">
      <c r="A28" s="16" t="s">
        <v>427</v>
      </c>
      <c r="B28" s="15"/>
      <c r="C28" s="15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</row>
    <row r="29" spans="1:26" ht="15">
      <c r="A29" s="8"/>
      <c r="B29" s="18"/>
      <c r="C29" s="8" t="s">
        <v>126</v>
      </c>
      <c r="D29" s="63">
        <f>'Table SGB1 comp num'!D33/'Table SGB1 comp num'!$P33*100</f>
        <v>124.2724221438586</v>
      </c>
      <c r="E29" s="63">
        <f>'Table SGB1 comp num'!E33/'Table SGB1 comp num'!$P33*100</f>
        <v>121.29838127203976</v>
      </c>
      <c r="F29" s="63">
        <f>'Table SGB1 comp num'!F33/'Table SGB1 comp num'!$P33*100</f>
        <v>113.01355312911585</v>
      </c>
      <c r="G29" s="63">
        <f>'Table SGB1 comp num'!G33/'Table SGB1 comp num'!$P33*100</f>
        <v>111.52653269320645</v>
      </c>
      <c r="H29" s="63">
        <f>'Table SGB1 comp num'!H33/'Table SGB1 comp num'!$P33*100</f>
        <v>108.977354803076</v>
      </c>
      <c r="I29" s="63">
        <f>'Table SGB1 comp num'!I33/'Table SGB1 comp num'!$P33*100</f>
        <v>104.94115647703615</v>
      </c>
      <c r="J29" s="63">
        <f>'Table SGB1 comp num'!J33/'Table SGB1 comp num'!$P33*100</f>
        <v>101.52058461146281</v>
      </c>
      <c r="K29" s="63">
        <f>'Table SGB1 comp num'!K33/'Table SGB1 comp num'!$P33*100</f>
        <v>95.26596422653694</v>
      </c>
      <c r="L29" s="63">
        <f>'Table SGB1 comp num'!L33/'Table SGB1 comp num'!$P33*100</f>
        <v>90.02804095679143</v>
      </c>
      <c r="M29" s="63">
        <f>'Table SGB1 comp num'!M33/'Table SGB1 comp num'!$P33*100</f>
        <v>96.6104431320899</v>
      </c>
      <c r="N29" s="63">
        <f>'Table SGB1 comp num'!N33/'Table SGB1 comp num'!$P33*100</f>
        <v>97.28278880061181</v>
      </c>
      <c r="O29" s="63">
        <f>'Table SGB1 comp num'!O33/'Table SGB1 comp num'!$P33*100</f>
        <v>98.960997578281</v>
      </c>
      <c r="P29" s="63">
        <f>'Table SGB1 comp num'!P33/'Table SGB1 comp num'!$P33*100</f>
        <v>100</v>
      </c>
      <c r="Q29" s="64">
        <f>'Table SGB1 comp num'!Q33/'Table SGB1 comp num'!$P33*100</f>
        <v>101.45345626035602</v>
      </c>
      <c r="R29" s="63">
        <f>'Table SGB1 comp num'!R33/'Table SGB1 comp num'!$P33*100</f>
        <v>97.71848578833327</v>
      </c>
      <c r="S29" s="63">
        <f>'Table SGB1 comp num'!S33/'Table SGB1 comp num'!$P33*100</f>
        <v>98.99307473339847</v>
      </c>
      <c r="T29" s="63">
        <f>'Table SGB1 comp num'!T33/'Table SGB1 comp num'!$P33*100</f>
        <v>101.11738964184049</v>
      </c>
      <c r="U29" s="63">
        <f>'Table SGB1 comp num'!U33/'Table SGB1 comp num'!$P33*100</f>
        <v>103.66656753197094</v>
      </c>
      <c r="V29" s="63">
        <f>'Table SGB1 comp num'!V33/'Table SGB1 comp num'!$P33*100</f>
        <v>102.81684156859411</v>
      </c>
      <c r="W29" s="63">
        <f>'Table SGB1 comp num'!W33/'Table SGB1 comp num'!$P33*100</f>
        <v>97.50605429748906</v>
      </c>
      <c r="X29" s="63">
        <f>'Table SGB1 comp num'!X33/'Table SGB1 comp num'!$P33*100</f>
        <v>91.55797255385139</v>
      </c>
      <c r="Y29" s="63">
        <f>'Table SGB1 comp num'!Y33/'Table SGB1 comp num'!$P33*100</f>
        <v>93.257424480605</v>
      </c>
      <c r="Z29" s="63">
        <f>'Table SGB1 comp num'!Z33/'Table SGB1 comp num'!$P33*100</f>
        <v>89.85852062709776</v>
      </c>
    </row>
    <row r="30" spans="1:26" ht="15">
      <c r="A30" s="8"/>
      <c r="B30" s="18"/>
      <c r="C30" s="8" t="s">
        <v>127</v>
      </c>
      <c r="D30" s="63">
        <f>'Table SGB1 comp num'!D34/'Table SGB1 comp num'!$P34*100</f>
        <v>106.5934065934066</v>
      </c>
      <c r="E30" s="63">
        <f>'Table SGB1 comp num'!E34/'Table SGB1 comp num'!$P34*100</f>
        <v>102.52747252747253</v>
      </c>
      <c r="F30" s="63">
        <f>'Table SGB1 comp num'!F34/'Table SGB1 comp num'!$P34*100</f>
        <v>98.46153846153847</v>
      </c>
      <c r="G30" s="63">
        <f>'Table SGB1 comp num'!G34/'Table SGB1 comp num'!$P34*100</f>
        <v>96.28571428571429</v>
      </c>
      <c r="H30" s="63">
        <f>'Table SGB1 comp num'!H34/'Table SGB1 comp num'!$P34*100</f>
        <v>97.01098901098901</v>
      </c>
      <c r="I30" s="63">
        <f>'Table SGB1 comp num'!I34/'Table SGB1 comp num'!$P34*100</f>
        <v>95.95604395604396</v>
      </c>
      <c r="J30" s="63">
        <f>'Table SGB1 comp num'!J34/'Table SGB1 comp num'!$P34*100</f>
        <v>97.91208791208791</v>
      </c>
      <c r="K30" s="63">
        <f>'Table SGB1 comp num'!K34/'Table SGB1 comp num'!$P34*100</f>
        <v>97.36263736263736</v>
      </c>
      <c r="L30" s="63">
        <f>'Table SGB1 comp num'!L34/'Table SGB1 comp num'!$P34*100</f>
        <v>95.6043956043956</v>
      </c>
      <c r="M30" s="63">
        <f>'Table SGB1 comp num'!M34/'Table SGB1 comp num'!$P34*100</f>
        <v>96.17582417582418</v>
      </c>
      <c r="N30" s="63">
        <f>'Table SGB1 comp num'!N34/'Table SGB1 comp num'!$P34*100</f>
        <v>97.14285714285714</v>
      </c>
      <c r="O30" s="63">
        <f>'Table SGB1 comp num'!O34/'Table SGB1 comp num'!$P34*100</f>
        <v>97.91208791208791</v>
      </c>
      <c r="P30" s="63">
        <f>'Table SGB1 comp num'!P34/'Table SGB1 comp num'!$P34*100</f>
        <v>100</v>
      </c>
      <c r="Q30" s="64">
        <f>'Table SGB1 comp num'!Q34/'Table SGB1 comp num'!$P34*100</f>
        <v>102.87912087912088</v>
      </c>
      <c r="R30" s="63">
        <f>'Table SGB1 comp num'!R34/'Table SGB1 comp num'!$P34*100</f>
        <v>101.8021978021978</v>
      </c>
      <c r="S30" s="63">
        <f>'Table SGB1 comp num'!S34/'Table SGB1 comp num'!$P34*100</f>
        <v>103.78021978021978</v>
      </c>
      <c r="T30" s="63">
        <f>'Table SGB1 comp num'!T34/'Table SGB1 comp num'!$P34*100</f>
        <v>108</v>
      </c>
      <c r="U30" s="63">
        <f>'Table SGB1 comp num'!U34/'Table SGB1 comp num'!$P34*100</f>
        <v>113.4945054945055</v>
      </c>
      <c r="V30" s="63">
        <f>'Table SGB1 comp num'!V34/'Table SGB1 comp num'!$P34*100</f>
        <v>115.84615384615384</v>
      </c>
      <c r="W30" s="63">
        <f>'Table SGB1 comp num'!W34/'Table SGB1 comp num'!$P34*100</f>
        <v>114.57142857142857</v>
      </c>
      <c r="X30" s="63">
        <f>'Table SGB1 comp num'!X34/'Table SGB1 comp num'!$P34*100</f>
        <v>114.08791208791209</v>
      </c>
      <c r="Y30" s="63">
        <f>'Table SGB1 comp num'!Y34/'Table SGB1 comp num'!$P34*100</f>
        <v>114.70329670329672</v>
      </c>
      <c r="Z30" s="63">
        <f>'Table SGB1 comp num'!Z34/'Table SGB1 comp num'!$P34*100</f>
        <v>112.74725274725274</v>
      </c>
    </row>
    <row r="31" spans="1:26" ht="15">
      <c r="A31" s="8"/>
      <c r="B31" s="18"/>
      <c r="C31" s="8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6" ht="15">
      <c r="A32" s="16" t="s">
        <v>428</v>
      </c>
      <c r="B32" s="8"/>
      <c r="C32" s="1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</row>
    <row r="33" spans="1:26" ht="15">
      <c r="A33" s="8"/>
      <c r="B33" s="18"/>
      <c r="C33" s="8" t="s">
        <v>126</v>
      </c>
      <c r="D33" s="63">
        <f>'Table SGB1 comp num'!D37/'Table SGB1 comp num'!$P37*100</f>
        <v>104.62761447320663</v>
      </c>
      <c r="E33" s="63">
        <f>'Table SGB1 comp num'!E37/'Table SGB1 comp num'!$P37*100</f>
        <v>104.6411689236876</v>
      </c>
      <c r="F33" s="63">
        <f>'Table SGB1 comp num'!F37/'Table SGB1 comp num'!$P37*100</f>
        <v>114.94354857639131</v>
      </c>
      <c r="G33" s="63">
        <f>'Table SGB1 comp num'!G37/'Table SGB1 comp num'!$P37*100</f>
        <v>113.8732094153904</v>
      </c>
      <c r="H33" s="63">
        <f>'Table SGB1 comp num'!H37/'Table SGB1 comp num'!$P37*100</f>
        <v>105.51610234161566</v>
      </c>
      <c r="I33" s="63">
        <f>'Table SGB1 comp num'!I37/'Table SGB1 comp num'!$P37*100</f>
        <v>108.1788437235746</v>
      </c>
      <c r="J33" s="63">
        <f>'Table SGB1 comp num'!J37/'Table SGB1 comp num'!$P37*100</f>
        <v>109.76353204497538</v>
      </c>
      <c r="K33" s="63">
        <f>'Table SGB1 comp num'!K37/'Table SGB1 comp num'!$P37*100</f>
        <v>115.91135902679517</v>
      </c>
      <c r="L33" s="63">
        <f>'Table SGB1 comp num'!L37/'Table SGB1 comp num'!$P37*100</f>
        <v>119.2525693430016</v>
      </c>
      <c r="M33" s="63">
        <f>'Table SGB1 comp num'!M37/'Table SGB1 comp num'!$P37*100</f>
        <v>123.8729858945556</v>
      </c>
      <c r="N33" s="63">
        <f>'Table SGB1 comp num'!N37/'Table SGB1 comp num'!$P37*100</f>
        <v>123.69706067046063</v>
      </c>
      <c r="O33" s="63">
        <f>'Table SGB1 comp num'!O37/'Table SGB1 comp num'!$P37*100</f>
        <v>123.27919936200064</v>
      </c>
      <c r="P33" s="63">
        <f>'Table SGB1 comp num'!P37/'Table SGB1 comp num'!$P37*100</f>
        <v>100</v>
      </c>
      <c r="Q33" s="63">
        <f>'Table SGB1 comp num'!Q37/'Table SGB1 comp num'!$P37*100</f>
        <v>106.71432250851196</v>
      </c>
      <c r="R33" s="63">
        <f>'Table SGB1 comp num'!R37/'Table SGB1 comp num'!$P37*100</f>
        <v>116.95463953782088</v>
      </c>
      <c r="S33" s="63">
        <f>'Table SGB1 comp num'!S37/'Table SGB1 comp num'!$P37*100</f>
        <v>127.4163852572054</v>
      </c>
      <c r="T33" s="63">
        <f>'Table SGB1 comp num'!T37/'Table SGB1 comp num'!$P37*100</f>
        <v>133.2385015110862</v>
      </c>
      <c r="U33" s="63">
        <f>'Table SGB1 comp num'!U37/'Table SGB1 comp num'!$P37*100</f>
        <v>138.8879841103493</v>
      </c>
      <c r="V33" s="63">
        <f>'Table SGB1 comp num'!V37/'Table SGB1 comp num'!$P37*100</f>
        <v>145.5929105696803</v>
      </c>
      <c r="W33" s="63">
        <f>'Table SGB1 comp num'!W37/'Table SGB1 comp num'!$P37*100</f>
        <v>146.00877215664494</v>
      </c>
      <c r="X33" s="63">
        <f>'Table SGB1 comp num'!X37/'Table SGB1 comp num'!$P37*100</f>
        <v>151.68385805360484</v>
      </c>
      <c r="Y33" s="63">
        <f>'Table SGB1 comp num'!Y37/'Table SGB1 comp num'!$P37*100</f>
        <v>159.06223109223404</v>
      </c>
      <c r="Z33" s="66" t="s">
        <v>8</v>
      </c>
    </row>
    <row r="34" spans="1:26" ht="15">
      <c r="A34" s="8"/>
      <c r="B34" s="8"/>
      <c r="C34" s="8" t="s">
        <v>127</v>
      </c>
      <c r="D34" s="63">
        <f>'Table SGB1 comp num'!D38/'Table SGB1 comp num'!$P38*100</f>
        <v>104.47364506040249</v>
      </c>
      <c r="E34" s="63">
        <f>'Table SGB1 comp num'!E38/'Table SGB1 comp num'!$P38*100</f>
        <v>102.15200850350466</v>
      </c>
      <c r="F34" s="63">
        <f>'Table SGB1 comp num'!F38/'Table SGB1 comp num'!$P38*100</f>
        <v>99.31445271174063</v>
      </c>
      <c r="G34" s="63">
        <f>'Table SGB1 comp num'!G38/'Table SGB1 comp num'!$P38*100</f>
        <v>95.44505845024425</v>
      </c>
      <c r="H34" s="63">
        <f>'Table SGB1 comp num'!H38/'Table SGB1 comp num'!$P38*100</f>
        <v>94.8001594066615</v>
      </c>
      <c r="I34" s="63">
        <f>'Table SGB1 comp num'!I38/'Table SGB1 comp num'!$P38*100</f>
        <v>98.15363443329171</v>
      </c>
      <c r="J34" s="63">
        <f>'Table SGB1 comp num'!J38/'Table SGB1 comp num'!$P38*100</f>
        <v>103.31282678195358</v>
      </c>
      <c r="K34" s="63">
        <f>'Table SGB1 comp num'!K38/'Table SGB1 comp num'!$P38*100</f>
        <v>109.11691817419815</v>
      </c>
      <c r="L34" s="64">
        <f>'Table SGB1 comp num'!L38/'Table SGB1 comp num'!$P38*100</f>
        <v>115.04998937515927</v>
      </c>
      <c r="M34" s="63">
        <f>'Table SGB1 comp num'!M38/'Table SGB1 comp num'!$P38*100</f>
        <v>120.08020191510458</v>
      </c>
      <c r="N34" s="63">
        <f>'Table SGB1 comp num'!N38/'Table SGB1 comp num'!$P38*100</f>
        <v>97.38972417244854</v>
      </c>
      <c r="O34" s="63">
        <f>'Table SGB1 comp num'!O38/'Table SGB1 comp num'!$P38*100</f>
        <v>97.84769497191513</v>
      </c>
      <c r="P34" s="63">
        <f>'Table SGB1 comp num'!P38/'Table SGB1 comp num'!$P38*100</f>
        <v>100</v>
      </c>
      <c r="Q34" s="63">
        <f>'Table SGB1 comp num'!Q38/'Table SGB1 comp num'!$P38*100</f>
        <v>102.07397339759456</v>
      </c>
      <c r="R34" s="63">
        <f>'Table SGB1 comp num'!R38/'Table SGB1 comp num'!$P38*100</f>
        <v>104.27813153327877</v>
      </c>
      <c r="S34" s="63">
        <f>'Table SGB1 comp num'!S38/'Table SGB1 comp num'!$P38*100</f>
        <v>106.7172221342064</v>
      </c>
      <c r="T34" s="63">
        <f>'Table SGB1 comp num'!T38/'Table SGB1 comp num'!$P38*100</f>
        <v>126.9207069488563</v>
      </c>
      <c r="U34" s="63">
        <f>'Table SGB1 comp num'!U38/'Table SGB1 comp num'!$P38*100</f>
        <v>131.30832208990543</v>
      </c>
      <c r="V34" s="63">
        <f>'Table SGB1 comp num'!V38/'Table SGB1 comp num'!$P38*100</f>
        <v>138.5452995764489</v>
      </c>
      <c r="W34" s="63">
        <f>'Table SGB1 comp num'!W38/'Table SGB1 comp num'!$P38*100</f>
        <v>137.41403057217693</v>
      </c>
      <c r="X34" s="63">
        <f>'Table SGB1 comp num'!X38/'Table SGB1 comp num'!$P38*100</f>
        <v>149.67189755115223</v>
      </c>
      <c r="Y34" s="63">
        <f>'Table SGB1 comp num'!Y38/'Table SGB1 comp num'!$P38*100</f>
        <v>158.60160823994832</v>
      </c>
      <c r="Z34" s="66" t="s">
        <v>8</v>
      </c>
    </row>
    <row r="35" spans="1:26" ht="15">
      <c r="A35" s="8"/>
      <c r="B35" s="8"/>
      <c r="C35" s="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</row>
    <row r="36" spans="1:26" ht="15">
      <c r="A36" s="16" t="s">
        <v>137</v>
      </c>
      <c r="B36" s="8"/>
      <c r="C36" s="18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</row>
    <row r="37" spans="1:28" ht="15">
      <c r="A37" s="8"/>
      <c r="B37" s="18"/>
      <c r="C37" s="8" t="s">
        <v>126</v>
      </c>
      <c r="D37" s="63">
        <f>'Table SGB1 comp num'!D41/'Table SGB1 comp num'!$P41*100</f>
        <v>50.04296618308649</v>
      </c>
      <c r="E37" s="63">
        <f>'Table SGB1 comp num'!E41/'Table SGB1 comp num'!$P41*100</f>
        <v>48.37739473285143</v>
      </c>
      <c r="F37" s="63">
        <f>'Table SGB1 comp num'!F41/'Table SGB1 comp num'!$P41*100</f>
        <v>52.48344538239902</v>
      </c>
      <c r="G37" s="63">
        <f>'Table SGB1 comp num'!G41/'Table SGB1 comp num'!$P41*100</f>
        <v>56.21392104332001</v>
      </c>
      <c r="H37" s="63">
        <f>'Table SGB1 comp num'!H41/'Table SGB1 comp num'!$P41*100</f>
        <v>59.58145882828691</v>
      </c>
      <c r="I37" s="63">
        <f>'Table SGB1 comp num'!I41/'Table SGB1 comp num'!$P41*100</f>
        <v>62.240307334580194</v>
      </c>
      <c r="J37" s="63">
        <f>'Table SGB1 comp num'!J41/'Table SGB1 comp num'!$P41*100</f>
        <v>66.79472274174796</v>
      </c>
      <c r="K37" s="63">
        <f>'Table SGB1 comp num'!K41/'Table SGB1 comp num'!$P41*100</f>
        <v>72.74427538795936</v>
      </c>
      <c r="L37" s="63">
        <f>'Table SGB1 comp num'!L41/'Table SGB1 comp num'!$P41*100</f>
        <v>76.79826113329625</v>
      </c>
      <c r="M37" s="63">
        <f>'Table SGB1 comp num'!M41/'Table SGB1 comp num'!$P41*100</f>
        <v>80.57928524490724</v>
      </c>
      <c r="N37" s="63">
        <f>'Table SGB1 comp num'!N41/'Table SGB1 comp num'!$P41*100</f>
        <v>84.85568417328008</v>
      </c>
      <c r="O37" s="63">
        <f>'Table SGB1 comp num'!O41/'Table SGB1 comp num'!$P41*100</f>
        <v>91.39665369256431</v>
      </c>
      <c r="P37" s="63">
        <f>'Table SGB1 comp num'!P41/'Table SGB1 comp num'!$P41*100</f>
        <v>100</v>
      </c>
      <c r="Q37" s="63">
        <f>'Table SGB1 comp num'!Q41/'Table SGB1 comp num'!$P41*100</f>
        <v>106.57635343476721</v>
      </c>
      <c r="R37" s="63">
        <f>'Table SGB1 comp num'!R41/'Table SGB1 comp num'!$P41*100</f>
        <v>114.0120305312642</v>
      </c>
      <c r="S37" s="63">
        <f>'Table SGB1 comp num'!S41/'Table SGB1 comp num'!$P41*100</f>
        <v>120.28003841682253</v>
      </c>
      <c r="T37" s="63">
        <f>'Table SGB1 comp num'!T41/'Table SGB1 comp num'!$P41*100</f>
        <v>123.52524895111965</v>
      </c>
      <c r="U37" s="63">
        <f>'Table SGB1 comp num'!U41/'Table SGB1 comp num'!$P41*100</f>
        <v>127.0383662740737</v>
      </c>
      <c r="V37" s="63">
        <f>'Table SGB1 comp num'!V41/'Table SGB1 comp num'!$P41*100</f>
        <v>123.07536773997876</v>
      </c>
      <c r="W37" s="63">
        <f>'Table SGB1 comp num'!W41/'Table SGB1 comp num'!$P41*100</f>
        <v>113.71379467219329</v>
      </c>
      <c r="X37" s="63">
        <f>'Table SGB1 comp num'!X41/'Table SGB1 comp num'!$P41*100</f>
        <v>105.68164585755446</v>
      </c>
      <c r="Y37" s="63">
        <f>'Table SGB1 comp num'!Y41/'Table SGB1 comp num'!$P41*100</f>
        <v>111.53515644745488</v>
      </c>
      <c r="Z37" s="63">
        <f>'Table SGB1 comp num'!Z41/'Table SGB1 comp num'!$P41*100</f>
        <v>112.25294444725269</v>
      </c>
      <c r="AB37" s="42"/>
    </row>
    <row r="38" spans="1:28" ht="15">
      <c r="A38" s="8"/>
      <c r="B38" s="8"/>
      <c r="C38" s="8" t="s">
        <v>138</v>
      </c>
      <c r="D38" s="63">
        <f>'Table SGB1 comp num'!D42/'Table SGB1 comp num'!$P42*100</f>
        <v>54.23728813559322</v>
      </c>
      <c r="E38" s="63">
        <f>'Table SGB1 comp num'!E42/'Table SGB1 comp num'!$P42*100</f>
        <v>50.7415254237288</v>
      </c>
      <c r="F38" s="63">
        <f>'Table SGB1 comp num'!F42/'Table SGB1 comp num'!$P42*100</f>
        <v>56.19703389830508</v>
      </c>
      <c r="G38" s="63">
        <f>'Table SGB1 comp num'!G42/'Table SGB1 comp num'!$P42*100</f>
        <v>59.48093220338983</v>
      </c>
      <c r="H38" s="63">
        <f>'Table SGB1 comp num'!H42/'Table SGB1 comp num'!$P42*100</f>
        <v>64.72457627118644</v>
      </c>
      <c r="I38" s="63">
        <f>'Table SGB1 comp num'!I42/'Table SGB1 comp num'!$P42*100</f>
        <v>68.53813559322035</v>
      </c>
      <c r="J38" s="63">
        <f>'Table SGB1 comp num'!J42/'Table SGB1 comp num'!$P42*100</f>
        <v>71.92796610169492</v>
      </c>
      <c r="K38" s="63">
        <f>'Table SGB1 comp num'!K42/'Table SGB1 comp num'!$P42*100</f>
        <v>77.70127118644066</v>
      </c>
      <c r="L38" s="63">
        <f>'Table SGB1 comp num'!L42/'Table SGB1 comp num'!$P42*100</f>
        <v>84.16313559322035</v>
      </c>
      <c r="M38" s="63">
        <f>'Table SGB1 comp num'!M42/'Table SGB1 comp num'!$P42*100</f>
        <v>89.19491525423729</v>
      </c>
      <c r="N38" s="63">
        <f>'Table SGB1 comp num'!N42/'Table SGB1 comp num'!$P42*100</f>
        <v>95.2781848516949</v>
      </c>
      <c r="O38" s="63">
        <f>'Table SGB1 comp num'!O42/'Table SGB1 comp num'!$P42*100</f>
        <v>95.99092955508473</v>
      </c>
      <c r="P38" s="63">
        <f>'Table SGB1 comp num'!P42/'Table SGB1 comp num'!$P42*100</f>
        <v>100</v>
      </c>
      <c r="Q38" s="63">
        <f>'Table SGB1 comp num'!Q42/'Table SGB1 comp num'!$P42*100</f>
        <v>105.93220338983049</v>
      </c>
      <c r="R38" s="63">
        <f>'Table SGB1 comp num'!R42/'Table SGB1 comp num'!$P42*100</f>
        <v>114.24788135593221</v>
      </c>
      <c r="S38" s="63">
        <f>'Table SGB1 comp num'!S42/'Table SGB1 comp num'!$P42*100</f>
        <v>120.87764830508473</v>
      </c>
      <c r="T38" s="63">
        <f>'Table SGB1 comp num'!T42/'Table SGB1 comp num'!$P42*100</f>
        <v>124.57574152542372</v>
      </c>
      <c r="U38" s="63">
        <f>'Table SGB1 comp num'!U42/'Table SGB1 comp num'!$P42*100</f>
        <v>127.50105932203391</v>
      </c>
      <c r="V38" s="63">
        <f>'Table SGB1 comp num'!V42/'Table SGB1 comp num'!$P42*100</f>
        <v>124.68220338983052</v>
      </c>
      <c r="W38" s="63">
        <f>'Table SGB1 comp num'!W42/'Table SGB1 comp num'!$P42*100</f>
        <v>115.51906779661016</v>
      </c>
      <c r="X38" s="63">
        <f>'Table SGB1 comp num'!X42/'Table SGB1 comp num'!$P42*100</f>
        <v>111.57574152542374</v>
      </c>
      <c r="Y38" s="63">
        <f>'Table SGB1 comp num'!Y42/'Table SGB1 comp num'!$P42*100</f>
        <v>116.1488347457627</v>
      </c>
      <c r="Z38" s="63">
        <f>'Table SGB1 comp num'!Z42/'Table SGB1 comp num'!$P42*100</f>
        <v>116.86599576271186</v>
      </c>
      <c r="AB38" s="42"/>
    </row>
    <row r="39" spans="1:26" ht="15">
      <c r="A39" s="151"/>
      <c r="B39" s="151"/>
      <c r="C39" s="151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</row>
    <row r="40" spans="1:27" ht="12.75" customHeight="1">
      <c r="A40" s="16" t="s">
        <v>139</v>
      </c>
      <c r="B40" s="8"/>
      <c r="C40" s="1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159"/>
    </row>
    <row r="41" spans="1:26" ht="15">
      <c r="A41" s="16"/>
      <c r="B41" s="18" t="s">
        <v>429</v>
      </c>
      <c r="C41" s="1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</row>
    <row r="42" spans="1:26" ht="15">
      <c r="A42" s="8"/>
      <c r="C42" s="8" t="s">
        <v>126</v>
      </c>
      <c r="D42" s="63">
        <f>'Table SGB1 comp num'!D46/'Table SGB1 comp num'!$P46*100</f>
        <v>104.27461139896373</v>
      </c>
      <c r="E42" s="63">
        <f>'Table SGB1 comp num'!E46/'Table SGB1 comp num'!$P46*100</f>
        <v>96.37305699481867</v>
      </c>
      <c r="F42" s="63">
        <f>'Table SGB1 comp num'!F46/'Table SGB1 comp num'!$P46*100</f>
        <v>101.74870466321242</v>
      </c>
      <c r="G42" s="63">
        <f>'Table SGB1 comp num'!G46/'Table SGB1 comp num'!$P46*100</f>
        <v>102.91450777202074</v>
      </c>
      <c r="H42" s="63">
        <f>'Table SGB1 comp num'!H46/'Table SGB1 comp num'!$P46*100</f>
        <v>100.90673575129534</v>
      </c>
      <c r="I42" s="63">
        <f>'Table SGB1 comp num'!I46/'Table SGB1 comp num'!$P46*100</f>
        <v>102.13730569948186</v>
      </c>
      <c r="J42" s="63">
        <f>'Table SGB1 comp num'!J46/'Table SGB1 comp num'!$P46*100</f>
        <v>105.18134715025906</v>
      </c>
      <c r="K42" s="63">
        <f>'Table SGB1 comp num'!K46/'Table SGB1 comp num'!$P46*100</f>
        <v>101.94300518134716</v>
      </c>
      <c r="L42" s="63">
        <f>'Table SGB1 comp num'!L46/'Table SGB1 comp num'!$P46*100</f>
        <v>100.77720207253887</v>
      </c>
      <c r="M42" s="63">
        <f>'Table SGB1 comp num'!M46/'Table SGB1 comp num'!$P46*100</f>
        <v>100.90673575129534</v>
      </c>
      <c r="N42" s="63">
        <f>'Table SGB1 comp num'!N46/'Table SGB1 comp num'!$P46*100</f>
        <v>102.65544041450777</v>
      </c>
      <c r="O42" s="63">
        <f>'Table SGB1 comp num'!O46/'Table SGB1 comp num'!$P46*100</f>
        <v>97.66839378238342</v>
      </c>
      <c r="P42" s="63">
        <f>'Table SGB1 comp num'!P46/'Table SGB1 comp num'!$P46*100</f>
        <v>100</v>
      </c>
      <c r="Q42" s="63">
        <f>'Table SGB1 comp num'!Q46/'Table SGB1 comp num'!$P46*100</f>
        <v>99.35233160621762</v>
      </c>
      <c r="R42" s="63">
        <f>'Table SGB1 comp num'!R46/'Table SGB1 comp num'!$P46*100</f>
        <v>112.11139896373057</v>
      </c>
      <c r="S42" s="63">
        <f>'Table SGB1 comp num'!S46/'Table SGB1 comp num'!$P46*100</f>
        <v>107.25388601036268</v>
      </c>
      <c r="T42" s="63">
        <f>'Table SGB1 comp num'!T46/'Table SGB1 comp num'!$P46*100</f>
        <v>110.12646452332255</v>
      </c>
      <c r="U42" s="63">
        <f>'Table SGB1 comp num'!U46/'Table SGB1 comp num'!$P46*100</f>
        <v>114.52622512730908</v>
      </c>
      <c r="V42" s="63">
        <f>'Table SGB1 comp num'!V46/'Table SGB1 comp num'!$P46*100</f>
        <v>101.70432830547026</v>
      </c>
      <c r="W42" s="63">
        <f>'Table SGB1 comp num'!W46/'Table SGB1 comp num'!$P46*100</f>
        <v>85.44265532603067</v>
      </c>
      <c r="X42" s="63">
        <f>'Table SGB1 comp num'!X46/'Table SGB1 comp num'!$P46*100</f>
        <v>85.44945878816868</v>
      </c>
      <c r="Y42" s="66" t="s">
        <v>8</v>
      </c>
      <c r="Z42" s="66" t="s">
        <v>8</v>
      </c>
    </row>
    <row r="43" spans="1:26" ht="15">
      <c r="A43" s="8"/>
      <c r="B43" s="18"/>
      <c r="C43" s="8" t="s">
        <v>127</v>
      </c>
      <c r="D43" s="63">
        <f>'Table SGB1 comp num'!D47/'Table SGB1 comp num'!$P47*100</f>
        <v>101.10633066994468</v>
      </c>
      <c r="E43" s="63">
        <f>'Table SGB1 comp num'!E47/'Table SGB1 comp num'!$P47*100</f>
        <v>92.50153657037492</v>
      </c>
      <c r="F43" s="63">
        <f>'Table SGB1 comp num'!F47/'Table SGB1 comp num'!$P47*100</f>
        <v>89.920098340504</v>
      </c>
      <c r="G43" s="63">
        <f>'Table SGB1 comp num'!G47/'Table SGB1 comp num'!$P47*100</f>
        <v>93.6078672403196</v>
      </c>
      <c r="H43" s="63">
        <f>'Table SGB1 comp num'!H47/'Table SGB1 comp num'!$P47*100</f>
        <v>98.1561155500922</v>
      </c>
      <c r="I43" s="63">
        <f>'Table SGB1 comp num'!I47/'Table SGB1 comp num'!$P47*100</f>
        <v>98.89366933005532</v>
      </c>
      <c r="J43" s="63">
        <f>'Table SGB1 comp num'!J47/'Table SGB1 comp num'!$P47*100</f>
        <v>100.06146281499693</v>
      </c>
      <c r="K43" s="63">
        <f>'Table SGB1 comp num'!K47/'Table SGB1 comp num'!$P47*100</f>
        <v>100.98340503995082</v>
      </c>
      <c r="L43" s="63">
        <f>'Table SGB1 comp num'!L47/'Table SGB1 comp num'!$P47*100</f>
        <v>100.18438844499077</v>
      </c>
      <c r="M43" s="63">
        <f>'Table SGB1 comp num'!M47/'Table SGB1 comp num'!$P47*100</f>
        <v>96.31223110018439</v>
      </c>
      <c r="N43" s="63">
        <f>'Table SGB1 comp num'!N47/'Table SGB1 comp num'!$P47*100</f>
        <v>97.9102642901045</v>
      </c>
      <c r="O43" s="63">
        <f>'Table SGB1 comp num'!O47/'Table SGB1 comp num'!$P47*100</f>
        <v>97.17271051014137</v>
      </c>
      <c r="P43" s="63">
        <f>'Table SGB1 comp num'!P47/'Table SGB1 comp num'!$P47*100</f>
        <v>100</v>
      </c>
      <c r="Q43" s="64">
        <f>'Table SGB1 comp num'!Q47/'Table SGB1 comp num'!$P47*100</f>
        <v>100.98340503995082</v>
      </c>
      <c r="R43" s="63">
        <f>'Table SGB1 comp num'!R47/'Table SGB1 comp num'!$P47*100</f>
        <v>107.19114935464044</v>
      </c>
      <c r="S43" s="63">
        <f>'Table SGB1 comp num'!S47/'Table SGB1 comp num'!$P47*100</f>
        <v>107.3140749846343</v>
      </c>
      <c r="T43" s="63">
        <f>'Table SGB1 comp num'!T47/'Table SGB1 comp num'!$P47*100</f>
        <v>109.1579594345421</v>
      </c>
      <c r="U43" s="63">
        <f>'Table SGB1 comp num'!U47/'Table SGB1 comp num'!$P47*100</f>
        <v>111.98524892440074</v>
      </c>
      <c r="V43" s="63">
        <f>'Table SGB1 comp num'!V47/'Table SGB1 comp num'!$P47*100</f>
        <v>102.51997541487401</v>
      </c>
      <c r="W43" s="63">
        <f>'Table SGB1 comp num'!W47/'Table SGB1 comp num'!$P47*100</f>
        <v>83.34357713583283</v>
      </c>
      <c r="X43" s="63">
        <f>'Table SGB1 comp num'!X47/'Table SGB1 comp num'!$P47*100</f>
        <v>91.5181315304241</v>
      </c>
      <c r="Y43" s="66" t="s">
        <v>8</v>
      </c>
      <c r="Z43" s="66" t="s">
        <v>8</v>
      </c>
    </row>
    <row r="44" spans="1:26" ht="15">
      <c r="A44" s="8"/>
      <c r="B44" s="18" t="s">
        <v>411</v>
      </c>
      <c r="C44" s="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</row>
    <row r="45" spans="1:26" ht="15">
      <c r="A45" s="8"/>
      <c r="C45" s="8" t="s">
        <v>126</v>
      </c>
      <c r="D45" s="63">
        <f>'Table SGB1 comp num'!D49/'Table SGB1 comp num'!$P49*100</f>
        <v>107.45618748078398</v>
      </c>
      <c r="E45" s="63">
        <f>'Table SGB1 comp num'!E49/'Table SGB1 comp num'!$P49*100</f>
        <v>98.68425380888326</v>
      </c>
      <c r="F45" s="63">
        <f>'Table SGB1 comp num'!F49/'Table SGB1 comp num'!$P49*100</f>
        <v>76.31582294553637</v>
      </c>
      <c r="G45" s="63">
        <f>'Table SGB1 comp num'!G49/'Table SGB1 comp num'!$P49*100</f>
        <v>54.93423462027833</v>
      </c>
      <c r="H45" s="63">
        <f>'Table SGB1 comp num'!H49/'Table SGB1 comp num'!$P49*100</f>
        <v>59.21055228532995</v>
      </c>
      <c r="I45" s="63">
        <f>'Table SGB1 comp num'!I49/'Table SGB1 comp num'!$P49*100</f>
        <v>0</v>
      </c>
      <c r="J45" s="63">
        <f>'Table SGB1 comp num'!J49/'Table SGB1 comp num'!$P49*100</f>
        <v>59.53949979802622</v>
      </c>
      <c r="K45" s="63">
        <f>'Table SGB1 comp num'!K49/'Table SGB1 comp num'!$P49*100</f>
        <v>77.19301631272644</v>
      </c>
      <c r="L45" s="63">
        <f>'Table SGB1 comp num'!L49/'Table SGB1 comp num'!$P49*100</f>
        <v>84.3202124211458</v>
      </c>
      <c r="M45" s="63">
        <f>'Table SGB1 comp num'!M49/'Table SGB1 comp num'!$P49*100</f>
        <v>90.35091682057755</v>
      </c>
      <c r="N45" s="63">
        <f>'Table SGB1 comp num'!N49/'Table SGB1 comp num'!$P49*100</f>
        <v>90.4605659914763</v>
      </c>
      <c r="O45" s="63">
        <f>'Table SGB1 comp num'!O49/'Table SGB1 comp num'!$P49*100</f>
        <v>104.936021901764</v>
      </c>
      <c r="P45" s="63">
        <f>'Table SGB1 comp num'!P49/'Table SGB1 comp num'!$P49*100</f>
        <v>100</v>
      </c>
      <c r="Q45" s="63">
        <f>'Table SGB1 comp num'!Q49/'Table SGB1 comp num'!$P49*100</f>
        <v>91.21201368947968</v>
      </c>
      <c r="R45" s="63">
        <f>'Table SGB1 comp num'!R49/'Table SGB1 comp num'!$P49*100</f>
        <v>123.35531726110405</v>
      </c>
      <c r="S45" s="63">
        <f>'Table SGB1 comp num'!S49/'Table SGB1 comp num'!$P49*100</f>
        <v>157.01761272702313</v>
      </c>
      <c r="T45" s="63">
        <f>'Table SGB1 comp num'!T49/'Table SGB1 comp num'!$P49*100</f>
        <v>142.10532548479188</v>
      </c>
      <c r="U45" s="63">
        <f>'Table SGB1 comp num'!U49/'Table SGB1 comp num'!$P49*100</f>
        <v>124.45180897009165</v>
      </c>
      <c r="V45" s="63">
        <f>'Table SGB1 comp num'!V49/'Table SGB1 comp num'!$P49*100</f>
        <v>113.59654105111447</v>
      </c>
      <c r="W45" s="63">
        <f>'Table SGB1 comp num'!W49/'Table SGB1 comp num'!$P49*100</f>
        <v>106.25004660089763</v>
      </c>
      <c r="X45" s="63">
        <f>'Table SGB1 comp num'!X49/'Table SGB1 comp num'!$P49*100</f>
        <v>91.33775935866637</v>
      </c>
      <c r="Y45" s="63">
        <f>'Table SGB1 comp num'!Y49/'Table SGB1 comp num'!$P49*100</f>
        <v>83.44301905395572</v>
      </c>
      <c r="Z45" s="66" t="s">
        <v>8</v>
      </c>
    </row>
    <row r="46" spans="1:26" ht="15">
      <c r="A46" s="8"/>
      <c r="B46" s="18"/>
      <c r="C46" s="6" t="s">
        <v>127</v>
      </c>
      <c r="D46" s="63">
        <f>'Table SGB1 comp num'!D50/'Table SGB1 comp num'!$P50*100</f>
        <v>158.6206896551724</v>
      </c>
      <c r="E46" s="63">
        <f>'Table SGB1 comp num'!E50/'Table SGB1 comp num'!$P50*100</f>
        <v>156.09195402298852</v>
      </c>
      <c r="F46" s="63">
        <f>'Table SGB1 comp num'!F50/'Table SGB1 comp num'!$P50*100</f>
        <v>140.6896551724138</v>
      </c>
      <c r="G46" s="63">
        <f>'Table SGB1 comp num'!G50/'Table SGB1 comp num'!$P50*100</f>
        <v>118.62068965517241</v>
      </c>
      <c r="H46" s="63">
        <f>'Table SGB1 comp num'!H50/'Table SGB1 comp num'!$P50*100</f>
        <v>111.83908045977012</v>
      </c>
      <c r="I46" s="64">
        <f>'Table SGB1 comp num'!I50/'Table SGB1 comp num'!$P50*100</f>
        <v>115.74712643678163</v>
      </c>
      <c r="J46" s="63">
        <f>'Table SGB1 comp num'!J50/'Table SGB1 comp num'!$P50*100</f>
        <v>116.89655172413794</v>
      </c>
      <c r="K46" s="63">
        <f>'Table SGB1 comp num'!K50/'Table SGB1 comp num'!$P50*100</f>
        <v>121.14942528735632</v>
      </c>
      <c r="L46" s="64">
        <f>'Table SGB1 comp num'!L50/'Table SGB1 comp num'!$P50*100</f>
        <v>117.35632183908045</v>
      </c>
      <c r="M46" s="63">
        <f>'Table SGB1 comp num'!M50/'Table SGB1 comp num'!$P50*100</f>
        <v>105.63218390804599</v>
      </c>
      <c r="N46" s="63">
        <f>'Table SGB1 comp num'!N50/'Table SGB1 comp num'!$P50*100</f>
        <v>109.6551724137931</v>
      </c>
      <c r="O46" s="63">
        <f>'Table SGB1 comp num'!O50/'Table SGB1 comp num'!$P50*100</f>
        <v>108.50574712643679</v>
      </c>
      <c r="P46" s="63">
        <f>'Table SGB1 comp num'!P50/'Table SGB1 comp num'!$P50*100</f>
        <v>100</v>
      </c>
      <c r="Q46" s="64">
        <f>'Table SGB1 comp num'!Q50/'Table SGB1 comp num'!$P50*100</f>
        <v>102.183908045977</v>
      </c>
      <c r="R46" s="63">
        <f>'Table SGB1 comp num'!R50/'Table SGB1 comp num'!$P50*100</f>
        <v>115.0574712643678</v>
      </c>
      <c r="S46" s="63">
        <f>'Table SGB1 comp num'!S50/'Table SGB1 comp num'!$P50*100</f>
        <v>121.03448275862067</v>
      </c>
      <c r="T46" s="63">
        <f>'Table SGB1 comp num'!T50/'Table SGB1 comp num'!$P50*100</f>
        <v>124.5977011494253</v>
      </c>
      <c r="U46" s="63">
        <f>'Table SGB1 comp num'!U50/'Table SGB1 comp num'!$P50*100</f>
        <v>117.70114942528735</v>
      </c>
      <c r="V46" s="63">
        <f>'Table SGB1 comp num'!V50/'Table SGB1 comp num'!$P50*100</f>
        <v>118.04597701149426</v>
      </c>
      <c r="W46" s="63">
        <f>'Table SGB1 comp num'!W50/'Table SGB1 comp num'!$P50*100</f>
        <v>100.22988505747125</v>
      </c>
      <c r="X46" s="63">
        <f>'Table SGB1 comp num'!X50/'Table SGB1 comp num'!$P50*100</f>
        <v>103.33333333333334</v>
      </c>
      <c r="Y46" s="63">
        <f>'Table SGB1 comp num'!Y50/'Table SGB1 comp num'!$P50*100</f>
        <v>116.89655172413794</v>
      </c>
      <c r="Z46" s="63">
        <f>'Table SGB1 comp num'!Z50/'Table SGB1 comp num'!$P50*100</f>
        <v>130</v>
      </c>
    </row>
    <row r="47" spans="1:26" ht="15">
      <c r="A47" s="8"/>
      <c r="B47" s="18" t="s">
        <v>15</v>
      </c>
      <c r="C47" s="8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</row>
    <row r="48" spans="1:26" ht="15">
      <c r="A48" s="8"/>
      <c r="C48" s="8" t="s">
        <v>126</v>
      </c>
      <c r="D48" s="63">
        <f>'Table SGB1 comp num'!D52/'Table SGB1 comp num'!$P52*100</f>
        <v>155.72916666666669</v>
      </c>
      <c r="E48" s="63">
        <f>'Table SGB1 comp num'!E52/'Table SGB1 comp num'!$P52*100</f>
        <v>164.58333333333334</v>
      </c>
      <c r="F48" s="63">
        <f>'Table SGB1 comp num'!F52/'Table SGB1 comp num'!$P52*100</f>
        <v>156.77083333333334</v>
      </c>
      <c r="G48" s="63">
        <f>'Table SGB1 comp num'!G52/'Table SGB1 comp num'!$P52*100</f>
        <v>127.60416666666667</v>
      </c>
      <c r="H48" s="63">
        <f>'Table SGB1 comp num'!H52/'Table SGB1 comp num'!$P52*100</f>
        <v>143.22916666666669</v>
      </c>
      <c r="I48" s="63">
        <f>'Table SGB1 comp num'!I52/'Table SGB1 comp num'!$P52*100</f>
        <v>166.14583333333331</v>
      </c>
      <c r="J48" s="63">
        <f>'Table SGB1 comp num'!J52/'Table SGB1 comp num'!$P52*100</f>
        <v>188.54166666666669</v>
      </c>
      <c r="K48" s="63">
        <f>'Table SGB1 comp num'!K52/'Table SGB1 comp num'!$P52*100</f>
        <v>179.6875</v>
      </c>
      <c r="L48" s="63">
        <f>'Table SGB1 comp num'!L52/'Table SGB1 comp num'!$P52*100</f>
        <v>206.77083333333334</v>
      </c>
      <c r="M48" s="64">
        <f>'Table SGB1 comp num'!M52/'Table SGB1 comp num'!$P52*100</f>
        <v>183.85416666666666</v>
      </c>
      <c r="N48" s="63">
        <f>'Table SGB1 comp num'!N52/'Table SGB1 comp num'!$P52*100</f>
        <v>128.64583333333331</v>
      </c>
      <c r="O48" s="63">
        <f>'Table SGB1 comp num'!O52/'Table SGB1 comp num'!$P52*100</f>
        <v>107.29166666666667</v>
      </c>
      <c r="P48" s="63">
        <f>'Table SGB1 comp num'!P52/'Table SGB1 comp num'!$P52*100</f>
        <v>100</v>
      </c>
      <c r="Q48" s="63">
        <f>'Table SGB1 comp num'!Q52/'Table SGB1 comp num'!$P52*100</f>
        <v>101.61458333333336</v>
      </c>
      <c r="R48" s="63">
        <f>'Table SGB1 comp num'!R52/'Table SGB1 comp num'!$P52*100</f>
        <v>106.71875</v>
      </c>
      <c r="S48" s="63">
        <f>'Table SGB1 comp num'!S52/'Table SGB1 comp num'!$P52*100</f>
        <v>132.96875</v>
      </c>
      <c r="T48" s="63">
        <f>'Table SGB1 comp num'!T52/'Table SGB1 comp num'!$P52*100</f>
        <v>107.18749999999999</v>
      </c>
      <c r="U48" s="63">
        <f>'Table SGB1 comp num'!U52/'Table SGB1 comp num'!$P52*100</f>
        <v>118.69791666666667</v>
      </c>
      <c r="V48" s="63">
        <f>'Table SGB1 comp num'!V52/'Table SGB1 comp num'!$P52*100</f>
        <v>121.25000000000001</v>
      </c>
      <c r="W48" s="63">
        <f>'Table SGB1 comp num'!W52/'Table SGB1 comp num'!$P52*100</f>
        <v>103.33333333333334</v>
      </c>
      <c r="X48" s="63">
        <f>'Table SGB1 comp num'!X52/'Table SGB1 comp num'!$P52*100</f>
        <v>93.48958333333334</v>
      </c>
      <c r="Y48" s="63">
        <f>'Table SGB1 comp num'!Y52/'Table SGB1 comp num'!$P52*100</f>
        <v>85.05208333333333</v>
      </c>
      <c r="Z48" s="66" t="s">
        <v>8</v>
      </c>
    </row>
    <row r="49" spans="1:26" ht="15">
      <c r="A49" s="8"/>
      <c r="B49" s="18"/>
      <c r="C49" s="8" t="s">
        <v>138</v>
      </c>
      <c r="D49" s="63">
        <f>'Table SGB1 comp num'!D53/'Table SGB1 comp num'!$P53*100</f>
        <v>103.19327731092436</v>
      </c>
      <c r="E49" s="63">
        <f>'Table SGB1 comp num'!E53/'Table SGB1 comp num'!$P53*100</f>
        <v>106.05042016806723</v>
      </c>
      <c r="F49" s="63">
        <f>'Table SGB1 comp num'!F53/'Table SGB1 comp num'!$P53*100</f>
        <v>104.20168067226892</v>
      </c>
      <c r="G49" s="63">
        <f>'Table SGB1 comp num'!G53/'Table SGB1 comp num'!$P53*100</f>
        <v>101.17647058823529</v>
      </c>
      <c r="H49" s="63">
        <f>'Table SGB1 comp num'!H53/'Table SGB1 comp num'!$P53*100</f>
        <v>102.85714285714288</v>
      </c>
      <c r="I49" s="63">
        <f>'Table SGB1 comp num'!I53/'Table SGB1 comp num'!$P53*100</f>
        <v>113.78151260504201</v>
      </c>
      <c r="J49" s="63">
        <f>'Table SGB1 comp num'!J53/'Table SGB1 comp num'!$P53*100</f>
        <v>119.15966386554622</v>
      </c>
      <c r="K49" s="63">
        <f>'Table SGB1 comp num'!K53/'Table SGB1 comp num'!$P53*100</f>
        <v>119.49579831932773</v>
      </c>
      <c r="L49" s="63">
        <f>'Table SGB1 comp num'!L53/'Table SGB1 comp num'!$P53*100</f>
        <v>129.91596638655463</v>
      </c>
      <c r="M49" s="64">
        <f>'Table SGB1 comp num'!M53/'Table SGB1 comp num'!$P53*100</f>
        <v>122.6890756302521</v>
      </c>
      <c r="N49" s="63">
        <f>'Table SGB1 comp num'!N53/'Table SGB1 comp num'!$P53*100</f>
        <v>106.05042016806723</v>
      </c>
      <c r="O49" s="63">
        <f>'Table SGB1 comp num'!O53/'Table SGB1 comp num'!$P53*100</f>
        <v>98.31932773109243</v>
      </c>
      <c r="P49" s="63">
        <f>'Table SGB1 comp num'!P53/'Table SGB1 comp num'!$P53*100</f>
        <v>100</v>
      </c>
      <c r="Q49" s="63">
        <f>'Table SGB1 comp num'!Q53/'Table SGB1 comp num'!$P53*100</f>
        <v>98.31932773109243</v>
      </c>
      <c r="R49" s="63">
        <f>'Table SGB1 comp num'!R53/'Table SGB1 comp num'!$P53*100</f>
        <v>100.4873949579832</v>
      </c>
      <c r="S49" s="63">
        <f>'Table SGB1 comp num'!S53/'Table SGB1 comp num'!$P53*100</f>
        <v>109.41176470588235</v>
      </c>
      <c r="T49" s="63">
        <f>'Table SGB1 comp num'!T53/'Table SGB1 comp num'!$P53*100</f>
        <v>95.29411764705883</v>
      </c>
      <c r="U49" s="63">
        <f>'Table SGB1 comp num'!U53/'Table SGB1 comp num'!$P53*100</f>
        <v>96.80672268907563</v>
      </c>
      <c r="V49" s="63">
        <f>'Table SGB1 comp num'!V53/'Table SGB1 comp num'!$P53*100</f>
        <v>97.6470588235294</v>
      </c>
      <c r="W49" s="63">
        <f>'Table SGB1 comp num'!W53/'Table SGB1 comp num'!$P53*100</f>
        <v>91.76470588235294</v>
      </c>
      <c r="X49" s="63">
        <f>'Table SGB1 comp num'!X53/'Table SGB1 comp num'!$P53*100</f>
        <v>84.87394957983193</v>
      </c>
      <c r="Y49" s="63">
        <f>'Table SGB1 comp num'!Y53/'Table SGB1 comp num'!$P53*100</f>
        <v>82.86157837701613</v>
      </c>
      <c r="Z49" s="66" t="s">
        <v>8</v>
      </c>
    </row>
    <row r="50" spans="1:26" ht="15">
      <c r="A50" s="8"/>
      <c r="B50" s="18" t="s">
        <v>423</v>
      </c>
      <c r="C50" s="8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</row>
    <row r="51" spans="1:26" ht="15">
      <c r="A51" s="8"/>
      <c r="C51" s="8" t="s">
        <v>126</v>
      </c>
      <c r="D51" s="63">
        <f>'Table SGB1 comp num'!D55/'Table SGB1 comp num'!$P55*100</f>
        <v>95.92753726553026</v>
      </c>
      <c r="E51" s="63">
        <f>'Table SGB1 comp num'!E55/'Table SGB1 comp num'!$P55*100</f>
        <v>76.31410027815419</v>
      </c>
      <c r="F51" s="63">
        <f>'Table SGB1 comp num'!F55/'Table SGB1 comp num'!$P55*100</f>
        <v>85.5859068540047</v>
      </c>
      <c r="G51" s="63">
        <f>'Table SGB1 comp num'!G55/'Table SGB1 comp num'!$P55*100</f>
        <v>95.92753726553026</v>
      </c>
      <c r="H51" s="63">
        <f>'Table SGB1 comp num'!H55/'Table SGB1 comp num'!$P55*100</f>
        <v>85.88545752799371</v>
      </c>
      <c r="I51" s="63">
        <f>'Table SGB1 comp num'!I55/'Table SGB1 comp num'!$P55*100</f>
        <v>91.37008772555451</v>
      </c>
      <c r="J51" s="63">
        <f>'Table SGB1 comp num'!J55/'Table SGB1 comp num'!$P55*100</f>
        <v>91.29876613650951</v>
      </c>
      <c r="K51" s="63">
        <f>'Table SGB1 comp num'!K55/'Table SGB1 comp num'!$P55*100</f>
        <v>91.70173311461379</v>
      </c>
      <c r="L51" s="63">
        <f>'Table SGB1 comp num'!L55/'Table SGB1 comp num'!$P55*100</f>
        <v>100.06775550959274</v>
      </c>
      <c r="M51" s="63">
        <f>'Table SGB1 comp num'!M55/'Table SGB1 comp num'!$P55*100</f>
        <v>99.93937664931174</v>
      </c>
      <c r="N51" s="63">
        <f>'Table SGB1 comp num'!N55/'Table SGB1 comp num'!$P55*100</f>
        <v>100.38157050139075</v>
      </c>
      <c r="O51" s="63">
        <f>'Table SGB1 comp num'!O55/'Table SGB1 comp num'!$P55*100</f>
        <v>100.32094715070252</v>
      </c>
      <c r="P51" s="63">
        <f>'Table SGB1 comp num'!P55/'Table SGB1 comp num'!$P55*100</f>
        <v>100</v>
      </c>
      <c r="Q51" s="63">
        <f>'Table SGB1 comp num'!Q55/'Table SGB1 comp num'!$P55*100</f>
        <v>98.78396690678268</v>
      </c>
      <c r="R51" s="63">
        <f>'Table SGB1 comp num'!R55/'Table SGB1 comp num'!$P55*100</f>
        <v>98.5986698523643</v>
      </c>
      <c r="S51" s="63">
        <f>'Table SGB1 comp num'!S55/'Table SGB1 comp num'!$P55*100</f>
        <v>98.4237928821054</v>
      </c>
      <c r="T51" s="63">
        <f>'Table SGB1 comp num'!T55/'Table SGB1 comp num'!$P55*100</f>
        <v>99.13700877255545</v>
      </c>
      <c r="U51" s="63">
        <f>'Table SGB1 comp num'!U55/'Table SGB1 comp num'!$P55*100</f>
        <v>98.0671849368804</v>
      </c>
      <c r="V51" s="63">
        <f>'Table SGB1 comp num'!V55/'Table SGB1 comp num'!$P55*100</f>
        <v>98.4237928821054</v>
      </c>
      <c r="W51" s="63">
        <f>'Table SGB1 comp num'!W55/'Table SGB1 comp num'!$P55*100</f>
        <v>98.4237928821054</v>
      </c>
      <c r="X51" s="63">
        <f>'Table SGB1 comp num'!X55/'Table SGB1 comp num'!$P55*100</f>
        <v>98.4237928821054</v>
      </c>
      <c r="Y51" s="63">
        <f>'Table SGB1 comp num'!Y55/'Table SGB1 comp num'!$P55*100</f>
        <v>99.13700877255545</v>
      </c>
      <c r="Z51" s="63">
        <f>'Table SGB1 comp num'!Z55/'Table SGB1 comp num'!$P55*100</f>
        <v>100.56344055345552</v>
      </c>
    </row>
    <row r="52" spans="1:26" ht="15">
      <c r="A52" s="8"/>
      <c r="B52" s="8"/>
      <c r="C52" s="6" t="s">
        <v>127</v>
      </c>
      <c r="D52" s="63">
        <f>'Table SGB1 comp num'!D56/'Table SGB1 comp num'!$P56*100</f>
        <v>207.16694916705188</v>
      </c>
      <c r="E52" s="63">
        <f>'Table SGB1 comp num'!E56/'Table SGB1 comp num'!$P56*100</f>
        <v>179.7729724176897</v>
      </c>
      <c r="F52" s="63">
        <f>'Table SGB1 comp num'!F56/'Table SGB1 comp num'!$P56*100</f>
        <v>181.4850959645248</v>
      </c>
      <c r="G52" s="63">
        <f>'Table SGB1 comp num'!G56/'Table SGB1 comp num'!$P56*100</f>
        <v>214.01544335439246</v>
      </c>
      <c r="H52" s="64">
        <f>'Table SGB1 comp num'!H56/'Table SGB1 comp num'!$P56*100</f>
        <v>125.3153680209564</v>
      </c>
      <c r="I52" s="63">
        <f>'Table SGB1 comp num'!I56/'Table SGB1 comp num'!$P56*100</f>
        <v>102.76076840104784</v>
      </c>
      <c r="J52" s="63">
        <f>'Table SGB1 comp num'!J56/'Table SGB1 comp num'!$P56*100</f>
        <v>116.06371154142482</v>
      </c>
      <c r="K52" s="63">
        <f>'Table SGB1 comp num'!K56/'Table SGB1 comp num'!$P56*100</f>
        <v>105.12551406509493</v>
      </c>
      <c r="L52" s="63">
        <f>'Table SGB1 comp num'!L56/'Table SGB1 comp num'!$P56*100</f>
        <v>111.27593952779633</v>
      </c>
      <c r="M52" s="63">
        <f>'Table SGB1 comp num'!M56/'Table SGB1 comp num'!$P56*100</f>
        <v>110.90524594654751</v>
      </c>
      <c r="N52" s="63">
        <f>'Table SGB1 comp num'!N56/'Table SGB1 comp num'!$P56*100</f>
        <v>108.86411731470544</v>
      </c>
      <c r="O52" s="63">
        <f>'Table SGB1 comp num'!O56/'Table SGB1 comp num'!$P56*100</f>
        <v>107.8220401664184</v>
      </c>
      <c r="P52" s="63">
        <f>'Table SGB1 comp num'!P56/'Table SGB1 comp num'!$P56*100</f>
        <v>100</v>
      </c>
      <c r="Q52" s="63">
        <f>'Table SGB1 comp num'!Q56/'Table SGB1 comp num'!$P56*100</f>
        <v>93.9921584741555</v>
      </c>
      <c r="R52" s="63">
        <f>'Table SGB1 comp num'!R56/'Table SGB1 comp num'!$P56*100</f>
        <v>96.02907185782527</v>
      </c>
      <c r="S52" s="63">
        <f>'Table SGB1 comp num'!S56/'Table SGB1 comp num'!$P56*100</f>
        <v>94.85164449466674</v>
      </c>
      <c r="T52" s="63">
        <f>'Table SGB1 comp num'!T56/'Table SGB1 comp num'!$P56*100</f>
        <v>93.31073330251512</v>
      </c>
      <c r="U52" s="63">
        <f>'Table SGB1 comp num'!U56/'Table SGB1 comp num'!$P56*100</f>
        <v>90.91376033694593</v>
      </c>
      <c r="V52" s="63">
        <f>'Table SGB1 comp num'!V56/'Table SGB1 comp num'!$P56*100</f>
        <v>91.25618504631294</v>
      </c>
      <c r="W52" s="63">
        <f>'Table SGB1 comp num'!W56/'Table SGB1 comp num'!$P56*100</f>
        <v>91.76982211036349</v>
      </c>
      <c r="X52" s="63">
        <f>'Table SGB1 comp num'!X56/'Table SGB1 comp num'!$P56*100</f>
        <v>91.59860975567997</v>
      </c>
      <c r="Y52" s="63">
        <f>'Table SGB1 comp num'!Y56/'Table SGB1 comp num'!$P56*100</f>
        <v>91.94103446504701</v>
      </c>
      <c r="Z52" s="63">
        <f>'Table SGB1 comp num'!Z56/'Table SGB1 comp num'!$P56*100</f>
        <v>92.96830859314808</v>
      </c>
    </row>
    <row r="53" spans="1:26" ht="15" hidden="1">
      <c r="A53" s="16" t="s">
        <v>148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159"/>
      <c r="Q53" s="159"/>
      <c r="R53" s="159"/>
      <c r="S53" s="159"/>
      <c r="T53" s="8"/>
      <c r="U53" s="8"/>
      <c r="V53" s="8"/>
      <c r="W53" s="8"/>
      <c r="X53" s="8"/>
      <c r="Y53" s="8"/>
      <c r="Z53" s="8"/>
    </row>
    <row r="54" spans="1:26" ht="15" hidden="1">
      <c r="A54" s="16" t="s">
        <v>285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159"/>
      <c r="Q54" s="159"/>
      <c r="R54" s="159"/>
      <c r="S54" s="159"/>
      <c r="T54" s="8"/>
      <c r="U54" s="8"/>
      <c r="V54" s="8"/>
      <c r="W54" s="8"/>
      <c r="X54" s="8"/>
      <c r="Y54" s="8"/>
      <c r="Z54" s="8"/>
    </row>
    <row r="55" spans="1:20" ht="15" hidden="1">
      <c r="A55" s="16"/>
      <c r="B55" s="8"/>
      <c r="C55" s="8" t="s">
        <v>126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159" t="e">
        <f>'Table SGB1 comp num'!#REF!/'Table SGB1 comp num'!#REF!*100</f>
        <v>#REF!</v>
      </c>
      <c r="Q55" s="159" t="e">
        <f>'Table SGB1 comp num'!#REF!/'Table SGB1 comp num'!#REF!*100</f>
        <v>#REF!</v>
      </c>
      <c r="R55" s="159" t="e">
        <f>'Table SGB1 comp num'!#REF!/'Table SGB1 comp num'!#REF!*100</f>
        <v>#REF!</v>
      </c>
      <c r="S55" s="160" t="s">
        <v>8</v>
      </c>
      <c r="T55" s="160" t="s">
        <v>8</v>
      </c>
    </row>
    <row r="56" spans="1:20" ht="15" hidden="1">
      <c r="A56" s="16"/>
      <c r="B56" s="6"/>
      <c r="C56" s="6" t="s">
        <v>127</v>
      </c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159" t="e">
        <f>'Table SGB1 comp num'!#REF!/'Table SGB1 comp num'!#REF!*100</f>
        <v>#REF!</v>
      </c>
      <c r="Q56" s="159" t="e">
        <f>'Table SGB1 comp num'!#REF!/'Table SGB1 comp num'!#REF!*100</f>
        <v>#REF!</v>
      </c>
      <c r="R56" s="159" t="e">
        <f>'Table SGB1 comp num'!#REF!/'Table SGB1 comp num'!#REF!*100</f>
        <v>#REF!</v>
      </c>
      <c r="S56" s="160" t="s">
        <v>8</v>
      </c>
      <c r="T56" s="160" t="s">
        <v>8</v>
      </c>
    </row>
    <row r="57" spans="1:26" ht="15" hidden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159"/>
      <c r="Q57" s="159"/>
      <c r="R57" s="159"/>
      <c r="S57" s="159"/>
      <c r="T57" s="8"/>
      <c r="U57" s="8"/>
      <c r="V57" s="8"/>
      <c r="W57" s="8"/>
      <c r="X57" s="8"/>
      <c r="Y57" s="8"/>
      <c r="Z57" s="8"/>
    </row>
    <row r="58" spans="1:31" ht="4.5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170"/>
      <c r="Q58" s="170"/>
      <c r="R58" s="170"/>
      <c r="S58" s="170"/>
      <c r="T58" s="53"/>
      <c r="U58" s="53"/>
      <c r="V58" s="53"/>
      <c r="W58" s="53"/>
      <c r="X58" s="53"/>
      <c r="Y58" s="53"/>
      <c r="Z58" s="53"/>
      <c r="AE58" s="161" t="s">
        <v>149</v>
      </c>
    </row>
    <row r="59" spans="1:27" ht="15">
      <c r="A59" s="164">
        <v>1</v>
      </c>
      <c r="B59" s="6" t="s">
        <v>406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162"/>
      <c r="Q59" s="162"/>
      <c r="R59" s="162"/>
      <c r="S59" s="162"/>
      <c r="T59" s="162"/>
      <c r="U59" s="8"/>
      <c r="V59" s="8"/>
      <c r="W59" s="8"/>
      <c r="Y59" s="8"/>
      <c r="Z59" s="8"/>
      <c r="AA59" s="8"/>
    </row>
    <row r="60" spans="1:27" ht="15">
      <c r="A60" s="164">
        <v>2</v>
      </c>
      <c r="B60" s="8" t="s">
        <v>145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162"/>
      <c r="Q60" s="162"/>
      <c r="R60" s="162"/>
      <c r="S60" s="162"/>
      <c r="T60" s="162"/>
      <c r="U60" s="8"/>
      <c r="V60" s="8"/>
      <c r="W60" s="8"/>
      <c r="Y60" s="8"/>
      <c r="Z60" s="8"/>
      <c r="AA60" s="8"/>
    </row>
    <row r="61" spans="1:2" ht="15">
      <c r="A61" s="166">
        <v>3</v>
      </c>
      <c r="B61" s="6" t="s">
        <v>40</v>
      </c>
    </row>
    <row r="62" spans="1:2" s="8" customFormat="1" ht="12.75">
      <c r="A62" s="164">
        <v>4</v>
      </c>
      <c r="B62" s="6" t="s">
        <v>146</v>
      </c>
    </row>
    <row r="63" spans="1:2" s="8" customFormat="1" ht="12.75">
      <c r="A63" s="164">
        <v>5</v>
      </c>
      <c r="B63" s="6" t="s">
        <v>147</v>
      </c>
    </row>
    <row r="64" spans="1:26" ht="11.25" customHeight="1">
      <c r="A64" s="164">
        <v>6</v>
      </c>
      <c r="B64" s="6" t="s">
        <v>142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" customHeight="1">
      <c r="A65" s="8"/>
      <c r="B65" s="52" t="s">
        <v>143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7" ht="15">
      <c r="A66" s="8">
        <v>7</v>
      </c>
      <c r="B66" s="417" t="s">
        <v>461</v>
      </c>
      <c r="C66" s="419"/>
      <c r="D66" s="419"/>
      <c r="E66" s="419"/>
      <c r="F66" s="419"/>
      <c r="G66" s="419"/>
      <c r="H66" s="419"/>
      <c r="I66" s="419"/>
      <c r="J66" s="419"/>
      <c r="K66" s="419"/>
      <c r="L66" s="419"/>
      <c r="M66" s="419"/>
      <c r="N66" s="419"/>
      <c r="O66" s="419"/>
      <c r="P66" s="417"/>
      <c r="Q66" s="417"/>
      <c r="R66" s="417"/>
      <c r="S66" s="417"/>
      <c r="T66" s="417"/>
      <c r="U66" s="417"/>
      <c r="V66" s="417"/>
      <c r="W66" s="417"/>
      <c r="X66" s="417"/>
      <c r="Y66" s="417"/>
      <c r="Z66" s="417"/>
      <c r="AA66" s="419"/>
    </row>
    <row r="67" spans="1:26" ht="15">
      <c r="A67" s="8">
        <v>8</v>
      </c>
      <c r="B67" s="6" t="s">
        <v>449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4.25" customHeight="1">
      <c r="A68" s="8">
        <v>9</v>
      </c>
      <c r="B68" s="8" t="s">
        <v>446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6:26" ht="15"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</sheetData>
  <sheetProtection/>
  <printOptions/>
  <pageMargins left="0.7480314960629921" right="0.7874015748031497" top="0.7086614173228347" bottom="0.5511811023622047" header="0.5118110236220472" footer="0.5118110236220472"/>
  <pageSetup fitToHeight="1" fitToWidth="1" horizontalDpi="300" verticalDpi="3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9"/>
  <sheetViews>
    <sheetView zoomScale="75" zoomScaleNormal="75" zoomScalePageLayoutView="0" workbookViewId="0" topLeftCell="A31">
      <selection activeCell="L43" sqref="L43"/>
    </sheetView>
  </sheetViews>
  <sheetFormatPr defaultColWidth="12.57421875" defaultRowHeight="12.75"/>
  <cols>
    <col min="1" max="1" width="3.00390625" style="21" customWidth="1"/>
    <col min="2" max="2" width="2.28125" style="21" customWidth="1"/>
    <col min="3" max="3" width="9.7109375" style="21" customWidth="1"/>
    <col min="4" max="14" width="10.7109375" style="21" customWidth="1"/>
    <col min="15" max="15" width="1.421875" style="21" customWidth="1"/>
    <col min="16" max="16384" width="12.57421875" style="21" customWidth="1"/>
  </cols>
  <sheetData>
    <row r="1" ht="18.75">
      <c r="A1" s="1" t="s">
        <v>452</v>
      </c>
    </row>
    <row r="2" spans="1:14" ht="15">
      <c r="A2" s="5"/>
      <c r="B2" s="6"/>
      <c r="C2" s="6"/>
      <c r="D2" s="6"/>
      <c r="E2" s="6"/>
      <c r="F2" s="6"/>
      <c r="G2" s="6"/>
      <c r="H2" s="8"/>
      <c r="I2" s="8"/>
      <c r="J2" s="8"/>
      <c r="K2" s="8"/>
      <c r="L2" s="8"/>
      <c r="M2" s="53"/>
      <c r="N2" s="8"/>
    </row>
    <row r="3" spans="1:14" s="124" customFormat="1" ht="21" customHeight="1">
      <c r="A3" s="171"/>
      <c r="B3" s="171"/>
      <c r="C3" s="171"/>
      <c r="D3" s="172">
        <v>2002</v>
      </c>
      <c r="E3" s="172">
        <v>2003</v>
      </c>
      <c r="F3" s="172">
        <v>2004</v>
      </c>
      <c r="G3" s="172">
        <v>2005</v>
      </c>
      <c r="H3" s="172">
        <v>2006</v>
      </c>
      <c r="I3" s="172">
        <v>2007</v>
      </c>
      <c r="J3" s="172">
        <v>2008</v>
      </c>
      <c r="K3" s="172">
        <v>2009</v>
      </c>
      <c r="L3" s="172">
        <v>2010</v>
      </c>
      <c r="M3" s="172">
        <v>2011</v>
      </c>
      <c r="N3" s="172">
        <v>2012</v>
      </c>
    </row>
    <row r="4" spans="1:14" s="124" customFormat="1" ht="21" customHeight="1">
      <c r="A4" s="173"/>
      <c r="B4" s="173"/>
      <c r="C4" s="173" t="s">
        <v>149</v>
      </c>
      <c r="D4" s="15"/>
      <c r="E4" s="15"/>
      <c r="F4" s="15"/>
      <c r="G4" s="15"/>
      <c r="H4" s="15"/>
      <c r="I4" s="15"/>
      <c r="K4" s="15"/>
      <c r="L4" s="15"/>
      <c r="M4" s="15"/>
      <c r="N4" s="15"/>
    </row>
    <row r="5" spans="1:14" ht="15">
      <c r="A5" s="16" t="s">
        <v>289</v>
      </c>
      <c r="B5" s="15"/>
      <c r="C5" s="18"/>
      <c r="D5" s="126"/>
      <c r="E5" s="126"/>
      <c r="F5" s="126"/>
      <c r="G5" s="126"/>
      <c r="H5" s="126"/>
      <c r="I5" s="126"/>
      <c r="K5" s="126"/>
      <c r="L5" s="126"/>
      <c r="M5" s="126"/>
      <c r="N5" s="126" t="s">
        <v>150</v>
      </c>
    </row>
    <row r="6" spans="1:14" ht="15">
      <c r="A6" s="8"/>
      <c r="B6" s="18"/>
      <c r="C6" s="8" t="s">
        <v>126</v>
      </c>
      <c r="D6" s="174">
        <f>100000*'Table SGB1 comp num'!P6/pop!P$5</f>
        <v>46.09480098124555</v>
      </c>
      <c r="E6" s="174">
        <f>100000*'Table SGB1 comp num'!Q6/pop!Q$5</f>
        <v>47.11887531142484</v>
      </c>
      <c r="F6" s="174">
        <f>100000*'Table SGB1 comp num'!R6/pop!R$5</f>
        <v>48.20778197857594</v>
      </c>
      <c r="G6" s="174">
        <f>100000*'Table SGB1 comp num'!S6/pop!S$5</f>
        <v>49.68465886786527</v>
      </c>
      <c r="H6" s="174">
        <f>100000*'Table SGB1 comp num'!T6/pop!T$5</f>
        <v>50.11419023236726</v>
      </c>
      <c r="I6" s="174">
        <f>100000*'Table SGB1 comp num'!U6/pop!U$5</f>
        <v>51.066890867384636</v>
      </c>
      <c r="J6" s="174">
        <f>100000*'Table SGB1 comp num'!V6/pop!V$5</f>
        <v>51.565947566992364</v>
      </c>
      <c r="K6" s="174">
        <f>100000*'Table SGB1 comp num'!W6/pop!W$5</f>
        <v>51.6730265691182</v>
      </c>
      <c r="L6" s="174">
        <f>100000*'Table SGB1 comp num'!X6/pop!X$5</f>
        <v>51.4100074682599</v>
      </c>
      <c r="M6" s="174">
        <f>100000*'Table SGB1 comp num'!Y6/pop!Y$5</f>
        <v>51.21032199132222</v>
      </c>
      <c r="N6" s="174">
        <f>100000*'Table SGB1 comp num'!Z6/pop!Z$5</f>
        <v>51.13294188497441</v>
      </c>
    </row>
    <row r="7" spans="1:14" ht="15">
      <c r="A7" s="8"/>
      <c r="B7" s="18"/>
      <c r="C7" s="8" t="s">
        <v>127</v>
      </c>
      <c r="D7" s="174">
        <f>100000*'Table SGB1 comp num'!P7/pop!P$6</f>
        <v>53.112311585738915</v>
      </c>
      <c r="E7" s="174">
        <f>100000*'Table SGB1 comp num'!Q7/pop!Q$6</f>
        <v>53.943658806833405</v>
      </c>
      <c r="F7" s="174">
        <f>100000*'Table SGB1 comp num'!R7/pop!R$6</f>
        <v>55.49973677238209</v>
      </c>
      <c r="G7" s="174">
        <f>100000*'Table SGB1 comp num'!S7/pop!S$6</f>
        <v>56.248514578926944</v>
      </c>
      <c r="H7" s="174">
        <f>100000*'Table SGB1 comp num'!T7/pop!T$6</f>
        <v>56.198641532006576</v>
      </c>
      <c r="I7" s="174">
        <f>100000*'Table SGB1 comp num'!U7/pop!U$6</f>
        <v>56.82732259077753</v>
      </c>
      <c r="J7" s="174">
        <f>100000*'Table SGB1 comp num'!V7/pop!V$6</f>
        <v>56.84349133172954</v>
      </c>
      <c r="K7" s="174">
        <f>100000*'Table SGB1 comp num'!W7/pop!W$6</f>
        <v>56.96939179508859</v>
      </c>
      <c r="L7" s="174">
        <f>100000*'Table SGB1 comp num'!X7/pop!X$6</f>
        <v>56.43182397052061</v>
      </c>
      <c r="M7" s="174">
        <f>100000*'Table SGB1 comp num'!Y7/pop!Y$6</f>
        <v>55.72348101286429</v>
      </c>
      <c r="N7" s="174">
        <f>100000*'Table SGB1 comp num'!Z7/pop!Z$6</f>
        <v>55.78788133429431</v>
      </c>
    </row>
    <row r="8" spans="1:14" ht="15">
      <c r="A8" s="8"/>
      <c r="B8" s="8"/>
      <c r="C8" s="8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>
      <c r="A9" s="16" t="s">
        <v>284</v>
      </c>
      <c r="B9" s="8"/>
      <c r="C9" s="18"/>
      <c r="D9" s="175"/>
      <c r="E9" s="175"/>
      <c r="F9" s="175"/>
      <c r="G9" s="175"/>
      <c r="H9" s="175"/>
      <c r="I9" s="175"/>
      <c r="J9" s="175"/>
      <c r="K9" s="175"/>
      <c r="L9" s="175"/>
      <c r="M9" s="126"/>
      <c r="N9" s="126" t="s">
        <v>151</v>
      </c>
    </row>
    <row r="10" spans="1:14" ht="15">
      <c r="A10" s="8"/>
      <c r="B10" s="18"/>
      <c r="C10" s="8" t="s">
        <v>126</v>
      </c>
      <c r="D10" s="176">
        <f>1000000*'Table SGB1 comp num'!P14/pop!P$5</f>
        <v>10.799531138719633</v>
      </c>
      <c r="E10" s="176">
        <f>1000000*'Table SGB1 comp num'!Q14/pop!Q$5</f>
        <v>10.788011626527464</v>
      </c>
      <c r="F10" s="176">
        <f>1000000*'Table SGB1 comp num'!R14/pop!R$5</f>
        <v>10.749545132325142</v>
      </c>
      <c r="G10" s="176">
        <f>1000000*'Table SGB1 comp num'!S14/pop!S$5</f>
        <v>10.765203737143754</v>
      </c>
      <c r="H10" s="176">
        <f>1000000*'Table SGB1 comp num'!T14/pop!T$5</f>
        <v>10.742517930778401</v>
      </c>
      <c r="I10" s="176">
        <f>1000000*'Table SGB1 comp num'!U14/pop!U$5</f>
        <v>10.727788577427004</v>
      </c>
      <c r="J10" s="176">
        <f>1000000*'Table SGB1 comp num'!V14/pop!V$5</f>
        <v>10.707864951146366</v>
      </c>
      <c r="K10" s="176">
        <f>1000000*'Table SGB1 comp num'!W14/pop!W$5</f>
        <v>10.691619175972276</v>
      </c>
      <c r="L10" s="176">
        <f>1000000*'Table SGB1 comp num'!X14/pop!X$5</f>
        <v>10.651959939487945</v>
      </c>
      <c r="M10" s="176">
        <f>1000000*'Table SGB1 comp num'!Y14/pop!Y$5</f>
        <v>10.612273540382128</v>
      </c>
      <c r="N10" s="176">
        <f>1000000*'Table SGB1 comp num'!Z14/pop!Z$5</f>
        <v>10.521396040349293</v>
      </c>
    </row>
    <row r="11" spans="1:14" ht="15">
      <c r="A11" s="8"/>
      <c r="B11" s="8"/>
      <c r="C11" s="8" t="s">
        <v>127</v>
      </c>
      <c r="D11" s="176">
        <f>1000000*'Table SGB1 comp num'!P15/pop!P$6</f>
        <v>6.80655208854775</v>
      </c>
      <c r="E11" s="176">
        <f>1000000*'Table SGB1 comp num'!Q15/pop!Q$6</f>
        <v>6.781202086045036</v>
      </c>
      <c r="F11" s="176">
        <f>1000000*'Table SGB1 comp num'!R15/pop!R$6</f>
        <v>6.670153429012845</v>
      </c>
      <c r="G11" s="176">
        <f>1000000*'Table SGB1 comp num'!S15/pop!S$6</f>
        <v>6.634168360830365</v>
      </c>
      <c r="H11" s="176">
        <f>1000000*'Table SGB1 comp num'!T15/pop!T$6</f>
        <v>6.770248293418211</v>
      </c>
      <c r="I11" s="176">
        <f>1000000*'Table SGB1 comp num'!U15/pop!U$6</f>
        <v>6.736332287448367</v>
      </c>
      <c r="J11" s="176">
        <f>1000000*'Table SGB1 comp num'!V15/pop!V$6</f>
        <v>6.61821695672743</v>
      </c>
      <c r="K11" s="176">
        <f>1000000*'Table SGB1 comp num'!W15/pop!W$6</f>
        <v>6.61700906922202</v>
      </c>
      <c r="L11" s="176">
        <f>1000000*'Table SGB1 comp num'!X15/pop!X$6</f>
        <v>6.520609434592624</v>
      </c>
      <c r="M11" s="176">
        <f>1000000*'Table SGB1 comp num'!Y15/pop!Y$6</f>
        <v>6.419045417397901</v>
      </c>
      <c r="N11" s="176">
        <f>1000000*'Table SGB1 comp num'!Z15/pop!Z$6</f>
        <v>6.381400550084517</v>
      </c>
    </row>
    <row r="12" spans="1:14" ht="15">
      <c r="A12" s="8"/>
      <c r="B12" s="8"/>
      <c r="C12" s="8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</row>
    <row r="13" spans="1:14" ht="15">
      <c r="A13" s="15" t="s">
        <v>152</v>
      </c>
      <c r="B13" s="8"/>
      <c r="C13" s="18"/>
      <c r="D13" s="175"/>
      <c r="E13" s="175"/>
      <c r="F13" s="175"/>
      <c r="G13" s="175"/>
      <c r="H13" s="175"/>
      <c r="I13" s="175"/>
      <c r="J13" s="175"/>
      <c r="K13" s="175"/>
      <c r="L13" s="175"/>
      <c r="M13" s="126"/>
      <c r="N13" s="126" t="s">
        <v>153</v>
      </c>
    </row>
    <row r="14" spans="1:14" ht="15">
      <c r="A14" s="15"/>
      <c r="B14" s="8" t="s">
        <v>132</v>
      </c>
      <c r="C14" s="18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14" ht="15">
      <c r="A15" s="8"/>
      <c r="C15" s="8" t="s">
        <v>126</v>
      </c>
      <c r="D15" s="177">
        <f>1000000000*'Table SGB1 comp num'!P19/pop!P$5</f>
        <v>1133.576006963678</v>
      </c>
      <c r="E15" s="177">
        <f>1000000000*'Table SGB1 comp num'!Q19/pop!Q$5</f>
        <v>1157.9072250563531</v>
      </c>
      <c r="F15" s="177">
        <f>1000000000*'Table SGB1 comp num'!R19/pop!R$5</f>
        <v>1200.024220226843</v>
      </c>
      <c r="G15" s="177">
        <f>1000000000*'Table SGB1 comp num'!S19/pop!S$5</f>
        <v>1207.2681950223757</v>
      </c>
      <c r="H15" s="177">
        <f>1000000000*'Table SGB1 comp num'!T19/pop!T$5</f>
        <v>1257.2065117551642</v>
      </c>
      <c r="I15" s="177">
        <f>1000000000*'Table SGB1 comp num'!U19/pop!U$5</f>
        <v>1278.5272734341588</v>
      </c>
      <c r="J15" s="177">
        <f>1000000000*'Table SGB1 comp num'!V19/pop!V$5</f>
        <v>1293.0250556254232</v>
      </c>
      <c r="K15" s="177">
        <f>1000000000*'Table SGB1 comp num'!W19/pop!W$5</f>
        <v>1277.0504428186368</v>
      </c>
      <c r="L15" s="177">
        <f>1000000000*'Table SGB1 comp num'!X19/pop!X$5</f>
        <v>1245.284464104479</v>
      </c>
      <c r="M15" s="177">
        <f>1000000000*'Table SGB1 comp num'!Y19/pop!Y$5</f>
        <v>1250.2854532998401</v>
      </c>
      <c r="N15" s="177">
        <f>1000000000*'Table SGB1 comp num'!Z19/pop!Z$5</f>
        <v>1343.7217705510388</v>
      </c>
    </row>
    <row r="16" spans="1:14" ht="15">
      <c r="A16" s="8"/>
      <c r="B16" s="8"/>
      <c r="C16" s="8" t="s">
        <v>127</v>
      </c>
      <c r="D16" s="177">
        <f>1000000000*'Table SGB1 comp num'!P20/pop!P$6</f>
        <v>1609.5166583235998</v>
      </c>
      <c r="E16" s="177">
        <f>1000000000*'Table SGB1 comp num'!Q20/pop!Q$6</f>
        <v>1607.5753097175334</v>
      </c>
      <c r="F16" s="177">
        <f>1000000000*'Table SGB1 comp num'!R20/pop!R$6</f>
        <v>1661.9469209250472</v>
      </c>
      <c r="G16" s="177">
        <f>1000000000*'Table SGB1 comp num'!S20/pop!S$6</f>
        <v>1658.5420902075914</v>
      </c>
      <c r="H16" s="177">
        <f>1000000000*'Table SGB1 comp num'!T20/pop!T$6</f>
        <v>1689.1633543317523</v>
      </c>
      <c r="I16" s="177">
        <f>1000000000*'Table SGB1 comp num'!U20/pop!U$6</f>
        <v>1698.8594337360385</v>
      </c>
      <c r="J16" s="177">
        <f>1000000000*'Table SGB1 comp num'!V20/pop!V$6</f>
        <v>1679.2991568274163</v>
      </c>
      <c r="K16" s="177">
        <f>1000000000*'Table SGB1 comp num'!W20/pop!W$6</f>
        <v>1669.2334276156637</v>
      </c>
      <c r="L16" s="177">
        <f>1000000000*'Table SGB1 comp num'!X20/pop!X$6</f>
        <v>1624.1445124754807</v>
      </c>
      <c r="M16" s="177">
        <f>1000000000*'Table SGB1 comp num'!Y20/pop!Y$6</f>
        <v>1619.840523037551</v>
      </c>
      <c r="N16" s="177">
        <f>1000000000*'Table SGB1 comp num'!Z20/pop!Z$6</f>
        <v>1622.4584447022853</v>
      </c>
    </row>
    <row r="17" spans="1:14" ht="15">
      <c r="A17" s="8"/>
      <c r="B17" s="8" t="s">
        <v>154</v>
      </c>
      <c r="C17" s="8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5">
      <c r="A18" s="8"/>
      <c r="C18" s="8" t="s">
        <v>126</v>
      </c>
      <c r="D18" s="177">
        <f>1000000000*'Table SGB1 comp num'!P22/pop!P$5</f>
        <v>4259.911371369787</v>
      </c>
      <c r="E18" s="177">
        <f>1000000000*'Table SGB1 comp num'!Q22/pop!Q$5</f>
        <v>4315.656266065567</v>
      </c>
      <c r="F18" s="177">
        <f>1000000000*'Table SGB1 comp num'!R22/pop!R$5</f>
        <v>4354.521109010712</v>
      </c>
      <c r="G18" s="177">
        <f>1000000000*'Table SGB1 comp num'!S22/pop!S$5</f>
        <v>4299.306351574154</v>
      </c>
      <c r="H18" s="177">
        <f>1000000000*'Table SGB1 comp num'!T22/pop!T$5</f>
        <v>4390.353534366511</v>
      </c>
      <c r="I18" s="177">
        <f>1000000000*'Table SGB1 comp num'!U22/pop!U$5</f>
        <v>4355.97371797364</v>
      </c>
      <c r="J18" s="177">
        <f>1000000000*'Table SGB1 comp num'!V22/pop!V$5</f>
        <v>4281.126052046048</v>
      </c>
      <c r="K18" s="177">
        <f>1000000000*'Table SGB1 comp num'!W22/pop!W$5</f>
        <v>4298.613785136697</v>
      </c>
      <c r="L18" s="177">
        <f>1000000000*'Table SGB1 comp num'!X22/pop!X$5</f>
        <v>4211.332605656728</v>
      </c>
      <c r="M18" s="177">
        <f>1000000000*'Table SGB1 comp num'!Y22/pop!Y$5</f>
        <v>4185.887188855903</v>
      </c>
      <c r="N18" s="177">
        <f>1000000000*'Table SGB1 comp num'!Z22/pop!Z$5</f>
        <v>4086.3068352905752</v>
      </c>
    </row>
    <row r="19" spans="1:14" ht="15">
      <c r="A19" s="8"/>
      <c r="B19" s="8"/>
      <c r="C19" s="8" t="s">
        <v>407</v>
      </c>
      <c r="D19" s="177">
        <f>1000000000*'Table SGB1 comp num'!P23/pop!P$6</f>
        <v>3799.571722565215</v>
      </c>
      <c r="E19" s="177">
        <f>1000000000*'Table SGB1 comp num'!Q23/pop!Q$6</f>
        <v>3820.1520800814505</v>
      </c>
      <c r="F19" s="177">
        <f>1000000000*'Table SGB1 comp num'!R23/pop!R$6</f>
        <v>3855.510403512454</v>
      </c>
      <c r="G19" s="177">
        <f>1000000000*'Table SGB1 comp num'!S23/pop!S$6</f>
        <v>3814.6468074774602</v>
      </c>
      <c r="H19" s="177">
        <f>1000000000*'Table SGB1 comp num'!T23/pop!T$6</f>
        <v>3842.2518552757465</v>
      </c>
      <c r="I19" s="177">
        <f>1000000000*'Table SGB1 comp num'!U23/pop!U$6</f>
        <v>3797.9471833721177</v>
      </c>
      <c r="J19" s="177">
        <f>1000000000*'Table SGB1 comp num'!V23/pop!V$6</f>
        <v>3737.740780630853</v>
      </c>
      <c r="K19" s="177">
        <f>1000000000*'Table SGB1 comp num'!W23/pop!W$6</f>
        <v>3731.0302944896844</v>
      </c>
      <c r="L19" s="177">
        <f>1000000000*'Table SGB1 comp num'!X23/pop!X$6</f>
        <v>3630.343385828595</v>
      </c>
      <c r="M19" s="177">
        <f>1000000000*'Table SGB1 comp num'!Y23/pop!Y$6</f>
        <v>3588.068857060063</v>
      </c>
      <c r="N19" s="177">
        <f>1000000000*'Table SGB1 comp num'!Z23/pop!Z$6</f>
        <v>3530.947910034356</v>
      </c>
    </row>
    <row r="20" spans="1:14" ht="15">
      <c r="A20" s="8"/>
      <c r="B20" s="8" t="s">
        <v>156</v>
      </c>
      <c r="C20" s="8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</row>
    <row r="21" spans="1:14" ht="15">
      <c r="A21" s="8"/>
      <c r="C21" s="8" t="s">
        <v>126</v>
      </c>
      <c r="D21" s="177">
        <f>1000000000*'Table SGB1 comp num'!P25/pop!P$5</f>
        <v>8216.942312257655</v>
      </c>
      <c r="E21" s="177">
        <f>1000000000*'Table SGB1 comp num'!Q25/pop!Q$5</f>
        <v>8312.176217028513</v>
      </c>
      <c r="F21" s="177">
        <f>1000000000*'Table SGB1 comp num'!R25/pop!R$5</f>
        <v>8409.201323251418</v>
      </c>
      <c r="G21" s="177">
        <f>1000000000*'Table SGB1 comp num'!S25/pop!S$5</f>
        <v>8384.596451283664</v>
      </c>
      <c r="H21" s="177">
        <f>1000000000*'Table SGB1 comp num'!T25/pop!T$5</f>
        <v>8622.212667826223</v>
      </c>
      <c r="I21" s="177">
        <f>1000000000*'Table SGB1 comp num'!U25/pop!U$5</f>
        <v>8682.78838303332</v>
      </c>
      <c r="J21" s="177">
        <f>1000000000*'Table SGB1 comp num'!V25/pop!V$5</f>
        <v>8604.043726419657</v>
      </c>
      <c r="K21" s="177">
        <f>1000000000*'Table SGB1 comp num'!W25/pop!W$5</f>
        <v>8513.477088948786</v>
      </c>
      <c r="L21" s="177">
        <f>1000000000*'Table SGB1 comp num'!X25/pop!X$5</f>
        <v>8327.684264950882</v>
      </c>
      <c r="M21" s="177">
        <f>1000000000*'Table SGB1 comp num'!Y25/pop!Y$5</f>
        <v>8257.212453375962</v>
      </c>
      <c r="N21" s="177">
        <f>1000000000*'Table SGB1 comp num'!Z25/pop!Z$5</f>
        <v>8195.7618187293</v>
      </c>
    </row>
    <row r="22" spans="1:15" ht="15">
      <c r="A22" s="8"/>
      <c r="B22" s="8"/>
      <c r="C22" s="8" t="s">
        <v>407</v>
      </c>
      <c r="D22" s="177">
        <f>1000000000*'Table SGB1 comp num'!P26/pop!P$6</f>
        <v>8456.04594248846</v>
      </c>
      <c r="E22" s="177">
        <f>1000000000*'Table SGB1 comp num'!Q26/pop!Q$6</f>
        <v>8476.934751456756</v>
      </c>
      <c r="F22" s="177">
        <f>1000000000*'Table SGB1 comp num'!R26/pop!R$6</f>
        <v>8578.123548377107</v>
      </c>
      <c r="G22" s="177">
        <f>1000000000*'Table SGB1 comp num'!S26/pop!S$6</f>
        <v>8538.927008759496</v>
      </c>
      <c r="H22" s="177">
        <f>1000000000*'Table SGB1 comp num'!T26/pop!T$6</f>
        <v>8624.249520355777</v>
      </c>
      <c r="I22" s="177">
        <f>1000000000*'Table SGB1 comp num'!U26/pop!U$6</f>
        <v>8663.16987581101</v>
      </c>
      <c r="J22" s="177">
        <f>1000000000*'Table SGB1 comp num'!V26/pop!V$6</f>
        <v>8537.41599310162</v>
      </c>
      <c r="K22" s="177">
        <f>1000000000*'Table SGB1 comp num'!W26/pop!W$6</f>
        <v>8455.212537872307</v>
      </c>
      <c r="L22" s="177">
        <f>1000000000*'Table SGB1 comp num'!X26/pop!X$6</f>
        <v>8201.764396502962</v>
      </c>
      <c r="M22" s="177">
        <f>1000000000*'Table SGB1 comp num'!Y26/pop!Y$6</f>
        <v>7959.196298623705</v>
      </c>
      <c r="N22" s="177">
        <f>1000000000*'Table SGB1 comp num'!Z26/pop!Z$6</f>
        <v>7871.50904795302</v>
      </c>
      <c r="O22" s="178">
        <v>0</v>
      </c>
    </row>
    <row r="23" spans="1:14" ht="15">
      <c r="A23" s="8"/>
      <c r="B23" s="8"/>
      <c r="C23" s="8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</row>
    <row r="24" spans="1:14" ht="15">
      <c r="A24" s="16" t="s">
        <v>408</v>
      </c>
      <c r="B24" s="8"/>
      <c r="C24" s="8"/>
      <c r="D24" s="175"/>
      <c r="E24" s="175"/>
      <c r="F24" s="175"/>
      <c r="G24" s="175"/>
      <c r="H24" s="175"/>
      <c r="I24" s="175"/>
      <c r="J24" s="175"/>
      <c r="K24" s="175"/>
      <c r="L24" s="175"/>
      <c r="M24" s="126"/>
      <c r="N24" s="126" t="s">
        <v>157</v>
      </c>
    </row>
    <row r="25" spans="1:14" ht="15">
      <c r="A25" s="8"/>
      <c r="B25" s="18"/>
      <c r="C25" s="8" t="s">
        <v>451</v>
      </c>
      <c r="D25" s="179">
        <f>1000000*'Table SGB1 comp num'!P29/pop!P$5</f>
        <v>0.6989396217456675</v>
      </c>
      <c r="E25" s="179">
        <f>1000000*'Table SGB1 comp num'!Q29/pop!Q$5</f>
        <v>0.651125084035275</v>
      </c>
      <c r="F25" s="179">
        <f>1000000*'Table SGB1 comp num'!R29/pop!R$5</f>
        <v>0.6053087586641462</v>
      </c>
      <c r="G25" s="179">
        <f>1000000*'Table SGB1 comp num'!S29/pop!S$5</f>
        <v>0.5794143047813457</v>
      </c>
      <c r="H25" s="179">
        <f>1000000*'Table SGB1 comp num'!T29/pop!T$5</f>
        <v>0.576325509585882</v>
      </c>
      <c r="I25" s="179">
        <f>1000000*'Table SGB1 comp num'!U29/pop!U$5</f>
        <v>0.5182535671241398</v>
      </c>
      <c r="J25" s="179">
        <f>1000000*'Table SGB1 comp num'!V29/pop!V$5</f>
        <v>0.5504498403792203</v>
      </c>
      <c r="K25" s="179">
        <f>1000000*'Table SGB1 comp num'!W29/pop!W$5</f>
        <v>0.4820947246823258</v>
      </c>
      <c r="L25" s="179">
        <f>1000000*'Table SGB1 comp num'!X29/pop!X$5</f>
        <v>0.41688209724057373</v>
      </c>
      <c r="M25" s="179">
        <f>1000000*'Table SGB1 comp num'!Y29/pop!Y$5</f>
        <v>0.3924031361802542</v>
      </c>
      <c r="N25" s="179">
        <f>1000000*'Table SGB1 comp num'!Z29/pop!Z$5</f>
        <v>0.4042457091237579</v>
      </c>
    </row>
    <row r="26" spans="1:14" ht="15">
      <c r="A26" s="8"/>
      <c r="B26" s="8"/>
      <c r="C26" s="8" t="s">
        <v>127</v>
      </c>
      <c r="D26" s="179">
        <f>1000000*'Table SGB1 comp num'!P30/pop!P$6</f>
        <v>0.6849484120362646</v>
      </c>
      <c r="E26" s="179">
        <f>1000000*'Table SGB1 comp num'!Q30/pop!Q$6</f>
        <v>0.6432894102272904</v>
      </c>
      <c r="F26" s="179">
        <f>1000000*'Table SGB1 comp num'!R30/pop!R$6</f>
        <v>0.5909890132577257</v>
      </c>
      <c r="G26" s="179">
        <f>1000000*'Table SGB1 comp num'!S30/pop!S$6</f>
        <v>0.5497981537177845</v>
      </c>
      <c r="H26" s="179">
        <f>1000000*'Table SGB1 comp num'!T30/pop!T$6</f>
        <v>0.5411610364053788</v>
      </c>
      <c r="I26" s="179">
        <f>1000000*'Table SGB1 comp num'!U30/pop!U$6</f>
        <v>0.5184392108916142</v>
      </c>
      <c r="J26" s="179">
        <f>1000000*'Table SGB1 comp num'!V30/pop!V$6</f>
        <v>0.47933002506366573</v>
      </c>
      <c r="K26" s="179">
        <f>1000000*'Table SGB1 comp num'!W30/pop!W$6</f>
        <v>0.45148150757781647</v>
      </c>
      <c r="L26" s="179">
        <f>1000000*'Table SGB1 comp num'!X30/pop!X$6</f>
        <v>0.40549033617475927</v>
      </c>
      <c r="M26" s="179">
        <f>1000000*'Table SGB1 comp num'!Y30/pop!Y$6</f>
        <v>0.40736954178862955</v>
      </c>
      <c r="N26" s="179">
        <f>1000000*'Table SGB1 comp num'!Z30/pop!Z$6</f>
        <v>0.40065350816238804</v>
      </c>
    </row>
    <row r="27" spans="1:14" ht="15">
      <c r="A27" s="8"/>
      <c r="B27" s="8"/>
      <c r="C27" s="8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</row>
    <row r="28" spans="1:14" ht="15">
      <c r="A28" s="16" t="s">
        <v>409</v>
      </c>
      <c r="B28" s="15"/>
      <c r="C28" s="15"/>
      <c r="D28" s="175"/>
      <c r="E28" s="175"/>
      <c r="F28" s="175"/>
      <c r="G28" s="175"/>
      <c r="H28" s="175"/>
      <c r="I28" s="175"/>
      <c r="J28" s="175"/>
      <c r="K28" s="175"/>
      <c r="L28" s="175"/>
      <c r="M28" s="126"/>
      <c r="N28" s="126" t="s">
        <v>158</v>
      </c>
    </row>
    <row r="29" spans="1:14" ht="15">
      <c r="A29" s="8"/>
      <c r="B29" s="18"/>
      <c r="C29" s="8" t="s">
        <v>126</v>
      </c>
      <c r="D29" s="174">
        <f>1000000*'Table SGB1 comp num'!P33/pop!P$5</f>
        <v>93.12732452322545</v>
      </c>
      <c r="E29" s="174">
        <f>1000000*'Table SGB1 comp num'!Q33/pop!Q$5</f>
        <v>94.43231700083047</v>
      </c>
      <c r="F29" s="174">
        <f>1000000*'Table SGB1 comp num'!R33/pop!R$5</f>
        <v>90.57971014492753</v>
      </c>
      <c r="G29" s="174">
        <f>1000000*'Table SGB1 comp num'!S33/pop!S$5</f>
        <v>91.46580827510402</v>
      </c>
      <c r="H29" s="174">
        <f>1000000*'Table SGB1 comp num'!T33/pop!T$5</f>
        <v>93.02507377513729</v>
      </c>
      <c r="I29" s="174">
        <f>1000000*'Table SGB1 comp num'!U33/pop!U$5</f>
        <v>94.86411881342094</v>
      </c>
      <c r="J29" s="174">
        <f>1000000*'Table SGB1 comp num'!V33/pop!V$5</f>
        <v>93.64419077101674</v>
      </c>
      <c r="K29" s="174">
        <f>1000000*'Table SGB1 comp num'!W33/pop!W$5</f>
        <v>88.37119753561802</v>
      </c>
      <c r="L29" s="174">
        <f>1000000*'Table SGB1 comp num'!X33/pop!X$5</f>
        <v>82.53384653683383</v>
      </c>
      <c r="M29" s="174">
        <f>1000000*'Table SGB1 comp num'!Y33/pop!Y$5</f>
        <v>83.54266575321611</v>
      </c>
      <c r="N29" s="174">
        <f>1000000*'Table SGB1 comp num'!Z33/pop!Z$5</f>
        <v>79.60704607046071</v>
      </c>
    </row>
    <row r="30" spans="1:14" ht="15">
      <c r="A30" s="8"/>
      <c r="B30" s="18"/>
      <c r="C30" s="8" t="s">
        <v>127</v>
      </c>
      <c r="D30" s="174">
        <f>1000000*'Table SGB1 comp num'!P34/pop!P$6</f>
        <v>79.08532176428055</v>
      </c>
      <c r="E30" s="174">
        <f>1000000*'Table SGB1 comp num'!Q34/pop!Q$6</f>
        <v>80.91462392244918</v>
      </c>
      <c r="F30" s="174">
        <f>1000000*'Table SGB1 comp num'!R34/pop!R$6</f>
        <v>79.69087099094016</v>
      </c>
      <c r="G30" s="174">
        <f>1000000*'Table SGB1 comp num'!S34/pop!S$6</f>
        <v>80.7385128861881</v>
      </c>
      <c r="H30" s="174">
        <f>1000000*'Table SGB1 comp num'!T34/pop!T$6</f>
        <v>83.50652639020353</v>
      </c>
      <c r="I30" s="174">
        <f>1000000*'Table SGB1 comp num'!U34/pop!U$6</f>
        <v>87.20586596235489</v>
      </c>
      <c r="J30" s="174">
        <f>1000000*'Table SGB1 comp num'!V34/pop!V$6</f>
        <v>88.42743112524786</v>
      </c>
      <c r="K30" s="174">
        <f>1000000*'Table SGB1 comp num'!W34/pop!W$6</f>
        <v>87.45441063477844</v>
      </c>
      <c r="L30" s="174">
        <f>1000000*'Table SGB1 comp num'!X34/pop!X$6</f>
        <v>85.8547267236275</v>
      </c>
      <c r="M30" s="174">
        <f>1000000*'Table SGB1 comp num'!Y34/pop!Y$6</f>
        <v>84.96429838927617</v>
      </c>
      <c r="N30" s="174">
        <f>1000000*'Table SGB1 comp num'!Z34/pop!Z$6</f>
        <v>82.9005161486327</v>
      </c>
    </row>
    <row r="31" spans="1:14" ht="15">
      <c r="A31" s="8"/>
      <c r="B31" s="18"/>
      <c r="C31" s="8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15">
      <c r="A32" s="16" t="s">
        <v>410</v>
      </c>
      <c r="B32" s="8"/>
      <c r="C32" s="18"/>
      <c r="D32" s="175"/>
      <c r="E32" s="175"/>
      <c r="F32" s="175"/>
      <c r="G32" s="175"/>
      <c r="H32" s="175"/>
      <c r="I32" s="175"/>
      <c r="J32" s="175"/>
      <c r="K32" s="175"/>
      <c r="L32" s="175"/>
      <c r="M32" s="126"/>
      <c r="N32" s="126" t="s">
        <v>158</v>
      </c>
    </row>
    <row r="33" spans="1:14" ht="15">
      <c r="A33" s="8"/>
      <c r="B33" s="18"/>
      <c r="C33" s="6" t="s">
        <v>126</v>
      </c>
      <c r="D33" s="176">
        <f>1000000*'Table SGB1 comp num'!P37/pop!P$5</f>
        <v>10.361681965656405</v>
      </c>
      <c r="E33" s="176">
        <f>1000000*'Table SGB1 comp num'!Q37/pop!Q$5</f>
        <v>11.051714121880808</v>
      </c>
      <c r="F33" s="176">
        <f>1000000*'Table SGB1 comp num'!R37/pop!R$5</f>
        <v>12.062151661940769</v>
      </c>
      <c r="G33" s="176">
        <f>1000000*'Table SGB1 comp num'!S37/pop!S$5</f>
        <v>13.098826057941428</v>
      </c>
      <c r="H33" s="176">
        <f>1000000*'Table SGB1 comp num'!T37/pop!T$5</f>
        <v>13.638199691219294</v>
      </c>
      <c r="I33" s="176">
        <f>1000000*'Table SGB1 comp num'!U37/pop!U$5</f>
        <v>14.141030675323666</v>
      </c>
      <c r="J33" s="176">
        <f>1000000*'Table SGB1 comp num'!V37/pop!V$5</f>
        <v>14.754005553578422</v>
      </c>
      <c r="K33" s="176">
        <f>1000000*'Table SGB1 comp num'!W37/pop!W$5</f>
        <v>14.723506030985812</v>
      </c>
      <c r="L33" s="176">
        <f>1000000*'Table SGB1 comp num'!X37/pop!X$5</f>
        <v>15.213474726073727</v>
      </c>
      <c r="M33" s="176">
        <f>1000000*'Table SGB1 comp num'!Y37/pop!Y$5</f>
        <v>15.854228514881635</v>
      </c>
      <c r="N33" s="407" t="s">
        <v>8</v>
      </c>
    </row>
    <row r="34" spans="1:14" ht="15">
      <c r="A34" s="8"/>
      <c r="B34" s="8"/>
      <c r="C34" s="8" t="s">
        <v>127</v>
      </c>
      <c r="D34" s="176">
        <f>1000000*'Table SGB1 comp num'!P38/pop!P$6</f>
        <v>13.4760545636576</v>
      </c>
      <c r="E34" s="176">
        <f>1000000*'Table SGB1 comp num'!Q38/pop!Q$6</f>
        <v>13.67986057309195</v>
      </c>
      <c r="F34" s="176">
        <f>1000000*'Table SGB1 comp num'!R38/pop!R$6</f>
        <v>13.909500521293912</v>
      </c>
      <c r="G34" s="176">
        <f>1000000*'Table SGB1 comp num'!S38/pop!S$6</f>
        <v>14.147104014526777</v>
      </c>
      <c r="H34" s="176">
        <f>1000000*'Table SGB1 comp num'!T38/pop!T$6</f>
        <v>16.72230038898339</v>
      </c>
      <c r="I34" s="176">
        <f>1000000*'Table SGB1 comp num'!U38/pop!U$6</f>
        <v>17.192141964529977</v>
      </c>
      <c r="J34" s="176">
        <f>1000000*'Table SGB1 comp num'!V38/pop!V$6</f>
        <v>18.020384779275336</v>
      </c>
      <c r="K34" s="176">
        <f>1000000*'Table SGB1 comp num'!W38/pop!W$6</f>
        <v>17.8732422720364</v>
      </c>
      <c r="L34" s="176">
        <f>1000000*'Table SGB1 comp num'!X38/pop!X$6</f>
        <v>19.192507434347846</v>
      </c>
      <c r="M34" s="176">
        <f>1000000*'Table SGB1 comp num'!Y38/pop!Y$6</f>
        <v>20.018661539613646</v>
      </c>
      <c r="N34" s="407" t="s">
        <v>8</v>
      </c>
    </row>
    <row r="35" spans="1:14" ht="15">
      <c r="A35" s="8"/>
      <c r="B35" s="8"/>
      <c r="C35" s="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15">
      <c r="A36" s="16" t="s">
        <v>159</v>
      </c>
      <c r="B36" s="8"/>
      <c r="C36" s="18"/>
      <c r="D36" s="175"/>
      <c r="E36" s="175"/>
      <c r="F36" s="175"/>
      <c r="G36" s="175"/>
      <c r="H36" s="175"/>
      <c r="I36" s="175"/>
      <c r="J36" s="175"/>
      <c r="K36" s="175"/>
      <c r="L36" s="175"/>
      <c r="M36" s="126"/>
      <c r="N36" s="126" t="s">
        <v>158</v>
      </c>
    </row>
    <row r="37" spans="1:14" ht="15">
      <c r="A37" s="8"/>
      <c r="B37" s="18"/>
      <c r="C37" s="8" t="s">
        <v>126</v>
      </c>
      <c r="D37" s="176">
        <f>1000000*'Table SGB1 comp num'!P41/pop!P$5</f>
        <v>3.9137057846007757</v>
      </c>
      <c r="E37" s="176">
        <f>1000000*'Table SGB1 comp num'!Q41/pop!Q$5</f>
        <v>4.168940562344288</v>
      </c>
      <c r="F37" s="176">
        <f>1000000*'Table SGB1 comp num'!R41/pop!R$5</f>
        <v>4.441359483301827</v>
      </c>
      <c r="G37" s="176">
        <f>1000000*'Table SGB1 comp num'!S41/pop!S$5</f>
        <v>4.670448300227683</v>
      </c>
      <c r="H37" s="176">
        <f>1000000*'Table SGB1 comp num'!T41/pop!T$5</f>
        <v>4.775743125720651</v>
      </c>
      <c r="I37" s="176">
        <f>1000000*'Table SGB1 comp num'!U41/pop!U$5</f>
        <v>4.8855021188911785</v>
      </c>
      <c r="J37" s="176">
        <f>1000000*'Table SGB1 comp num'!V41/pop!V$5</f>
        <v>4.710844539034536</v>
      </c>
      <c r="K37" s="176">
        <f>1000000*'Table SGB1 comp num'!W41/pop!W$5</f>
        <v>4.331151328455911</v>
      </c>
      <c r="L37" s="176">
        <f>1000000*'Table SGB1 comp num'!X41/pop!X$5</f>
        <v>4.003561785488596</v>
      </c>
      <c r="M37" s="176">
        <f>1000000*'Table SGB1 comp num'!Y41/pop!Y$5</f>
        <v>4.19901804064855</v>
      </c>
      <c r="N37" s="176">
        <f>1000000*'Table SGB1 comp num'!Z41/pop!Z$5</f>
        <v>4.179275820535983</v>
      </c>
    </row>
    <row r="38" spans="1:14" ht="15">
      <c r="A38" s="8"/>
      <c r="B38" s="8"/>
      <c r="C38" s="8" t="s">
        <v>138</v>
      </c>
      <c r="D38" s="176">
        <f>1000000*'Table SGB1 comp num'!P42/pop!P$8</f>
        <v>3.1876039485160765</v>
      </c>
      <c r="E38" s="176">
        <f>1000000*'Table SGB1 comp num'!Q42/pop!Q$8</f>
        <v>3.3583079501224105</v>
      </c>
      <c r="F38" s="176">
        <f>1000000*'Table SGB1 comp num'!R42/pop!R$8</f>
        <v>3.604955685952706</v>
      </c>
      <c r="G38" s="176">
        <f>1000000*'Table SGB1 comp num'!S42/pop!S$8</f>
        <v>3.814150077798186</v>
      </c>
      <c r="H38" s="176">
        <f>1000000*'Table SGB1 comp num'!T42/pop!T$8</f>
        <v>3.881985168508912</v>
      </c>
      <c r="I38" s="176">
        <f>1000000*'Table SGB1 comp num'!U42/pop!U$8</f>
        <v>3.947854380619069</v>
      </c>
      <c r="J38" s="176">
        <f>1000000*'Table SGB1 comp num'!V42/pop!V$8</f>
        <v>3.8349255170795917</v>
      </c>
      <c r="K38" s="176">
        <f>1000000*'Table SGB1 comp num'!W42/pop!W$8</f>
        <v>3.5530894446688994</v>
      </c>
      <c r="L38" s="176">
        <f>1000000*'Table SGB1 comp num'!X42/pop!X$8</f>
        <v>3.3833638495390446</v>
      </c>
      <c r="M38" s="176">
        <f>1000000*'Table SGB1 comp num'!Y42/pop!Y$8</f>
        <v>3.4679683138629223</v>
      </c>
      <c r="N38" s="176">
        <f>1000000*'Table SGB1 comp num'!Z42/pop!Z$8</f>
        <v>3.4635114983125344</v>
      </c>
    </row>
    <row r="39" spans="1:14" ht="15">
      <c r="A39" s="8"/>
      <c r="B39" s="18"/>
      <c r="C39" s="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</row>
    <row r="40" spans="1:14" ht="15">
      <c r="A40" s="16" t="s">
        <v>139</v>
      </c>
      <c r="B40" s="8"/>
      <c r="C40" s="18"/>
      <c r="D40" s="175"/>
      <c r="E40" s="175"/>
      <c r="F40" s="175"/>
      <c r="G40" s="175"/>
      <c r="H40" s="175"/>
      <c r="I40" s="175"/>
      <c r="J40" s="175"/>
      <c r="K40" s="175"/>
      <c r="L40" s="175"/>
      <c r="M40" s="126"/>
      <c r="N40" s="126" t="s">
        <v>160</v>
      </c>
    </row>
    <row r="41" spans="1:14" ht="15">
      <c r="A41" s="16"/>
      <c r="B41" s="18" t="s">
        <v>113</v>
      </c>
      <c r="C41" s="1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5" ht="15">
      <c r="A42" s="8"/>
      <c r="C42" s="8" t="s">
        <v>126</v>
      </c>
      <c r="D42" s="176">
        <f>1000000*'Table SGB1 comp num'!P46/pop!P$5</f>
        <v>30.545224341220226</v>
      </c>
      <c r="E42" s="176">
        <f>1000000*'Table SGB1 comp num'!Q46/pop!Q$5</f>
        <v>30.331791038873728</v>
      </c>
      <c r="F42" s="176">
        <f>1000000*'Table SGB1 comp num'!R46/pop!R$5</f>
        <v>34.08553875236295</v>
      </c>
      <c r="G42" s="176">
        <f>1000000*'Table SGB1 comp num'!S46/pop!S$5</f>
        <v>32.50372929261208</v>
      </c>
      <c r="H42" s="176">
        <f>1000000*'Table SGB1 comp num'!T46/pop!T$5</f>
        <v>33.230131764156035</v>
      </c>
      <c r="I42" s="176">
        <f>1000000*'Table SGB1 comp num'!U46/pop!U$5</f>
        <v>34.37434228773477</v>
      </c>
      <c r="J42" s="176">
        <f>1000000*'Table SGB1 comp num'!V46/pop!V$5</f>
        <v>30.38240938447249</v>
      </c>
      <c r="K42" s="176">
        <f>1000000*'Table SGB1 comp num'!W46/pop!W$5</f>
        <v>25.399202892451168</v>
      </c>
      <c r="L42" s="176">
        <f>1000000*'Table SGB1 comp num'!X46/pop!X$5</f>
        <v>25.26454192162779</v>
      </c>
      <c r="M42" s="398" t="s">
        <v>8</v>
      </c>
      <c r="N42" s="398" t="s">
        <v>8</v>
      </c>
      <c r="O42" s="169"/>
    </row>
    <row r="43" spans="1:15" ht="15">
      <c r="A43" s="8"/>
      <c r="B43" s="18"/>
      <c r="C43" s="8" t="s">
        <v>127</v>
      </c>
      <c r="D43" s="176">
        <f>1000000*'Table SGB1 comp num'!P47/pop!P$6</f>
        <v>28.279520551754825</v>
      </c>
      <c r="E43" s="176">
        <f>1000000*'Table SGB1 comp num'!Q47/pop!Q$6</f>
        <v>28.40049713834309</v>
      </c>
      <c r="F43" s="176">
        <f>1000000*'Table SGB1 comp num'!R47/pop!R$6</f>
        <v>30.004507557901473</v>
      </c>
      <c r="G43" s="176">
        <f>1000000*'Table SGB1 comp num'!S47/pop!S$6</f>
        <v>29.853757623736644</v>
      </c>
      <c r="H43" s="176">
        <f>1000000*'Table SGB1 comp num'!T47/pop!T$6</f>
        <v>30.180624922466723</v>
      </c>
      <c r="I43" s="176">
        <f>1000000*'Table SGB1 comp num'!U47/pop!U$6</f>
        <v>30.76860723923521</v>
      </c>
      <c r="J43" s="176">
        <f>1000000*'Table SGB1 comp num'!V47/pop!V$6</f>
        <v>27.98272720867263</v>
      </c>
      <c r="K43" s="176">
        <f>1000000*'Table SGB1 comp num'!W47/pop!W$6</f>
        <v>22.748548018561205</v>
      </c>
      <c r="L43" s="176">
        <f>1000000*'Table SGB1 comp num'!X47/pop!X$6</f>
        <v>24.62679408427689</v>
      </c>
      <c r="M43" s="398" t="s">
        <v>8</v>
      </c>
      <c r="N43" s="398" t="s">
        <v>8</v>
      </c>
      <c r="O43" s="169"/>
    </row>
    <row r="44" spans="1:14" ht="15">
      <c r="A44" s="8"/>
      <c r="B44" s="18" t="s">
        <v>411</v>
      </c>
      <c r="C44" s="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15">
      <c r="A45" s="8"/>
      <c r="C45" s="8" t="s">
        <v>126</v>
      </c>
      <c r="D45" s="176">
        <f>1000000*'Table SGB1 comp num'!P49/pop!P$5</f>
        <v>1.804224895149165</v>
      </c>
      <c r="E45" s="176">
        <f>1000000*'Table SGB1 comp num'!Q49/pop!Q$5</f>
        <v>1.644823822517499</v>
      </c>
      <c r="F45" s="176">
        <f>1000000*'Table SGB1 comp num'!R49/pop!R$5</f>
        <v>2.215264650283554</v>
      </c>
      <c r="G45" s="176">
        <f>1000000*'Table SGB1 comp num'!S49/pop!S$5</f>
        <v>2.8107089581534113</v>
      </c>
      <c r="H45" s="176">
        <f>1000000*'Table SGB1 comp num'!T49/pop!T$5</f>
        <v>2.5327835212726457</v>
      </c>
      <c r="I45" s="176">
        <f>1000000*'Table SGB1 comp num'!U49/pop!U$5</f>
        <v>2.2063683371564093</v>
      </c>
      <c r="J45" s="176">
        <f>1000000*'Table SGB1 comp num'!V49/pop!V$5</f>
        <v>2.0044500338589533</v>
      </c>
      <c r="K45" s="176">
        <f>1000000*'Table SGB1 comp num'!W49/pop!W$5</f>
        <v>1.8656141701963804</v>
      </c>
      <c r="L45" s="176">
        <f>1000000*'Table SGB1 comp num'!X49/pop!X$5</f>
        <v>1.5951437161295265</v>
      </c>
      <c r="M45" s="176">
        <f>1000000*'Table SGB1 comp num'!Y49/pop!Y$5</f>
        <v>1.4481997411890082</v>
      </c>
      <c r="N45" s="398" t="s">
        <v>8</v>
      </c>
    </row>
    <row r="46" spans="1:14" ht="15">
      <c r="A46" s="8"/>
      <c r="B46" s="18"/>
      <c r="C46" s="8" t="s">
        <v>127</v>
      </c>
      <c r="D46" s="176">
        <f>1000000*'Table SGB1 comp num'!P50/pop!P$6</f>
        <v>1.5121808776906391</v>
      </c>
      <c r="E46" s="176">
        <f>1000000*'Table SGB1 comp num'!Q50/pop!Q$6</f>
        <v>1.5367037100418142</v>
      </c>
      <c r="F46" s="176">
        <f>1000000*'Table SGB1 comp num'!R50/pop!R$6</f>
        <v>1.7221623890745055</v>
      </c>
      <c r="G46" s="176">
        <f>1000000*'Table SGB1 comp num'!S50/pop!S$6</f>
        <v>1.8004585783387563</v>
      </c>
      <c r="H46" s="176">
        <f>1000000*'Table SGB1 comp num'!T50/pop!T$6</f>
        <v>1.8421057103577663</v>
      </c>
      <c r="I46" s="176">
        <f>1000000*'Table SGB1 comp num'!U50/pop!U$6</f>
        <v>1.7292565210195858</v>
      </c>
      <c r="J46" s="176">
        <f>1000000*'Table SGB1 comp num'!V50/pop!V$6</f>
        <v>1.7229173167450116</v>
      </c>
      <c r="K46" s="176">
        <f>1000000*'Table SGB1 comp num'!W50/pop!W$6</f>
        <v>1.4628859787747324</v>
      </c>
      <c r="L46" s="176">
        <f>1000000*'Table SGB1 comp num'!X50/pop!X$6</f>
        <v>1.4868695689566773</v>
      </c>
      <c r="M46" s="176">
        <f>1000000*'Table SGB1 comp num'!Y50/pop!Y$6</f>
        <v>1.6556560923911452</v>
      </c>
      <c r="N46" s="176">
        <f>1000000*'Table SGB1 comp num'!Z50/pop!Z$6</f>
        <v>1.8276897419903235</v>
      </c>
    </row>
    <row r="47" spans="1:14" ht="15">
      <c r="A47" s="8"/>
      <c r="B47" s="18" t="s">
        <v>15</v>
      </c>
      <c r="C47" s="8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</row>
    <row r="48" spans="1:14" ht="15">
      <c r="A48" s="8"/>
      <c r="C48" s="8" t="s">
        <v>126</v>
      </c>
      <c r="D48" s="176">
        <f>1000000*'Table SGB1 comp num'!P52/pop!P$5</f>
        <v>3.7983698662657277</v>
      </c>
      <c r="E48" s="176">
        <f>1000000*'Table SGB1 comp num'!Q52/pop!Q$5</f>
        <v>3.857713449598608</v>
      </c>
      <c r="F48" s="176">
        <f>1000000*'Table SGB1 comp num'!R52/pop!R$5</f>
        <v>4.034735349716446</v>
      </c>
      <c r="G48" s="176">
        <f>1000000*'Table SGB1 comp num'!S52/pop!S$5</f>
        <v>5.010991599277695</v>
      </c>
      <c r="H48" s="176">
        <f>1000000*'Table SGB1 comp num'!T52/pop!T$5</f>
        <v>4.021966424983877</v>
      </c>
      <c r="I48" s="176">
        <f>1000000*'Table SGB1 comp num'!U52/pop!U$5</f>
        <v>4.4302321060611956</v>
      </c>
      <c r="J48" s="176">
        <f>1000000*'Table SGB1 comp num'!V52/pop!V$5</f>
        <v>4.504208184192706</v>
      </c>
      <c r="K48" s="176">
        <f>1000000*'Table SGB1 comp num'!W52/pop!W$5</f>
        <v>3.8197920677705044</v>
      </c>
      <c r="L48" s="176">
        <f>1000000*'Table SGB1 comp num'!X52/pop!X$5</f>
        <v>3.4373144903391357</v>
      </c>
      <c r="M48" s="176">
        <f>1000000*'Table SGB1 comp num'!Y52/pop!Y$5</f>
        <v>3.107634924259724</v>
      </c>
      <c r="N48" s="398" t="s">
        <v>8</v>
      </c>
    </row>
    <row r="49" spans="1:14" ht="15">
      <c r="A49" s="8"/>
      <c r="B49" s="18"/>
      <c r="C49" s="8" t="s">
        <v>161</v>
      </c>
      <c r="D49" s="176">
        <f>1000000*'Table SGB1 comp num'!P53/pop!P$6</f>
        <v>1.0341926692252073</v>
      </c>
      <c r="E49" s="176">
        <f>1000000*'Table SGB1 comp num'!Q53/pop!Q$6</f>
        <v>1.011216727080384</v>
      </c>
      <c r="F49" s="176">
        <f>1000000*'Table SGB1 comp num'!R53/pop!R$6</f>
        <v>1.0286522401874594</v>
      </c>
      <c r="G49" s="176">
        <f>1000000*'Table SGB1 comp num'!S53/pop!S$6</f>
        <v>1.1131040213661256</v>
      </c>
      <c r="H49" s="176">
        <f>1000000*'Table SGB1 comp num'!T53/pop!T$6</f>
        <v>0.9635368429638869</v>
      </c>
      <c r="I49" s="176">
        <f>1000000*'Table SGB1 comp num'!U53/pop!U$6</f>
        <v>0.972706793073517</v>
      </c>
      <c r="J49" s="176">
        <f>1000000*'Table SGB1 comp num'!V53/pop!V$6</f>
        <v>0.9746981120047242</v>
      </c>
      <c r="K49" s="176">
        <f>1000000*'Table SGB1 comp num'!W53/pop!W$6</f>
        <v>0.9159813582694998</v>
      </c>
      <c r="L49" s="176">
        <f>1000000*'Table SGB1 comp num'!X53/pop!X$6</f>
        <v>0.8352270659879</v>
      </c>
      <c r="M49" s="176">
        <f>1000000*'Table SGB1 comp num'!Y53/pop!Y$6</f>
        <v>0.8026373141957387</v>
      </c>
      <c r="N49" s="398" t="s">
        <v>8</v>
      </c>
    </row>
    <row r="50" spans="1:14" ht="15">
      <c r="A50" s="8"/>
      <c r="B50" s="18" t="s">
        <v>18</v>
      </c>
      <c r="C50" s="8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</row>
    <row r="51" spans="1:14" ht="15">
      <c r="A51" s="8"/>
      <c r="C51" s="6" t="s">
        <v>126</v>
      </c>
      <c r="D51" s="176">
        <f>1000000*'Table SGB1 comp num'!P55/pop!P$5</f>
        <v>5.5475983223866425</v>
      </c>
      <c r="E51" s="176">
        <f>1000000*'Table SGB1 comp num'!Q55/pop!Q$5</f>
        <v>5.477320362241468</v>
      </c>
      <c r="F51" s="176">
        <f>1000000*'Table SGB1 comp num'!R55/pop!R$5</f>
        <v>5.444438996534341</v>
      </c>
      <c r="G51" s="176">
        <f>1000000*'Table SGB1 comp num'!S55/pop!S$5</f>
        <v>5.417288215435346</v>
      </c>
      <c r="H51" s="176">
        <f>1000000*'Table SGB1 comp num'!T55/pop!T$5</f>
        <v>5.432976997791632</v>
      </c>
      <c r="I51" s="176">
        <f>1000000*'Table SGB1 comp num'!U55/pop!U$5</f>
        <v>5.345826367559582</v>
      </c>
      <c r="J51" s="176">
        <f>1000000*'Table SGB1 comp num'!V55/pop!V$5</f>
        <v>5.340040630743929</v>
      </c>
      <c r="K51" s="176">
        <f>1000000*'Table SGB1 comp num'!W55/pop!W$5</f>
        <v>5.313823642664613</v>
      </c>
      <c r="L51" s="176">
        <f>1000000*'Table SGB1 comp num'!X55/pop!X$5</f>
        <v>5.285230079852933</v>
      </c>
      <c r="M51" s="176">
        <f>1000000*'Table SGB1 comp num'!Y55/pop!Y$5</f>
        <v>5.290401157037375</v>
      </c>
      <c r="N51" s="176">
        <f>1000000*'Table SGB1 comp num'!Z55/pop!Z$5</f>
        <v>5.30713640469738</v>
      </c>
    </row>
    <row r="52" spans="1:14" ht="15">
      <c r="A52" s="8"/>
      <c r="B52" s="8"/>
      <c r="C52" s="6" t="s">
        <v>133</v>
      </c>
      <c r="D52" s="176">
        <f>1000000*'Table SGB1 comp num'!P56/pop!P$6</f>
        <v>1.0151948106123811</v>
      </c>
      <c r="E52" s="176">
        <f>1000000*'Table SGB1 comp num'!Q56/pop!Q$6</f>
        <v>0.9489534339018618</v>
      </c>
      <c r="F52" s="176">
        <f>1000000*'Table SGB1 comp num'!R56/pop!R$6</f>
        <v>0.9649563179789624</v>
      </c>
      <c r="G52" s="176">
        <f>1000000*'Table SGB1 comp num'!S56/pop!S$6</f>
        <v>0.9472498123453666</v>
      </c>
      <c r="H52" s="176">
        <f>1000000*'Table SGB1 comp num'!T56/pop!T$6</f>
        <v>0.9261509337130835</v>
      </c>
      <c r="I52" s="176">
        <f>1000000*'Table SGB1 comp num'!U56/pop!U$6</f>
        <v>0.8967140748646485</v>
      </c>
      <c r="J52" s="176">
        <f>1000000*'Table SGB1 comp num'!V56/pop!V$6</f>
        <v>0.8941722783107022</v>
      </c>
      <c r="K52" s="176">
        <f>1000000*'Table SGB1 comp num'!W56/pop!W$6</f>
        <v>0.8992051429165786</v>
      </c>
      <c r="L52" s="176">
        <f>1000000*'Table SGB1 comp num'!X56/pop!X$6</f>
        <v>0.8848445154525276</v>
      </c>
      <c r="M52" s="176">
        <f>1000000*'Table SGB1 comp num'!Y56/pop!Y$6</f>
        <v>0.8742254883127285</v>
      </c>
      <c r="N52" s="176">
        <f>1000000*'Table SGB1 comp num'!Z56/pop!Z$6</f>
        <v>0.8774849954913755</v>
      </c>
    </row>
    <row r="53" spans="1:14" ht="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</row>
    <row r="54" spans="1:2" s="8" customFormat="1" ht="12.75">
      <c r="A54" s="8">
        <v>1</v>
      </c>
      <c r="B54" s="8" t="s">
        <v>162</v>
      </c>
    </row>
    <row r="55" spans="1:3" s="8" customFormat="1" ht="13.5" customHeight="1">
      <c r="A55" s="8">
        <v>2</v>
      </c>
      <c r="B55" s="6" t="s">
        <v>163</v>
      </c>
      <c r="C55" s="6"/>
    </row>
    <row r="56" spans="1:2" ht="15">
      <c r="A56" s="8">
        <v>3</v>
      </c>
      <c r="B56" s="8" t="s">
        <v>164</v>
      </c>
    </row>
    <row r="57" spans="1:2" ht="15">
      <c r="A57" s="8">
        <v>4</v>
      </c>
      <c r="B57" s="8" t="s">
        <v>165</v>
      </c>
    </row>
    <row r="58" spans="1:7" ht="15">
      <c r="A58" s="417">
        <v>5</v>
      </c>
      <c r="B58" s="417" t="s">
        <v>462</v>
      </c>
      <c r="C58" s="419"/>
      <c r="D58" s="419"/>
      <c r="E58" s="419"/>
      <c r="F58" s="419"/>
      <c r="G58" s="419"/>
    </row>
    <row r="59" spans="1:3" ht="15">
      <c r="A59" s="8">
        <v>6</v>
      </c>
      <c r="B59" s="8" t="s">
        <v>446</v>
      </c>
      <c r="C59" s="8"/>
    </row>
  </sheetData>
  <sheetProtection/>
  <printOptions/>
  <pageMargins left="0.7480314960629921" right="0.7480314960629921" top="0.7086614173228347" bottom="0.5511811023622047" header="0.5118110236220472" footer="0.5118110236220472"/>
  <pageSetup fitToHeight="1" fitToWidth="1" horizontalDpi="300" verticalDpi="3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5"/>
  <sheetViews>
    <sheetView zoomScale="75" zoomScaleNormal="75"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63" sqref="F63"/>
    </sheetView>
  </sheetViews>
  <sheetFormatPr defaultColWidth="11.421875" defaultRowHeight="12.75"/>
  <cols>
    <col min="1" max="1" width="7.421875" style="8" customWidth="1"/>
    <col min="2" max="2" width="3.28125" style="8" customWidth="1"/>
    <col min="3" max="6" width="10.7109375" style="8" customWidth="1"/>
    <col min="7" max="7" width="14.421875" style="8" customWidth="1"/>
    <col min="8" max="8" width="12.140625" style="8" customWidth="1"/>
    <col min="9" max="9" width="3.7109375" style="8" customWidth="1"/>
    <col min="10" max="11" width="8.7109375" style="8" customWidth="1"/>
    <col min="12" max="12" width="13.28125" style="8" customWidth="1"/>
    <col min="13" max="14" width="8.7109375" style="8" customWidth="1"/>
    <col min="15" max="15" width="43.7109375" style="8" customWidth="1"/>
    <col min="16" max="16384" width="11.421875" style="8" customWidth="1"/>
  </cols>
  <sheetData>
    <row r="1" s="21" customFormat="1" ht="15.75">
      <c r="A1" s="180" t="s">
        <v>290</v>
      </c>
    </row>
    <row r="2" spans="1:14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>
      <c r="A3" s="181" t="s">
        <v>291</v>
      </c>
      <c r="B3" s="182"/>
      <c r="C3" s="183" t="s">
        <v>166</v>
      </c>
      <c r="D3" s="183" t="s">
        <v>58</v>
      </c>
      <c r="E3" s="183" t="s">
        <v>105</v>
      </c>
      <c r="F3" s="182" t="s">
        <v>106</v>
      </c>
      <c r="G3" s="461" t="s">
        <v>107</v>
      </c>
      <c r="H3" s="465" t="s">
        <v>107</v>
      </c>
      <c r="I3" s="182"/>
      <c r="J3" s="184" t="s">
        <v>166</v>
      </c>
      <c r="K3" s="184" t="s">
        <v>58</v>
      </c>
      <c r="L3" s="184" t="s">
        <v>105</v>
      </c>
      <c r="M3" s="184" t="s">
        <v>106</v>
      </c>
      <c r="N3" s="184" t="s">
        <v>107</v>
      </c>
    </row>
    <row r="4" spans="1:14" ht="12.75">
      <c r="A4" s="6"/>
      <c r="B4" s="6"/>
      <c r="C4" s="6" t="s">
        <v>167</v>
      </c>
      <c r="D4" s="6" t="s">
        <v>168</v>
      </c>
      <c r="E4" s="6" t="s">
        <v>168</v>
      </c>
      <c r="F4" s="6" t="s">
        <v>169</v>
      </c>
      <c r="G4" s="462" t="s">
        <v>170</v>
      </c>
      <c r="H4" s="466" t="s">
        <v>170</v>
      </c>
      <c r="I4" s="6"/>
      <c r="J4" s="6"/>
      <c r="K4" s="6"/>
      <c r="L4" s="6"/>
      <c r="M4" s="6"/>
      <c r="N4" s="6" t="s">
        <v>485</v>
      </c>
    </row>
    <row r="5" spans="1:14" ht="14.25">
      <c r="A5" s="6"/>
      <c r="B5" s="6"/>
      <c r="C5" s="6" t="s">
        <v>19</v>
      </c>
      <c r="D5" s="6" t="s">
        <v>171</v>
      </c>
      <c r="E5" s="6" t="s">
        <v>171</v>
      </c>
      <c r="F5" s="6" t="s">
        <v>170</v>
      </c>
      <c r="G5" s="439" t="s">
        <v>482</v>
      </c>
      <c r="H5" s="466" t="s">
        <v>172</v>
      </c>
      <c r="I5" s="6"/>
      <c r="J5" s="6"/>
      <c r="K5" s="6"/>
      <c r="L5" s="6"/>
      <c r="M5" s="6"/>
      <c r="N5" s="6" t="s">
        <v>486</v>
      </c>
    </row>
    <row r="6" spans="1:14" ht="12.75">
      <c r="A6" s="6"/>
      <c r="B6" s="6"/>
      <c r="C6" s="6" t="s">
        <v>173</v>
      </c>
      <c r="D6" s="6" t="s">
        <v>174</v>
      </c>
      <c r="E6" s="6" t="s">
        <v>175</v>
      </c>
      <c r="F6" s="6" t="s">
        <v>176</v>
      </c>
      <c r="G6" s="439" t="s">
        <v>483</v>
      </c>
      <c r="H6" s="466" t="s">
        <v>177</v>
      </c>
      <c r="I6" s="6"/>
      <c r="J6" s="6"/>
      <c r="K6" s="6"/>
      <c r="L6" s="6"/>
      <c r="M6" s="6"/>
      <c r="N6" s="6"/>
    </row>
    <row r="7" spans="1:14" ht="14.25" customHeight="1">
      <c r="A7" s="6"/>
      <c r="B7" s="6"/>
      <c r="C7" s="6" t="s">
        <v>178</v>
      </c>
      <c r="D7" s="6" t="s">
        <v>179</v>
      </c>
      <c r="E7" s="6" t="s">
        <v>180</v>
      </c>
      <c r="F7" s="6" t="s">
        <v>181</v>
      </c>
      <c r="G7" s="439" t="s">
        <v>484</v>
      </c>
      <c r="H7" s="466" t="s">
        <v>182</v>
      </c>
      <c r="I7" s="6"/>
      <c r="J7" s="6"/>
      <c r="K7" s="6"/>
      <c r="L7" s="6"/>
      <c r="M7" s="185"/>
      <c r="N7" s="6"/>
    </row>
    <row r="8" spans="1:14" ht="16.5" customHeight="1">
      <c r="A8" s="53"/>
      <c r="B8" s="53"/>
      <c r="C8" s="53" t="s">
        <v>183</v>
      </c>
      <c r="D8" s="53" t="s">
        <v>184</v>
      </c>
      <c r="E8" s="53" t="s">
        <v>130</v>
      </c>
      <c r="F8" s="53"/>
      <c r="G8" s="463" t="s">
        <v>489</v>
      </c>
      <c r="H8" s="467"/>
      <c r="I8" s="53"/>
      <c r="J8" s="53"/>
      <c r="K8" s="53"/>
      <c r="L8" s="53"/>
      <c r="M8" s="53"/>
      <c r="N8" s="53"/>
    </row>
    <row r="9" spans="1:14" ht="12.75">
      <c r="A9" s="6"/>
      <c r="B9" s="6"/>
      <c r="C9" s="6"/>
      <c r="D9" s="6"/>
      <c r="E9" s="6"/>
      <c r="F9" s="6"/>
      <c r="G9" s="439"/>
      <c r="H9" s="466"/>
      <c r="I9" s="6"/>
      <c r="J9" s="6"/>
      <c r="K9" s="6"/>
      <c r="L9" s="6"/>
      <c r="M9" s="6"/>
      <c r="N9" s="6"/>
    </row>
    <row r="10" spans="3:14" ht="12.75">
      <c r="C10" s="7"/>
      <c r="D10" s="56"/>
      <c r="E10" s="56"/>
      <c r="F10" s="56"/>
      <c r="G10" s="464"/>
      <c r="H10" s="468" t="s">
        <v>136</v>
      </c>
      <c r="I10" s="56"/>
      <c r="J10" s="56"/>
      <c r="K10" s="56"/>
      <c r="L10" s="56"/>
      <c r="M10" s="56"/>
      <c r="N10" s="17" t="s">
        <v>185</v>
      </c>
    </row>
    <row r="11" spans="1:14" ht="15">
      <c r="A11" s="155">
        <v>1960</v>
      </c>
      <c r="C11" s="127" t="s">
        <v>8</v>
      </c>
      <c r="D11" s="19">
        <v>1664.2</v>
      </c>
      <c r="E11" s="130">
        <v>64.9</v>
      </c>
      <c r="F11" s="46">
        <v>1.1984</v>
      </c>
      <c r="G11" s="450"/>
      <c r="H11" s="469" t="s">
        <v>8</v>
      </c>
      <c r="I11" s="127"/>
      <c r="J11" s="187" t="s">
        <v>8</v>
      </c>
      <c r="K11" s="188">
        <f aca="true" t="shared" si="0" ref="K11:K42">D11/D$36*100</f>
        <v>242.32522718900117</v>
      </c>
      <c r="L11" s="188">
        <f aca="true" t="shared" si="1" ref="L11:L42">E11/E$36*100</f>
        <v>113.66024518388794</v>
      </c>
      <c r="M11" s="188">
        <f aca="true" t="shared" si="2" ref="M11:M42">F11/F$36*100</f>
        <v>17.261544666263358</v>
      </c>
      <c r="N11" s="187" t="s">
        <v>8</v>
      </c>
    </row>
    <row r="12" spans="1:14" ht="15">
      <c r="A12" s="155">
        <v>1961</v>
      </c>
      <c r="C12" s="127" t="s">
        <v>8</v>
      </c>
      <c r="D12" s="19">
        <v>1633.4</v>
      </c>
      <c r="E12" s="130">
        <v>63.4</v>
      </c>
      <c r="F12" s="46">
        <v>1.413</v>
      </c>
      <c r="G12" s="450"/>
      <c r="H12" s="469" t="s">
        <v>8</v>
      </c>
      <c r="I12" s="127"/>
      <c r="J12" s="187" t="s">
        <v>8</v>
      </c>
      <c r="K12" s="188">
        <f t="shared" si="0"/>
        <v>237.84041947513188</v>
      </c>
      <c r="L12" s="188">
        <f t="shared" si="1"/>
        <v>111.03327495621716</v>
      </c>
      <c r="M12" s="188">
        <f t="shared" si="2"/>
        <v>20.352605652061186</v>
      </c>
      <c r="N12" s="187" t="s">
        <v>8</v>
      </c>
    </row>
    <row r="13" spans="1:14" ht="15">
      <c r="A13" s="155">
        <v>1962</v>
      </c>
      <c r="C13" s="127" t="s">
        <v>8</v>
      </c>
      <c r="D13" s="19">
        <v>1578.8</v>
      </c>
      <c r="E13" s="130">
        <v>72.3</v>
      </c>
      <c r="F13" s="46">
        <v>1.5929</v>
      </c>
      <c r="G13" s="450"/>
      <c r="H13" s="469" t="s">
        <v>8</v>
      </c>
      <c r="I13" s="127"/>
      <c r="J13" s="187" t="s">
        <v>8</v>
      </c>
      <c r="K13" s="188">
        <f t="shared" si="0"/>
        <v>229.89007852781816</v>
      </c>
      <c r="L13" s="188">
        <f t="shared" si="1"/>
        <v>126.61996497373029</v>
      </c>
      <c r="M13" s="188">
        <f t="shared" si="2"/>
        <v>22.943853887592542</v>
      </c>
      <c r="N13" s="187" t="s">
        <v>8</v>
      </c>
    </row>
    <row r="14" spans="1:14" ht="15">
      <c r="A14" s="155">
        <v>1963</v>
      </c>
      <c r="C14" s="127" t="s">
        <v>8</v>
      </c>
      <c r="D14" s="19">
        <v>1561.4</v>
      </c>
      <c r="E14" s="130">
        <v>71.7</v>
      </c>
      <c r="F14" s="46">
        <v>1.8242</v>
      </c>
      <c r="G14" s="450"/>
      <c r="H14" s="469" t="s">
        <v>8</v>
      </c>
      <c r="I14" s="189"/>
      <c r="J14" s="187" t="s">
        <v>8</v>
      </c>
      <c r="K14" s="188">
        <f t="shared" si="0"/>
        <v>227.35645339076217</v>
      </c>
      <c r="L14" s="188">
        <f t="shared" si="1"/>
        <v>125.569176882662</v>
      </c>
      <c r="M14" s="188">
        <f t="shared" si="2"/>
        <v>26.275458761847144</v>
      </c>
      <c r="N14" s="187" t="s">
        <v>8</v>
      </c>
    </row>
    <row r="15" spans="1:14" ht="15">
      <c r="A15" s="155">
        <v>1964</v>
      </c>
      <c r="C15" s="127" t="s">
        <v>8</v>
      </c>
      <c r="D15" s="19">
        <v>1505.9</v>
      </c>
      <c r="E15" s="130">
        <v>73</v>
      </c>
      <c r="F15" s="46">
        <v>2.0726</v>
      </c>
      <c r="G15" s="450"/>
      <c r="H15" s="469" t="s">
        <v>8</v>
      </c>
      <c r="I15" s="189"/>
      <c r="J15" s="187" t="s">
        <v>8</v>
      </c>
      <c r="K15" s="188">
        <f t="shared" si="0"/>
        <v>219.27506286739384</v>
      </c>
      <c r="L15" s="188">
        <f t="shared" si="1"/>
        <v>127.84588441330997</v>
      </c>
      <c r="M15" s="188">
        <f t="shared" si="2"/>
        <v>29.85336905482096</v>
      </c>
      <c r="N15" s="187" t="s">
        <v>8</v>
      </c>
    </row>
    <row r="16" spans="1:14" ht="15">
      <c r="A16" s="155">
        <v>1965</v>
      </c>
      <c r="C16" s="127" t="s">
        <v>8</v>
      </c>
      <c r="D16" s="19">
        <v>1416.9</v>
      </c>
      <c r="E16" s="130">
        <v>71</v>
      </c>
      <c r="F16" s="46">
        <v>2.2913</v>
      </c>
      <c r="G16" s="450"/>
      <c r="H16" s="469" t="s">
        <v>8</v>
      </c>
      <c r="I16" s="189"/>
      <c r="J16" s="187" t="s">
        <v>8</v>
      </c>
      <c r="K16" s="188">
        <f t="shared" si="0"/>
        <v>206.31571590199238</v>
      </c>
      <c r="L16" s="188">
        <f t="shared" si="1"/>
        <v>124.3432574430823</v>
      </c>
      <c r="M16" s="188">
        <f t="shared" si="2"/>
        <v>33.00348572580877</v>
      </c>
      <c r="N16" s="187" t="s">
        <v>8</v>
      </c>
    </row>
    <row r="17" spans="1:14" ht="15">
      <c r="A17" s="155">
        <v>1966</v>
      </c>
      <c r="C17" s="127" t="s">
        <v>8</v>
      </c>
      <c r="D17" s="19">
        <v>1344.4</v>
      </c>
      <c r="E17" s="130">
        <v>65.8</v>
      </c>
      <c r="F17" s="46">
        <v>2.5583</v>
      </c>
      <c r="G17" s="450"/>
      <c r="H17" s="469" t="s">
        <v>8</v>
      </c>
      <c r="I17" s="189"/>
      <c r="J17" s="187" t="s">
        <v>8</v>
      </c>
      <c r="K17" s="188">
        <f t="shared" si="0"/>
        <v>195.75894449759232</v>
      </c>
      <c r="L17" s="188">
        <f t="shared" si="1"/>
        <v>115.23642732049035</v>
      </c>
      <c r="M17" s="188">
        <f t="shared" si="2"/>
        <v>36.84930717598594</v>
      </c>
      <c r="N17" s="187" t="s">
        <v>8</v>
      </c>
    </row>
    <row r="18" spans="1:14" ht="15">
      <c r="A18" s="155">
        <v>1967</v>
      </c>
      <c r="C18" s="127" t="s">
        <v>8</v>
      </c>
      <c r="D18" s="19">
        <v>1296.6</v>
      </c>
      <c r="E18" s="130">
        <v>65.9</v>
      </c>
      <c r="F18" s="46">
        <v>2.7629</v>
      </c>
      <c r="G18" s="450"/>
      <c r="H18" s="469" t="s">
        <v>8</v>
      </c>
      <c r="I18" s="189"/>
      <c r="J18" s="187" t="s">
        <v>8</v>
      </c>
      <c r="K18" s="188">
        <f t="shared" si="0"/>
        <v>188.7987559026913</v>
      </c>
      <c r="L18" s="188">
        <f t="shared" si="1"/>
        <v>115.41155866900176</v>
      </c>
      <c r="M18" s="188">
        <f t="shared" si="2"/>
        <v>39.79632990522283</v>
      </c>
      <c r="N18" s="187" t="s">
        <v>8</v>
      </c>
    </row>
    <row r="19" spans="1:14" ht="15">
      <c r="A19" s="155">
        <v>1968</v>
      </c>
      <c r="C19" s="127" t="s">
        <v>8</v>
      </c>
      <c r="D19" s="19">
        <v>1220.1</v>
      </c>
      <c r="E19" s="130">
        <v>67</v>
      </c>
      <c r="F19" s="46">
        <v>2.6891</v>
      </c>
      <c r="G19" s="450"/>
      <c r="H19" s="469" t="s">
        <v>8</v>
      </c>
      <c r="I19" s="189"/>
      <c r="J19" s="187" t="s">
        <v>8</v>
      </c>
      <c r="K19" s="188">
        <f t="shared" si="0"/>
        <v>177.65954193804848</v>
      </c>
      <c r="L19" s="188">
        <f t="shared" si="1"/>
        <v>117.33800350262698</v>
      </c>
      <c r="M19" s="188">
        <f t="shared" si="2"/>
        <v>38.733327571803066</v>
      </c>
      <c r="N19" s="187" t="s">
        <v>8</v>
      </c>
    </row>
    <row r="20" spans="1:14" ht="15">
      <c r="A20" s="155">
        <v>1969</v>
      </c>
      <c r="C20" s="127" t="s">
        <v>8</v>
      </c>
      <c r="D20" s="19">
        <v>1168.9</v>
      </c>
      <c r="E20" s="130">
        <v>68.4</v>
      </c>
      <c r="F20" s="46">
        <v>2.9056</v>
      </c>
      <c r="G20" s="450"/>
      <c r="H20" s="469" t="s">
        <v>8</v>
      </c>
      <c r="I20" s="189"/>
      <c r="J20" s="187" t="s">
        <v>8</v>
      </c>
      <c r="K20" s="188">
        <f t="shared" si="0"/>
        <v>170.20427716694115</v>
      </c>
      <c r="L20" s="188">
        <f t="shared" si="1"/>
        <v>119.78984238178634</v>
      </c>
      <c r="M20" s="188">
        <f t="shared" si="2"/>
        <v>41.85175582634748</v>
      </c>
      <c r="N20" s="187" t="s">
        <v>8</v>
      </c>
    </row>
    <row r="21" spans="1:14" ht="15">
      <c r="A21" s="155">
        <v>1970</v>
      </c>
      <c r="C21" s="127" t="s">
        <v>8</v>
      </c>
      <c r="D21" s="19">
        <v>1056.5</v>
      </c>
      <c r="E21" s="130">
        <v>70.7</v>
      </c>
      <c r="F21" s="46">
        <v>3.1027</v>
      </c>
      <c r="G21" s="450"/>
      <c r="H21" s="469" t="s">
        <v>8</v>
      </c>
      <c r="I21" s="189"/>
      <c r="J21" s="187" t="s">
        <v>8</v>
      </c>
      <c r="K21" s="188">
        <f t="shared" si="0"/>
        <v>153.83764122411952</v>
      </c>
      <c r="L21" s="188">
        <f t="shared" si="1"/>
        <v>123.81786339754817</v>
      </c>
      <c r="M21" s="188">
        <f t="shared" si="2"/>
        <v>44.69074986316365</v>
      </c>
      <c r="N21" s="187" t="s">
        <v>8</v>
      </c>
    </row>
    <row r="22" spans="1:14" ht="15">
      <c r="A22" s="155">
        <v>1971</v>
      </c>
      <c r="C22" s="127" t="s">
        <v>8</v>
      </c>
      <c r="D22" s="19">
        <v>1018.5</v>
      </c>
      <c r="E22" s="130">
        <v>66.5</v>
      </c>
      <c r="F22" s="46">
        <v>3.1987</v>
      </c>
      <c r="G22" s="450"/>
      <c r="H22" s="469" t="s">
        <v>8</v>
      </c>
      <c r="I22" s="189"/>
      <c r="J22" s="187" t="s">
        <v>8</v>
      </c>
      <c r="K22" s="188">
        <f t="shared" si="0"/>
        <v>148.30443690181326</v>
      </c>
      <c r="L22" s="188">
        <f t="shared" si="1"/>
        <v>116.46234676007006</v>
      </c>
      <c r="M22" s="188">
        <f t="shared" si="2"/>
        <v>46.07351712614871</v>
      </c>
      <c r="N22" s="187" t="s">
        <v>8</v>
      </c>
    </row>
    <row r="23" spans="1:14" ht="15">
      <c r="A23" s="155">
        <v>1972</v>
      </c>
      <c r="C23" s="127" t="s">
        <v>8</v>
      </c>
      <c r="D23" s="19">
        <v>998.2</v>
      </c>
      <c r="E23" s="130">
        <v>61.2</v>
      </c>
      <c r="F23" s="46">
        <v>3.643</v>
      </c>
      <c r="G23" s="450"/>
      <c r="H23" s="469" t="s">
        <v>8</v>
      </c>
      <c r="I23" s="189"/>
      <c r="J23" s="187" t="s">
        <v>8</v>
      </c>
      <c r="K23" s="188">
        <f t="shared" si="0"/>
        <v>145.34854090858127</v>
      </c>
      <c r="L23" s="188">
        <f t="shared" si="1"/>
        <v>107.18038528896672</v>
      </c>
      <c r="M23" s="188">
        <f t="shared" si="2"/>
        <v>52.47313686515138</v>
      </c>
      <c r="N23" s="187" t="s">
        <v>8</v>
      </c>
    </row>
    <row r="24" spans="1:14" ht="15">
      <c r="A24" s="155">
        <v>1973</v>
      </c>
      <c r="C24" s="127" t="s">
        <v>8</v>
      </c>
      <c r="D24" s="19">
        <v>975.1</v>
      </c>
      <c r="E24" s="130">
        <v>60.5</v>
      </c>
      <c r="F24" s="46">
        <v>4.0724</v>
      </c>
      <c r="G24" s="450"/>
      <c r="H24" s="469">
        <v>4.823</v>
      </c>
      <c r="I24" s="189"/>
      <c r="J24" s="187" t="s">
        <v>8</v>
      </c>
      <c r="K24" s="188">
        <f t="shared" si="0"/>
        <v>141.9849351231793</v>
      </c>
      <c r="L24" s="188">
        <f t="shared" si="1"/>
        <v>105.95446584938703</v>
      </c>
      <c r="M24" s="188">
        <f t="shared" si="2"/>
        <v>58.658139601878254</v>
      </c>
      <c r="N24" s="188">
        <f aca="true" t="shared" si="3" ref="N24:N61">H24/H$36*100</f>
        <v>103.32047986289632</v>
      </c>
    </row>
    <row r="25" spans="1:14" ht="15">
      <c r="A25" s="155">
        <v>1974</v>
      </c>
      <c r="C25" s="127" t="s">
        <v>8</v>
      </c>
      <c r="D25" s="190">
        <v>896.3</v>
      </c>
      <c r="E25" s="130">
        <v>69.1</v>
      </c>
      <c r="F25" s="46">
        <v>4.001</v>
      </c>
      <c r="G25" s="450"/>
      <c r="H25" s="469">
        <v>4.961</v>
      </c>
      <c r="I25" s="189"/>
      <c r="J25" s="187" t="s">
        <v>8</v>
      </c>
      <c r="K25" s="191">
        <f t="shared" si="0"/>
        <v>130.5108166863969</v>
      </c>
      <c r="L25" s="188">
        <f t="shared" si="1"/>
        <v>121.01576182136601</v>
      </c>
      <c r="M25" s="188">
        <f t="shared" si="2"/>
        <v>57.629706450033126</v>
      </c>
      <c r="N25" s="188">
        <f t="shared" si="3"/>
        <v>106.27677806341045</v>
      </c>
    </row>
    <row r="26" spans="1:14" ht="15">
      <c r="A26" s="155">
        <v>1975</v>
      </c>
      <c r="C26" s="192">
        <v>9318.066556570282</v>
      </c>
      <c r="D26" s="193">
        <v>891.4</v>
      </c>
      <c r="E26" s="130">
        <v>66.2</v>
      </c>
      <c r="F26" s="46">
        <v>4.1837</v>
      </c>
      <c r="G26" s="450"/>
      <c r="H26" s="469">
        <v>5.279</v>
      </c>
      <c r="I26" s="189"/>
      <c r="J26" s="188">
        <f aca="true" t="shared" si="4" ref="J26:J61">C26/C$36*100</f>
        <v>68.484981306558</v>
      </c>
      <c r="K26" s="188">
        <f t="shared" si="0"/>
        <v>129.79732455009952</v>
      </c>
      <c r="L26" s="188">
        <f t="shared" si="1"/>
        <v>115.9369527145359</v>
      </c>
      <c r="M26" s="188">
        <f t="shared" si="2"/>
        <v>60.261285397401544</v>
      </c>
      <c r="N26" s="188">
        <f t="shared" si="3"/>
        <v>113.08911739502999</v>
      </c>
    </row>
    <row r="27" spans="1:14" ht="15">
      <c r="A27" s="155">
        <v>1976</v>
      </c>
      <c r="C27" s="192">
        <v>9438.070289254318</v>
      </c>
      <c r="D27" s="193">
        <v>881.1</v>
      </c>
      <c r="E27" s="130">
        <v>60.1</v>
      </c>
      <c r="F27" s="46">
        <v>4.7752</v>
      </c>
      <c r="G27" s="450"/>
      <c r="H27" s="469">
        <v>5.171</v>
      </c>
      <c r="I27" s="189"/>
      <c r="J27" s="188">
        <f t="shared" si="4"/>
        <v>69.36697258014345</v>
      </c>
      <c r="K27" s="188">
        <f t="shared" si="0"/>
        <v>128.2975349574744</v>
      </c>
      <c r="L27" s="188">
        <f t="shared" si="1"/>
        <v>105.2539404553415</v>
      </c>
      <c r="M27" s="188">
        <f t="shared" si="2"/>
        <v>68.7811482729813</v>
      </c>
      <c r="N27" s="188">
        <f t="shared" si="3"/>
        <v>110.77549271636676</v>
      </c>
    </row>
    <row r="28" spans="1:14" ht="15">
      <c r="A28" s="155">
        <v>1977</v>
      </c>
      <c r="C28" s="192">
        <v>9621.744907379616</v>
      </c>
      <c r="D28" s="193">
        <v>823.5</v>
      </c>
      <c r="E28" s="130">
        <v>56.8</v>
      </c>
      <c r="F28" s="46">
        <v>4.8457</v>
      </c>
      <c r="G28" s="450"/>
      <c r="H28" s="469">
        <v>4.817</v>
      </c>
      <c r="I28" s="189"/>
      <c r="J28" s="188">
        <f t="shared" si="4"/>
        <v>70.71692567528748</v>
      </c>
      <c r="K28" s="188">
        <f t="shared" si="0"/>
        <v>119.91036208997863</v>
      </c>
      <c r="L28" s="188">
        <f t="shared" si="1"/>
        <v>99.47460595446584</v>
      </c>
      <c r="M28" s="188">
        <f t="shared" si="2"/>
        <v>69.79661798173595</v>
      </c>
      <c r="N28" s="188">
        <f t="shared" si="3"/>
        <v>103.19194515852614</v>
      </c>
    </row>
    <row r="29" spans="1:14" ht="15">
      <c r="A29" s="155">
        <v>1978</v>
      </c>
      <c r="C29" s="192">
        <v>9748.628043544551</v>
      </c>
      <c r="D29" s="193">
        <v>794</v>
      </c>
      <c r="E29" s="130">
        <v>59.7</v>
      </c>
      <c r="F29" s="46">
        <v>5.8955</v>
      </c>
      <c r="G29" s="450"/>
      <c r="H29" s="469">
        <v>4.639</v>
      </c>
      <c r="I29" s="189"/>
      <c r="J29" s="188">
        <f t="shared" si="4"/>
        <v>71.64947849143431</v>
      </c>
      <c r="K29" s="188">
        <f t="shared" si="0"/>
        <v>115.61484820818826</v>
      </c>
      <c r="L29" s="188">
        <f t="shared" si="1"/>
        <v>104.55341506129598</v>
      </c>
      <c r="M29" s="188">
        <f t="shared" si="2"/>
        <v>84.9177541555037</v>
      </c>
      <c r="N29" s="188">
        <f t="shared" si="3"/>
        <v>99.37874892887747</v>
      </c>
    </row>
    <row r="30" spans="1:14" ht="15">
      <c r="A30" s="155">
        <v>1979</v>
      </c>
      <c r="C30" s="192">
        <v>9642.690477424612</v>
      </c>
      <c r="D30" s="193">
        <v>786</v>
      </c>
      <c r="E30" s="130">
        <v>57.6</v>
      </c>
      <c r="F30" s="46">
        <v>6.3317</v>
      </c>
      <c r="G30" s="450"/>
      <c r="H30" s="469">
        <v>4.559</v>
      </c>
      <c r="I30" s="189"/>
      <c r="J30" s="188">
        <f t="shared" si="4"/>
        <v>70.87086930342946</v>
      </c>
      <c r="K30" s="188">
        <f t="shared" si="0"/>
        <v>114.44996308770274</v>
      </c>
      <c r="L30" s="188">
        <f t="shared" si="1"/>
        <v>100.87565674255691</v>
      </c>
      <c r="M30" s="188">
        <f t="shared" si="2"/>
        <v>91.20070290669202</v>
      </c>
      <c r="N30" s="188">
        <f t="shared" si="3"/>
        <v>97.6649528706084</v>
      </c>
    </row>
    <row r="31" spans="1:14" ht="15">
      <c r="A31" s="155">
        <v>1980</v>
      </c>
      <c r="C31" s="192">
        <v>10261.850579172542</v>
      </c>
      <c r="D31" s="193">
        <v>762.9</v>
      </c>
      <c r="E31" s="130">
        <v>61.5</v>
      </c>
      <c r="F31" s="46">
        <v>6.3687</v>
      </c>
      <c r="G31" s="450"/>
      <c r="H31" s="469">
        <v>4.478</v>
      </c>
      <c r="I31" s="189"/>
      <c r="J31" s="188">
        <f t="shared" si="4"/>
        <v>75.42150947502971</v>
      </c>
      <c r="K31" s="188">
        <f t="shared" si="0"/>
        <v>111.08635730230078</v>
      </c>
      <c r="L31" s="188">
        <f t="shared" si="1"/>
        <v>107.70577933450087</v>
      </c>
      <c r="M31" s="188">
        <f t="shared" si="2"/>
        <v>91.7336444559675</v>
      </c>
      <c r="N31" s="188">
        <f t="shared" si="3"/>
        <v>95.92973436161097</v>
      </c>
    </row>
    <row r="32" spans="1:14" ht="15">
      <c r="A32" s="155">
        <v>1981</v>
      </c>
      <c r="C32" s="192">
        <v>10417.985744720616</v>
      </c>
      <c r="D32" s="193">
        <v>715.9</v>
      </c>
      <c r="E32" s="130">
        <v>57.8</v>
      </c>
      <c r="F32" s="46">
        <v>6.4985</v>
      </c>
      <c r="G32" s="450"/>
      <c r="H32" s="469">
        <v>4.27</v>
      </c>
      <c r="I32" s="189"/>
      <c r="J32" s="188">
        <f t="shared" si="4"/>
        <v>76.56905589240493</v>
      </c>
      <c r="K32" s="188">
        <f t="shared" si="0"/>
        <v>104.24265721944832</v>
      </c>
      <c r="L32" s="188">
        <f t="shared" si="1"/>
        <v>101.22591943957968</v>
      </c>
      <c r="M32" s="188">
        <f t="shared" si="2"/>
        <v>93.60326102612854</v>
      </c>
      <c r="N32" s="188">
        <f t="shared" si="3"/>
        <v>91.47386461011139</v>
      </c>
    </row>
    <row r="33" spans="1:14" ht="15">
      <c r="A33" s="155">
        <v>1982</v>
      </c>
      <c r="C33" s="194">
        <v>10733.46368301049</v>
      </c>
      <c r="D33" s="193">
        <v>693.5</v>
      </c>
      <c r="E33" s="130">
        <v>49.5</v>
      </c>
      <c r="F33" s="46">
        <v>6.3698999999999995</v>
      </c>
      <c r="G33" s="450"/>
      <c r="H33" s="469">
        <v>4.193</v>
      </c>
      <c r="I33" s="189"/>
      <c r="J33" s="191">
        <f t="shared" si="4"/>
        <v>78.88772367345649</v>
      </c>
      <c r="K33" s="188">
        <f t="shared" si="0"/>
        <v>100.98097888208886</v>
      </c>
      <c r="L33" s="188">
        <f t="shared" si="1"/>
        <v>86.69001751313485</v>
      </c>
      <c r="M33" s="188">
        <f t="shared" si="2"/>
        <v>91.7509290467548</v>
      </c>
      <c r="N33" s="188">
        <f t="shared" si="3"/>
        <v>89.82433590402741</v>
      </c>
    </row>
    <row r="34" spans="1:14" ht="15">
      <c r="A34" s="155">
        <v>1983</v>
      </c>
      <c r="C34" s="193">
        <v>11043</v>
      </c>
      <c r="D34" s="193">
        <v>680.4</v>
      </c>
      <c r="E34" s="130">
        <v>55.7</v>
      </c>
      <c r="F34" s="46">
        <v>6.4828</v>
      </c>
      <c r="G34" s="450"/>
      <c r="H34" s="469">
        <v>4.511</v>
      </c>
      <c r="I34" s="189"/>
      <c r="J34" s="188">
        <f t="shared" si="4"/>
        <v>81.16272232838455</v>
      </c>
      <c r="K34" s="188">
        <f t="shared" si="0"/>
        <v>99.07347949729382</v>
      </c>
      <c r="L34" s="188">
        <f t="shared" si="1"/>
        <v>97.54816112084063</v>
      </c>
      <c r="M34" s="188">
        <f t="shared" si="2"/>
        <v>93.37712096332785</v>
      </c>
      <c r="N34" s="188">
        <f t="shared" si="3"/>
        <v>96.63667523564696</v>
      </c>
    </row>
    <row r="35" spans="1:14" ht="15">
      <c r="A35" s="155">
        <v>1984</v>
      </c>
      <c r="C35" s="193">
        <v>12794</v>
      </c>
      <c r="D35" s="195">
        <v>669.3</v>
      </c>
      <c r="E35" s="130">
        <v>51.3</v>
      </c>
      <c r="F35" s="46">
        <v>6.9851</v>
      </c>
      <c r="G35" s="450"/>
      <c r="H35" s="469">
        <v>4.665</v>
      </c>
      <c r="I35" s="189"/>
      <c r="J35" s="188">
        <f t="shared" si="4"/>
        <v>94.03204468616786</v>
      </c>
      <c r="K35" s="188">
        <f t="shared" si="0"/>
        <v>97.45720139262015</v>
      </c>
      <c r="L35" s="188">
        <f t="shared" si="1"/>
        <v>89.84238178633974</v>
      </c>
      <c r="M35" s="188">
        <f t="shared" si="2"/>
        <v>100.61216259038399</v>
      </c>
      <c r="N35" s="188">
        <f t="shared" si="3"/>
        <v>99.93573264781492</v>
      </c>
    </row>
    <row r="36" spans="1:14" ht="15">
      <c r="A36" s="155">
        <v>1985</v>
      </c>
      <c r="C36" s="193">
        <v>13606</v>
      </c>
      <c r="D36" s="193">
        <v>686.763</v>
      </c>
      <c r="E36" s="130">
        <v>57.1</v>
      </c>
      <c r="F36" s="46">
        <v>6.9426000000000005</v>
      </c>
      <c r="G36" s="450"/>
      <c r="H36" s="469">
        <v>4.668</v>
      </c>
      <c r="I36" s="189"/>
      <c r="J36" s="188">
        <f t="shared" si="4"/>
        <v>100</v>
      </c>
      <c r="K36" s="188">
        <f t="shared" si="0"/>
        <v>100</v>
      </c>
      <c r="L36" s="188">
        <f t="shared" si="1"/>
        <v>100</v>
      </c>
      <c r="M36" s="188">
        <f t="shared" si="2"/>
        <v>100</v>
      </c>
      <c r="N36" s="188">
        <f t="shared" si="3"/>
        <v>100</v>
      </c>
    </row>
    <row r="37" spans="1:14" ht="15">
      <c r="A37" s="155">
        <v>1986</v>
      </c>
      <c r="C37" s="193">
        <v>14012</v>
      </c>
      <c r="D37" s="193">
        <v>659.814</v>
      </c>
      <c r="E37" s="130">
        <v>53.1</v>
      </c>
      <c r="F37" s="46">
        <v>7.2413</v>
      </c>
      <c r="G37" s="450"/>
      <c r="H37" s="469">
        <v>4.851</v>
      </c>
      <c r="I37" s="189"/>
      <c r="J37" s="188">
        <f t="shared" si="4"/>
        <v>102.98397765691607</v>
      </c>
      <c r="K37" s="188">
        <f t="shared" si="0"/>
        <v>96.07593886100445</v>
      </c>
      <c r="L37" s="188">
        <f t="shared" si="1"/>
        <v>92.99474605954467</v>
      </c>
      <c r="M37" s="188">
        <f t="shared" si="2"/>
        <v>104.30242272347535</v>
      </c>
      <c r="N37" s="188">
        <f t="shared" si="3"/>
        <v>103.92030848329048</v>
      </c>
    </row>
    <row r="38" spans="1:14" ht="15">
      <c r="A38" s="155">
        <v>1987</v>
      </c>
      <c r="C38" s="193">
        <v>14881</v>
      </c>
      <c r="D38" s="193">
        <v>662.106</v>
      </c>
      <c r="E38" s="130">
        <v>54.1</v>
      </c>
      <c r="F38" s="46">
        <v>7.8104</v>
      </c>
      <c r="G38" s="450"/>
      <c r="H38" s="469">
        <v>5.346</v>
      </c>
      <c r="I38" s="189"/>
      <c r="J38" s="188">
        <f t="shared" si="4"/>
        <v>109.37086579450241</v>
      </c>
      <c r="K38" s="188">
        <f t="shared" si="0"/>
        <v>96.40967844802356</v>
      </c>
      <c r="L38" s="188">
        <f t="shared" si="1"/>
        <v>94.7460595446585</v>
      </c>
      <c r="M38" s="188">
        <f t="shared" si="2"/>
        <v>112.49963990435859</v>
      </c>
      <c r="N38" s="188">
        <f t="shared" si="3"/>
        <v>114.52442159383034</v>
      </c>
    </row>
    <row r="39" spans="1:14" ht="15">
      <c r="A39" s="155">
        <v>1988</v>
      </c>
      <c r="C39" s="193">
        <v>15946</v>
      </c>
      <c r="D39" s="193">
        <v>662.231</v>
      </c>
      <c r="E39" s="130">
        <v>54</v>
      </c>
      <c r="F39" s="46">
        <v>8.507200000000001</v>
      </c>
      <c r="G39" s="450"/>
      <c r="H39" s="469">
        <v>5.655</v>
      </c>
      <c r="I39" s="189"/>
      <c r="J39" s="188">
        <f t="shared" si="4"/>
        <v>117.19829486991034</v>
      </c>
      <c r="K39" s="188">
        <f t="shared" si="0"/>
        <v>96.42787977803113</v>
      </c>
      <c r="L39" s="188">
        <f t="shared" si="1"/>
        <v>94.57092819614711</v>
      </c>
      <c r="M39" s="188">
        <f t="shared" si="2"/>
        <v>122.53622562152509</v>
      </c>
      <c r="N39" s="188">
        <f t="shared" si="3"/>
        <v>121.1439588688946</v>
      </c>
    </row>
    <row r="40" spans="1:14" ht="15">
      <c r="A40" s="155">
        <v>1989</v>
      </c>
      <c r="C40" s="193">
        <v>17027</v>
      </c>
      <c r="D40" s="193">
        <v>628.103</v>
      </c>
      <c r="E40" s="196">
        <v>51.8</v>
      </c>
      <c r="F40" s="46">
        <v>9.2286</v>
      </c>
      <c r="G40" s="450"/>
      <c r="H40" s="469">
        <v>6.176</v>
      </c>
      <c r="I40" s="189"/>
      <c r="J40" s="188">
        <f t="shared" si="4"/>
        <v>125.14331912391592</v>
      </c>
      <c r="K40" s="188">
        <f t="shared" si="0"/>
        <v>91.4584798540399</v>
      </c>
      <c r="L40" s="191">
        <f t="shared" si="1"/>
        <v>90.71803852889666</v>
      </c>
      <c r="M40" s="188">
        <f t="shared" si="2"/>
        <v>132.92714544983147</v>
      </c>
      <c r="N40" s="188">
        <f t="shared" si="3"/>
        <v>132.3050556983719</v>
      </c>
    </row>
    <row r="41" spans="1:14" ht="15">
      <c r="A41" s="155">
        <v>1990</v>
      </c>
      <c r="C41" s="193">
        <v>17476</v>
      </c>
      <c r="D41" s="193">
        <v>599.507</v>
      </c>
      <c r="E41" s="197">
        <v>52.76</v>
      </c>
      <c r="F41" s="46">
        <v>9.8614</v>
      </c>
      <c r="G41" s="450"/>
      <c r="H41" s="469">
        <v>6.543</v>
      </c>
      <c r="I41" s="189"/>
      <c r="J41" s="188">
        <f t="shared" si="4"/>
        <v>128.44333382331325</v>
      </c>
      <c r="K41" s="188">
        <f t="shared" si="0"/>
        <v>87.29459799086437</v>
      </c>
      <c r="L41" s="198">
        <f t="shared" si="1"/>
        <v>92.39929947460594</v>
      </c>
      <c r="M41" s="188">
        <f t="shared" si="2"/>
        <v>142.0418863250079</v>
      </c>
      <c r="N41" s="188">
        <f t="shared" si="3"/>
        <v>140.16709511568124</v>
      </c>
    </row>
    <row r="42" spans="1:14" ht="15">
      <c r="A42" s="155">
        <v>1991</v>
      </c>
      <c r="C42" s="193">
        <v>17553</v>
      </c>
      <c r="D42" s="193">
        <v>584.846</v>
      </c>
      <c r="E42" s="130">
        <v>54.53</v>
      </c>
      <c r="F42" s="46">
        <v>9.5705</v>
      </c>
      <c r="G42" s="450"/>
      <c r="H42" s="469">
        <v>6.8</v>
      </c>
      <c r="I42" s="189"/>
      <c r="J42" s="188">
        <f t="shared" si="4"/>
        <v>129.00926062031456</v>
      </c>
      <c r="K42" s="188">
        <f t="shared" si="0"/>
        <v>85.1598003969346</v>
      </c>
      <c r="L42" s="188">
        <f t="shared" si="1"/>
        <v>95.49912434325745</v>
      </c>
      <c r="M42" s="188">
        <f t="shared" si="2"/>
        <v>137.85181344165008</v>
      </c>
      <c r="N42" s="188">
        <f t="shared" si="3"/>
        <v>145.67266495287058</v>
      </c>
    </row>
    <row r="43" spans="1:15" ht="15">
      <c r="A43" s="155">
        <v>1992</v>
      </c>
      <c r="C43" s="195">
        <v>18068</v>
      </c>
      <c r="D43" s="193">
        <v>544.585</v>
      </c>
      <c r="E43" s="197">
        <v>59.31</v>
      </c>
      <c r="F43" s="46">
        <v>10.3828</v>
      </c>
      <c r="G43" s="450">
        <v>9.158974</v>
      </c>
      <c r="H43" s="469">
        <v>6.627</v>
      </c>
      <c r="I43" s="189"/>
      <c r="J43" s="191">
        <f t="shared" si="4"/>
        <v>132.7943554314273</v>
      </c>
      <c r="K43" s="188">
        <f aca="true" t="shared" si="5" ref="K43:K63">D43/D$36*100</f>
        <v>79.29737041745113</v>
      </c>
      <c r="L43" s="198">
        <f aca="true" t="shared" si="6" ref="L43:L62">E43/E$36*100</f>
        <v>103.87040280210158</v>
      </c>
      <c r="M43" s="188">
        <f aca="true" t="shared" si="7" ref="M43:M60">F43/F$36*100</f>
        <v>149.55204102209544</v>
      </c>
      <c r="N43" s="188">
        <f t="shared" si="3"/>
        <v>141.96658097686375</v>
      </c>
      <c r="O43" s="445"/>
    </row>
    <row r="44" spans="1:32" ht="15">
      <c r="A44" s="155">
        <v>1993</v>
      </c>
      <c r="C44" s="193">
        <v>18211</v>
      </c>
      <c r="D44" s="193">
        <v>537.959</v>
      </c>
      <c r="E44" s="130">
        <v>59.13</v>
      </c>
      <c r="F44" s="46">
        <v>11.1208</v>
      </c>
      <c r="G44" s="450">
        <v>9.533822</v>
      </c>
      <c r="H44" s="469">
        <v>6.632</v>
      </c>
      <c r="I44" s="189"/>
      <c r="J44" s="188">
        <f t="shared" si="4"/>
        <v>133.84536234014405</v>
      </c>
      <c r="K44" s="188">
        <f t="shared" si="5"/>
        <v>78.332554316409</v>
      </c>
      <c r="L44" s="188">
        <f t="shared" si="6"/>
        <v>103.55516637478108</v>
      </c>
      <c r="M44" s="188">
        <f t="shared" si="7"/>
        <v>160.182064356293</v>
      </c>
      <c r="N44" s="188">
        <f t="shared" si="3"/>
        <v>142.07369323050557</v>
      </c>
      <c r="O44" s="445"/>
      <c r="R44" s="438"/>
      <c r="S44" s="438"/>
      <c r="T44" s="438"/>
      <c r="U44" s="438"/>
      <c r="V44" s="438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</row>
    <row r="45" spans="1:33" ht="15">
      <c r="A45" s="155">
        <v>1994</v>
      </c>
      <c r="C45" s="193">
        <v>18683</v>
      </c>
      <c r="D45" s="193">
        <v>525.758</v>
      </c>
      <c r="E45" s="196">
        <v>54.38</v>
      </c>
      <c r="F45" s="46">
        <v>11.787</v>
      </c>
      <c r="G45" s="450">
        <v>9.635986</v>
      </c>
      <c r="H45" s="470">
        <v>6.649</v>
      </c>
      <c r="I45" s="189"/>
      <c r="J45" s="188">
        <f t="shared" si="4"/>
        <v>137.31442010877555</v>
      </c>
      <c r="K45" s="188">
        <f t="shared" si="5"/>
        <v>76.55595889702853</v>
      </c>
      <c r="L45" s="191">
        <f t="shared" si="6"/>
        <v>95.23642732049036</v>
      </c>
      <c r="M45" s="188">
        <f t="shared" si="7"/>
        <v>169.77789300838302</v>
      </c>
      <c r="N45" s="191">
        <f t="shared" si="3"/>
        <v>142.43787489288775</v>
      </c>
      <c r="O45" s="445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6"/>
    </row>
    <row r="46" spans="1:33" ht="15">
      <c r="A46" s="155">
        <v>1995</v>
      </c>
      <c r="C46" s="199">
        <v>19226</v>
      </c>
      <c r="D46" s="193">
        <v>506</v>
      </c>
      <c r="E46" s="130">
        <v>48.944</v>
      </c>
      <c r="F46" s="46">
        <v>12.313</v>
      </c>
      <c r="G46" s="450">
        <v>10.4930865</v>
      </c>
      <c r="H46" s="471">
        <v>6.855300000000001</v>
      </c>
      <c r="I46" s="189"/>
      <c r="J46" s="198">
        <f t="shared" si="4"/>
        <v>141.30530648243422</v>
      </c>
      <c r="K46" s="188">
        <f t="shared" si="5"/>
        <v>73.67898387070939</v>
      </c>
      <c r="L46" s="188">
        <f t="shared" si="6"/>
        <v>85.71628721541155</v>
      </c>
      <c r="M46" s="188">
        <f t="shared" si="7"/>
        <v>177.3543053034886</v>
      </c>
      <c r="N46" s="200">
        <f t="shared" si="3"/>
        <v>146.8573264781491</v>
      </c>
      <c r="O46" s="445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6"/>
    </row>
    <row r="47" spans="1:32" s="6" customFormat="1" ht="15">
      <c r="A47" s="157">
        <v>1996</v>
      </c>
      <c r="B47" s="201"/>
      <c r="C47" s="199">
        <v>19888</v>
      </c>
      <c r="D47" s="199">
        <v>478</v>
      </c>
      <c r="E47" s="130">
        <v>49.752</v>
      </c>
      <c r="F47" s="47">
        <v>13.214</v>
      </c>
      <c r="G47" s="450">
        <v>9.3271845</v>
      </c>
      <c r="H47" s="469">
        <v>5.588900000000001</v>
      </c>
      <c r="I47" s="202"/>
      <c r="J47" s="188">
        <f t="shared" si="4"/>
        <v>146.17080699691311</v>
      </c>
      <c r="K47" s="188">
        <f t="shared" si="5"/>
        <v>69.60188594901007</v>
      </c>
      <c r="L47" s="188">
        <f t="shared" si="6"/>
        <v>87.13134851138355</v>
      </c>
      <c r="M47" s="188">
        <f t="shared" si="7"/>
        <v>190.3321522196295</v>
      </c>
      <c r="N47" s="188">
        <f t="shared" si="3"/>
        <v>119.7279348757498</v>
      </c>
      <c r="O47" s="445"/>
      <c r="P47" s="8"/>
      <c r="Q47" s="8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</row>
    <row r="48" spans="1:32" s="6" customFormat="1" ht="15">
      <c r="A48" s="157">
        <v>1997</v>
      </c>
      <c r="B48" s="203"/>
      <c r="C48" s="199">
        <v>20266</v>
      </c>
      <c r="D48" s="199">
        <v>448</v>
      </c>
      <c r="E48" s="130">
        <v>53.057</v>
      </c>
      <c r="F48" s="47">
        <v>14.391</v>
      </c>
      <c r="G48" s="450">
        <v>9.9245145</v>
      </c>
      <c r="H48" s="469">
        <v>5.6341</v>
      </c>
      <c r="I48" s="202"/>
      <c r="J48" s="188">
        <f t="shared" si="4"/>
        <v>148.94899309128326</v>
      </c>
      <c r="K48" s="188">
        <f t="shared" si="5"/>
        <v>65.23356674718934</v>
      </c>
      <c r="L48" s="188">
        <f t="shared" si="6"/>
        <v>92.91943957968478</v>
      </c>
      <c r="M48" s="188">
        <f t="shared" si="7"/>
        <v>207.28545501685244</v>
      </c>
      <c r="N48" s="188">
        <f t="shared" si="3"/>
        <v>120.69622964867182</v>
      </c>
      <c r="O48" s="445"/>
      <c r="P48" s="8"/>
      <c r="Q48" s="8"/>
      <c r="R48" s="439"/>
      <c r="S48" s="439"/>
      <c r="T48" s="439"/>
      <c r="U48" s="439"/>
      <c r="V48" s="439"/>
      <c r="W48" s="439"/>
      <c r="X48" s="439"/>
      <c r="Y48" s="439"/>
      <c r="Z48" s="439"/>
      <c r="AA48" s="439"/>
      <c r="AB48" s="439"/>
      <c r="AC48" s="439"/>
      <c r="AD48" s="439"/>
      <c r="AE48" s="439"/>
      <c r="AF48" s="439"/>
    </row>
    <row r="49" spans="1:32" s="6" customFormat="1" ht="15">
      <c r="A49" s="157">
        <v>1998</v>
      </c>
      <c r="B49" s="203"/>
      <c r="C49" s="199">
        <v>20456</v>
      </c>
      <c r="D49" s="195">
        <v>424</v>
      </c>
      <c r="E49" s="130">
        <v>55.054</v>
      </c>
      <c r="F49" s="47">
        <v>15.193</v>
      </c>
      <c r="G49" s="450">
        <v>9.640805</v>
      </c>
      <c r="H49" s="469">
        <v>5.3306000000000004</v>
      </c>
      <c r="I49" s="202"/>
      <c r="J49" s="198">
        <f t="shared" si="4"/>
        <v>150.34543583713068</v>
      </c>
      <c r="K49" s="191">
        <f t="shared" si="5"/>
        <v>61.73891138573278</v>
      </c>
      <c r="L49" s="188">
        <f t="shared" si="6"/>
        <v>96.4168126094571</v>
      </c>
      <c r="M49" s="198">
        <f t="shared" si="7"/>
        <v>218.83732319304005</v>
      </c>
      <c r="N49" s="198">
        <f t="shared" si="3"/>
        <v>114.19451585261355</v>
      </c>
      <c r="O49" s="445"/>
      <c r="P49" s="8"/>
      <c r="Q49" s="8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</row>
    <row r="50" spans="1:32" s="6" customFormat="1" ht="15">
      <c r="A50" s="157">
        <v>1999</v>
      </c>
      <c r="C50" s="199">
        <v>20700</v>
      </c>
      <c r="D50" s="199">
        <v>455</v>
      </c>
      <c r="E50" s="130">
        <v>57.614</v>
      </c>
      <c r="F50" s="204">
        <v>15.941</v>
      </c>
      <c r="G50" s="450">
        <v>9.960162</v>
      </c>
      <c r="H50" s="472">
        <v>5.327</v>
      </c>
      <c r="J50" s="198">
        <f t="shared" si="4"/>
        <v>152.13876231074525</v>
      </c>
      <c r="K50" s="188">
        <f t="shared" si="5"/>
        <v>66.25284122761418</v>
      </c>
      <c r="L50" s="188">
        <f t="shared" si="6"/>
        <v>100.9001751313485</v>
      </c>
      <c r="M50" s="198">
        <f t="shared" si="7"/>
        <v>229.61138478379857</v>
      </c>
      <c r="N50" s="198">
        <f t="shared" si="3"/>
        <v>114.11739502999143</v>
      </c>
      <c r="O50" s="446"/>
      <c r="P50" s="8"/>
      <c r="Q50" s="8"/>
      <c r="R50" s="439"/>
      <c r="S50" s="439"/>
      <c r="T50" s="439"/>
      <c r="U50" s="439"/>
      <c r="V50" s="439"/>
      <c r="W50" s="439"/>
      <c r="X50" s="439"/>
      <c r="Y50" s="439"/>
      <c r="Z50" s="439"/>
      <c r="AA50" s="439"/>
      <c r="AB50" s="439"/>
      <c r="AC50" s="439"/>
      <c r="AD50" s="439"/>
      <c r="AE50" s="439"/>
      <c r="AF50" s="439"/>
    </row>
    <row r="51" spans="1:32" s="6" customFormat="1" ht="15">
      <c r="A51" s="157">
        <v>2000</v>
      </c>
      <c r="C51" s="199">
        <v>20566.003</v>
      </c>
      <c r="D51" s="199">
        <v>458</v>
      </c>
      <c r="E51" s="404">
        <v>57.269</v>
      </c>
      <c r="F51" s="204">
        <v>16.787</v>
      </c>
      <c r="G51" s="450">
        <v>9.798566000000001</v>
      </c>
      <c r="H51" s="472">
        <v>5.293699999999999</v>
      </c>
      <c r="J51" s="198">
        <f t="shared" si="4"/>
        <v>151.1539247390857</v>
      </c>
      <c r="K51" s="188">
        <f t="shared" si="5"/>
        <v>66.68967314779626</v>
      </c>
      <c r="L51" s="188">
        <f t="shared" si="6"/>
        <v>100.29597197898423</v>
      </c>
      <c r="M51" s="198">
        <f t="shared" si="7"/>
        <v>241.79702128885427</v>
      </c>
      <c r="N51" s="198">
        <f t="shared" si="3"/>
        <v>113.40402742073692</v>
      </c>
      <c r="O51" s="446"/>
      <c r="P51" s="8"/>
      <c r="Q51" s="8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</row>
    <row r="52" spans="1:32" s="6" customFormat="1" ht="15">
      <c r="A52" s="157">
        <v>2001</v>
      </c>
      <c r="C52" s="199">
        <v>20977</v>
      </c>
      <c r="D52" s="199">
        <v>466</v>
      </c>
      <c r="E52" s="196">
        <v>53.01826700000001</v>
      </c>
      <c r="F52" s="206">
        <v>18.081</v>
      </c>
      <c r="G52" s="450">
        <v>9.789455</v>
      </c>
      <c r="H52" s="473">
        <v>5.3038</v>
      </c>
      <c r="I52" s="199"/>
      <c r="J52" s="198">
        <f t="shared" si="4"/>
        <v>154.17462884021757</v>
      </c>
      <c r="K52" s="188">
        <f t="shared" si="5"/>
        <v>67.85455826828178</v>
      </c>
      <c r="L52" s="198">
        <f t="shared" si="6"/>
        <v>92.85160595446587</v>
      </c>
      <c r="M52" s="198">
        <f t="shared" si="7"/>
        <v>260.4355716878403</v>
      </c>
      <c r="N52" s="198">
        <f t="shared" si="3"/>
        <v>113.6203941730934</v>
      </c>
      <c r="O52" s="445"/>
      <c r="P52" s="8"/>
      <c r="Q52" s="8"/>
      <c r="R52" s="439"/>
      <c r="S52" s="439"/>
      <c r="T52" s="439"/>
      <c r="U52" s="439"/>
      <c r="V52" s="439"/>
      <c r="W52" s="439"/>
      <c r="X52" s="439"/>
      <c r="Y52" s="439"/>
      <c r="Z52" s="439"/>
      <c r="AA52" s="439"/>
      <c r="AB52" s="439"/>
      <c r="AC52" s="439"/>
      <c r="AD52" s="439"/>
      <c r="AE52" s="439"/>
      <c r="AF52" s="439"/>
    </row>
    <row r="53" spans="1:32" s="6" customFormat="1" ht="15">
      <c r="A53" s="157">
        <v>2002</v>
      </c>
      <c r="C53" s="199">
        <v>21760.137</v>
      </c>
      <c r="D53" s="199">
        <v>471</v>
      </c>
      <c r="E53" s="196">
        <v>52.37623</v>
      </c>
      <c r="F53" s="206">
        <v>19.783</v>
      </c>
      <c r="G53" s="450">
        <v>9.971433000000001</v>
      </c>
      <c r="H53" s="473">
        <v>5.330227</v>
      </c>
      <c r="I53" s="199"/>
      <c r="J53" s="198">
        <f t="shared" si="4"/>
        <v>159.93044980155813</v>
      </c>
      <c r="K53" s="198">
        <f t="shared" si="5"/>
        <v>68.58261146858523</v>
      </c>
      <c r="L53" s="198">
        <f t="shared" si="6"/>
        <v>91.72719789842382</v>
      </c>
      <c r="M53" s="198">
        <f t="shared" si="7"/>
        <v>284.9508829545127</v>
      </c>
      <c r="N53" s="198">
        <f t="shared" si="3"/>
        <v>114.18652527849184</v>
      </c>
      <c r="O53" s="445"/>
      <c r="P53" s="8"/>
      <c r="Q53" s="8"/>
      <c r="R53" s="439"/>
      <c r="S53" s="439"/>
      <c r="T53" s="439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</row>
    <row r="54" spans="1:32" s="6" customFormat="1" ht="15">
      <c r="A54" s="157">
        <v>2003</v>
      </c>
      <c r="C54" s="199">
        <v>21921.515</v>
      </c>
      <c r="D54" s="195">
        <v>478</v>
      </c>
      <c r="E54" s="130">
        <v>55.892939</v>
      </c>
      <c r="F54" s="206">
        <v>21.084</v>
      </c>
      <c r="G54" s="450">
        <v>10.671361999999998</v>
      </c>
      <c r="H54" s="473">
        <v>5.713568</v>
      </c>
      <c r="I54" s="199"/>
      <c r="J54" s="198">
        <f t="shared" si="4"/>
        <v>161.11652947229163</v>
      </c>
      <c r="K54" s="191">
        <f t="shared" si="5"/>
        <v>69.60188594901007</v>
      </c>
      <c r="L54" s="198">
        <f t="shared" si="6"/>
        <v>97.886057793345</v>
      </c>
      <c r="M54" s="198">
        <f t="shared" si="7"/>
        <v>303.69026013309133</v>
      </c>
      <c r="N54" s="198">
        <f t="shared" si="3"/>
        <v>122.39862896315339</v>
      </c>
      <c r="O54" s="445"/>
      <c r="P54" s="8"/>
      <c r="Q54" s="8"/>
      <c r="R54" s="439"/>
      <c r="S54" s="439"/>
      <c r="T54" s="439"/>
      <c r="U54" s="439"/>
      <c r="V54" s="439"/>
      <c r="W54" s="439"/>
      <c r="X54" s="439"/>
      <c r="Y54" s="439"/>
      <c r="Z54" s="439"/>
      <c r="AA54" s="439"/>
      <c r="AB54" s="439"/>
      <c r="AC54" s="439"/>
      <c r="AD54" s="439"/>
      <c r="AE54" s="439"/>
      <c r="AF54" s="439"/>
    </row>
    <row r="55" spans="1:32" s="6" customFormat="1" ht="15">
      <c r="A55" s="157">
        <v>2004</v>
      </c>
      <c r="C55" s="199">
        <v>22307.81</v>
      </c>
      <c r="D55" s="199">
        <v>460</v>
      </c>
      <c r="E55" s="130">
        <v>61.256431</v>
      </c>
      <c r="F55" s="206">
        <v>22.554746</v>
      </c>
      <c r="G55" s="450">
        <v>10.837052000000003</v>
      </c>
      <c r="H55" s="473">
        <v>5.921467000000001</v>
      </c>
      <c r="I55" s="199"/>
      <c r="J55" s="198">
        <f t="shared" si="4"/>
        <v>163.95568131706602</v>
      </c>
      <c r="K55" s="198">
        <f t="shared" si="5"/>
        <v>66.98089442791763</v>
      </c>
      <c r="L55" s="198">
        <f t="shared" si="6"/>
        <v>107.27921366024518</v>
      </c>
      <c r="M55" s="198">
        <f t="shared" si="7"/>
        <v>324.87462910148935</v>
      </c>
      <c r="N55" s="198">
        <f t="shared" si="3"/>
        <v>126.8523350471294</v>
      </c>
      <c r="O55" s="445"/>
      <c r="P55" s="8"/>
      <c r="Q55" s="8"/>
      <c r="R55" s="439"/>
      <c r="S55" s="439"/>
      <c r="T55" s="439"/>
      <c r="U55" s="439"/>
      <c r="V55" s="439"/>
      <c r="W55" s="439"/>
      <c r="X55" s="439"/>
      <c r="Y55" s="439"/>
      <c r="Z55" s="439"/>
      <c r="AA55" s="439"/>
      <c r="AB55" s="439"/>
      <c r="AC55" s="439"/>
      <c r="AD55" s="439"/>
      <c r="AE55" s="439"/>
      <c r="AF55" s="439"/>
    </row>
    <row r="56" spans="1:32" s="6" customFormat="1" ht="15">
      <c r="A56" s="157">
        <v>2005</v>
      </c>
      <c r="C56" s="199">
        <v>22060</v>
      </c>
      <c r="D56" s="199">
        <v>466</v>
      </c>
      <c r="E56" s="130">
        <v>66.73589899999999</v>
      </c>
      <c r="F56" s="207">
        <v>23.795</v>
      </c>
      <c r="G56" s="450">
        <v>10.572758999999998</v>
      </c>
      <c r="H56" s="473">
        <v>5.971147</v>
      </c>
      <c r="I56" s="199"/>
      <c r="J56" s="198">
        <f>C56/C$36*100</f>
        <v>162.13435249154784</v>
      </c>
      <c r="K56" s="198">
        <f>D56/D$36*100</f>
        <v>67.85455826828178</v>
      </c>
      <c r="L56" s="198">
        <f t="shared" si="6"/>
        <v>116.87547985989491</v>
      </c>
      <c r="M56" s="198">
        <f t="shared" si="7"/>
        <v>342.7390314867629</v>
      </c>
      <c r="N56" s="198">
        <f t="shared" si="3"/>
        <v>127.91660239931448</v>
      </c>
      <c r="O56" s="445"/>
      <c r="P56" s="8"/>
      <c r="Q56" s="8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</row>
    <row r="57" spans="1:32" s="6" customFormat="1" ht="15">
      <c r="A57" s="157">
        <v>2006</v>
      </c>
      <c r="C57" s="199">
        <v>22610</v>
      </c>
      <c r="D57" s="199">
        <v>476</v>
      </c>
      <c r="E57" s="130">
        <v>69.785304</v>
      </c>
      <c r="F57" s="207">
        <v>24.44</v>
      </c>
      <c r="G57" s="450">
        <v>10.588667000000001</v>
      </c>
      <c r="H57" s="473">
        <v>5.396636</v>
      </c>
      <c r="I57" s="199"/>
      <c r="J57" s="198">
        <f t="shared" si="4"/>
        <v>166.176686755843</v>
      </c>
      <c r="K57" s="198">
        <f t="shared" si="5"/>
        <v>69.31066466888868</v>
      </c>
      <c r="L57" s="198">
        <f t="shared" si="6"/>
        <v>122.21594395796846</v>
      </c>
      <c r="M57" s="198">
        <f t="shared" si="7"/>
        <v>352.0294990349437</v>
      </c>
      <c r="N57" s="198">
        <f t="shared" si="3"/>
        <v>115.60916880891175</v>
      </c>
      <c r="O57" s="445"/>
      <c r="P57" s="8"/>
      <c r="Q57" s="8"/>
      <c r="R57" s="439"/>
      <c r="S57" s="439"/>
      <c r="T57" s="439"/>
      <c r="U57" s="439"/>
      <c r="V57" s="439"/>
      <c r="W57" s="439"/>
      <c r="X57" s="439"/>
      <c r="Y57" s="439"/>
      <c r="Z57" s="439"/>
      <c r="AA57" s="439"/>
      <c r="AB57" s="439"/>
      <c r="AC57" s="439"/>
      <c r="AD57" s="439"/>
      <c r="AE57" s="439"/>
      <c r="AF57" s="439"/>
    </row>
    <row r="58" spans="1:32" s="6" customFormat="1" ht="15">
      <c r="A58" s="157">
        <v>2007</v>
      </c>
      <c r="C58" s="199">
        <v>22392</v>
      </c>
      <c r="D58" s="199">
        <v>488</v>
      </c>
      <c r="E58" s="196">
        <v>72.74429</v>
      </c>
      <c r="F58" s="207">
        <v>25.13</v>
      </c>
      <c r="G58" s="450">
        <v>10.720838</v>
      </c>
      <c r="H58" s="473">
        <v>5.404552</v>
      </c>
      <c r="I58" s="199"/>
      <c r="J58" s="198">
        <f t="shared" si="4"/>
        <v>164.57445244744966</v>
      </c>
      <c r="K58" s="198">
        <f t="shared" si="5"/>
        <v>71.05799234961697</v>
      </c>
      <c r="L58" s="191">
        <f t="shared" si="6"/>
        <v>127.39805604203154</v>
      </c>
      <c r="M58" s="198">
        <f t="shared" si="7"/>
        <v>361.9681387376487</v>
      </c>
      <c r="N58" s="198">
        <f t="shared" si="3"/>
        <v>115.77874892887745</v>
      </c>
      <c r="O58" s="445"/>
      <c r="P58" s="8"/>
      <c r="Q58" s="8"/>
      <c r="R58" s="439"/>
      <c r="S58" s="439"/>
      <c r="T58" s="439"/>
      <c r="U58" s="439"/>
      <c r="V58" s="439"/>
      <c r="W58" s="439"/>
      <c r="X58" s="439"/>
      <c r="Y58" s="439"/>
      <c r="Z58" s="439"/>
      <c r="AA58" s="439"/>
      <c r="AB58" s="439"/>
      <c r="AC58" s="439"/>
      <c r="AD58" s="439"/>
      <c r="AE58" s="439"/>
      <c r="AF58" s="439"/>
    </row>
    <row r="59" spans="1:32" s="6" customFormat="1" ht="15">
      <c r="A59" s="157">
        <v>2008</v>
      </c>
      <c r="C59" s="199">
        <v>22221</v>
      </c>
      <c r="D59" s="199">
        <v>484</v>
      </c>
      <c r="E59" s="130">
        <v>76.25607770367007</v>
      </c>
      <c r="F59" s="207">
        <v>24.348</v>
      </c>
      <c r="G59" s="450">
        <v>10.013630000000001</v>
      </c>
      <c r="H59" s="473">
        <v>5.148219000000001</v>
      </c>
      <c r="I59" s="199"/>
      <c r="J59" s="198">
        <f t="shared" si="4"/>
        <v>163.317653976187</v>
      </c>
      <c r="K59" s="198">
        <f t="shared" si="5"/>
        <v>70.4755497893742</v>
      </c>
      <c r="L59" s="198">
        <f t="shared" si="6"/>
        <v>133.54829720432585</v>
      </c>
      <c r="M59" s="198">
        <f t="shared" si="7"/>
        <v>350.704347074583</v>
      </c>
      <c r="N59" s="198">
        <f t="shared" si="3"/>
        <v>110.28746786632394</v>
      </c>
      <c r="O59" s="445"/>
      <c r="P59" s="8"/>
      <c r="Q59" s="8"/>
      <c r="R59" s="439"/>
      <c r="S59" s="439"/>
      <c r="T59" s="439"/>
      <c r="U59" s="439"/>
      <c r="V59" s="439"/>
      <c r="W59" s="439"/>
      <c r="X59" s="439"/>
      <c r="Y59" s="439"/>
      <c r="Z59" s="439"/>
      <c r="AA59" s="439"/>
      <c r="AB59" s="439"/>
      <c r="AC59" s="439"/>
      <c r="AD59" s="439"/>
      <c r="AE59" s="439"/>
      <c r="AF59" s="439"/>
    </row>
    <row r="60" spans="1:32" s="6" customFormat="1" ht="15">
      <c r="A60" s="157">
        <v>2009</v>
      </c>
      <c r="C60" s="199">
        <v>22496</v>
      </c>
      <c r="D60" s="199">
        <v>459</v>
      </c>
      <c r="E60" s="130">
        <v>76.47389032494031</v>
      </c>
      <c r="F60" s="207">
        <v>22.496</v>
      </c>
      <c r="G60" s="450">
        <v>10.218646</v>
      </c>
      <c r="H60" s="473">
        <v>5.401332999999999</v>
      </c>
      <c r="I60" s="199"/>
      <c r="J60" s="198">
        <f t="shared" si="4"/>
        <v>165.33882110833454</v>
      </c>
      <c r="K60" s="198">
        <f t="shared" si="5"/>
        <v>66.83528378785695</v>
      </c>
      <c r="L60" s="198">
        <f t="shared" si="6"/>
        <v>133.92975538518442</v>
      </c>
      <c r="M60" s="198">
        <f t="shared" si="7"/>
        <v>324.02846195949644</v>
      </c>
      <c r="N60" s="198">
        <f t="shared" si="3"/>
        <v>115.70979005998285</v>
      </c>
      <c r="O60" s="445"/>
      <c r="P60" s="8"/>
      <c r="Q60" s="8"/>
      <c r="R60" s="439"/>
      <c r="S60" s="439"/>
      <c r="T60" s="439"/>
      <c r="U60" s="439"/>
      <c r="V60" s="439"/>
      <c r="W60" s="439"/>
      <c r="X60" s="439"/>
      <c r="Y60" s="439"/>
      <c r="Z60" s="439"/>
      <c r="AA60" s="439"/>
      <c r="AB60" s="439"/>
      <c r="AC60" s="439"/>
      <c r="AD60" s="439"/>
      <c r="AE60" s="439"/>
      <c r="AF60" s="439"/>
    </row>
    <row r="61" spans="1:32" s="6" customFormat="1" ht="15">
      <c r="A61" s="157">
        <v>2010</v>
      </c>
      <c r="C61" s="199">
        <v>21998</v>
      </c>
      <c r="D61" s="199">
        <v>432</v>
      </c>
      <c r="E61" s="130">
        <v>79.4462863670296</v>
      </c>
      <c r="F61" s="207">
        <v>20.907</v>
      </c>
      <c r="G61" s="450">
        <v>9.990442</v>
      </c>
      <c r="H61" s="473">
        <v>5.372552</v>
      </c>
      <c r="I61" s="199"/>
      <c r="J61" s="198">
        <f t="shared" si="4"/>
        <v>161.67867117448185</v>
      </c>
      <c r="K61" s="198">
        <f t="shared" si="5"/>
        <v>62.9037965062183</v>
      </c>
      <c r="L61" s="198">
        <f t="shared" si="6"/>
        <v>139.1353526567944</v>
      </c>
      <c r="M61" s="198">
        <f>F61/F$36*100</f>
        <v>301.1407829919626</v>
      </c>
      <c r="N61" s="198">
        <f t="shared" si="3"/>
        <v>115.09323050556984</v>
      </c>
      <c r="O61" s="445"/>
      <c r="P61" s="8"/>
      <c r="Q61" s="8"/>
      <c r="R61" s="439"/>
      <c r="S61" s="439"/>
      <c r="T61" s="439"/>
      <c r="U61" s="439"/>
      <c r="V61" s="439"/>
      <c r="W61" s="439"/>
      <c r="X61" s="439"/>
      <c r="Y61" s="439"/>
      <c r="Z61" s="439"/>
      <c r="AA61" s="439"/>
      <c r="AB61" s="439"/>
      <c r="AC61" s="439"/>
      <c r="AD61" s="439"/>
      <c r="AE61" s="439"/>
      <c r="AF61" s="439"/>
    </row>
    <row r="62" spans="1:32" s="6" customFormat="1" ht="15">
      <c r="A62" s="157">
        <v>2011</v>
      </c>
      <c r="C62" s="392">
        <v>21986</v>
      </c>
      <c r="D62" s="199">
        <v>439</v>
      </c>
      <c r="E62" s="130">
        <v>83.31080000000001</v>
      </c>
      <c r="F62" s="207">
        <v>22.065</v>
      </c>
      <c r="G62" s="450">
        <v>9.630983</v>
      </c>
      <c r="H62" s="473">
        <v>5.217142</v>
      </c>
      <c r="I62" s="199"/>
      <c r="J62" s="198">
        <f>C62/C$36*100</f>
        <v>161.5904747905336</v>
      </c>
      <c r="K62" s="198">
        <f t="shared" si="5"/>
        <v>63.92307098664314</v>
      </c>
      <c r="L62" s="198">
        <f t="shared" si="6"/>
        <v>145.90332749562174</v>
      </c>
      <c r="M62" s="198">
        <f>F62/F$36*100</f>
        <v>317.8204131017198</v>
      </c>
      <c r="N62" s="198">
        <f>H62/H$36*100</f>
        <v>111.7639674378749</v>
      </c>
      <c r="O62" s="445"/>
      <c r="P62" s="8"/>
      <c r="Q62" s="8"/>
      <c r="R62" s="493"/>
      <c r="S62" s="493"/>
      <c r="T62" s="493"/>
      <c r="U62" s="439"/>
      <c r="V62" s="439"/>
      <c r="W62" s="439"/>
      <c r="X62" s="439"/>
      <c r="Y62" s="439"/>
      <c r="Z62" s="439"/>
      <c r="AA62" s="439"/>
      <c r="AB62" s="439"/>
      <c r="AC62" s="439"/>
      <c r="AD62" s="439"/>
      <c r="AE62" s="439"/>
      <c r="AF62" s="439"/>
    </row>
    <row r="63" spans="1:32" s="6" customFormat="1" ht="15.75" thickBot="1">
      <c r="A63" s="157">
        <v>2012</v>
      </c>
      <c r="B63" s="208"/>
      <c r="C63" s="392">
        <v>22170</v>
      </c>
      <c r="D63" s="199">
        <v>423</v>
      </c>
      <c r="E63" s="199" t="s">
        <v>8</v>
      </c>
      <c r="F63" s="207">
        <v>22.207</v>
      </c>
      <c r="G63" s="450">
        <v>9.697562000000001</v>
      </c>
      <c r="H63" s="474">
        <v>5.146733</v>
      </c>
      <c r="I63" s="384"/>
      <c r="J63" s="198">
        <f>C63/C$36*100</f>
        <v>162.9428193444069</v>
      </c>
      <c r="K63" s="198">
        <f t="shared" si="5"/>
        <v>61.59330074567209</v>
      </c>
      <c r="L63" s="198" t="s">
        <v>8</v>
      </c>
      <c r="M63" s="198">
        <f>F63/F$36*100</f>
        <v>319.8657563448852</v>
      </c>
      <c r="N63" s="198">
        <f>H63/H$36*100</f>
        <v>110.25563410454156</v>
      </c>
      <c r="O63" s="445"/>
      <c r="P63" s="8"/>
      <c r="Q63" s="8"/>
      <c r="R63" s="439"/>
      <c r="S63" s="439"/>
      <c r="T63" s="439"/>
      <c r="U63" s="439"/>
      <c r="V63" s="439"/>
      <c r="W63" s="439"/>
      <c r="X63" s="439"/>
      <c r="Y63" s="439"/>
      <c r="Z63" s="439"/>
      <c r="AA63" s="439"/>
      <c r="AB63" s="439"/>
      <c r="AC63" s="439"/>
      <c r="AD63" s="439"/>
      <c r="AE63" s="439"/>
      <c r="AF63" s="439"/>
    </row>
    <row r="64" spans="1:32" ht="12.75">
      <c r="A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P64" s="438"/>
      <c r="Q64" s="438"/>
      <c r="R64" s="438"/>
      <c r="S64" s="438"/>
      <c r="T64" s="438"/>
      <c r="U64" s="438"/>
      <c r="V64" s="438"/>
      <c r="W64" s="438"/>
      <c r="X64" s="438"/>
      <c r="Y64" s="438"/>
      <c r="Z64" s="438"/>
      <c r="AA64" s="438"/>
      <c r="AB64" s="438"/>
      <c r="AC64" s="438"/>
      <c r="AD64" s="438"/>
      <c r="AE64" s="438"/>
      <c r="AF64" s="438"/>
    </row>
    <row r="65" spans="1:32" ht="12.75">
      <c r="A65" s="8">
        <v>1</v>
      </c>
      <c r="B65" s="18" t="s">
        <v>186</v>
      </c>
      <c r="P65" s="438"/>
      <c r="Q65" s="438"/>
      <c r="R65" s="438"/>
      <c r="S65" s="438"/>
      <c r="T65" s="438"/>
      <c r="U65" s="438"/>
      <c r="V65" s="438"/>
      <c r="W65" s="438"/>
      <c r="X65" s="438"/>
      <c r="Y65" s="438"/>
      <c r="Z65" s="438"/>
      <c r="AA65" s="438"/>
      <c r="AB65" s="438"/>
      <c r="AC65" s="438"/>
      <c r="AD65" s="438"/>
      <c r="AE65" s="438"/>
      <c r="AF65" s="438"/>
    </row>
    <row r="66" ht="12.75">
      <c r="B66" s="18" t="s">
        <v>187</v>
      </c>
    </row>
    <row r="67" spans="1:2" ht="12.75">
      <c r="A67" s="8">
        <v>2</v>
      </c>
      <c r="B67" s="18" t="s">
        <v>188</v>
      </c>
    </row>
    <row r="68" ht="12.75">
      <c r="B68" s="18" t="s">
        <v>189</v>
      </c>
    </row>
    <row r="69" ht="12.75">
      <c r="B69" s="18" t="s">
        <v>190</v>
      </c>
    </row>
    <row r="70" ht="12.75">
      <c r="B70" s="18" t="s">
        <v>191</v>
      </c>
    </row>
    <row r="71" spans="1:12" ht="15">
      <c r="A71" s="8">
        <v>3</v>
      </c>
      <c r="B71" s="8" t="s">
        <v>467</v>
      </c>
      <c r="L71" s="40"/>
    </row>
    <row r="72" spans="2:12" ht="15">
      <c r="B72" s="8" t="s">
        <v>468</v>
      </c>
      <c r="L72" s="40"/>
    </row>
    <row r="73" spans="2:12" ht="15">
      <c r="B73" s="8" t="s">
        <v>472</v>
      </c>
      <c r="L73" s="40"/>
    </row>
    <row r="74" spans="1:14" ht="12.75">
      <c r="A74" s="438">
        <v>4</v>
      </c>
      <c r="B74" s="454" t="s">
        <v>487</v>
      </c>
      <c r="C74" s="438"/>
      <c r="D74" s="438"/>
      <c r="E74" s="438"/>
      <c r="F74" s="438"/>
      <c r="G74" s="438"/>
      <c r="H74" s="438"/>
      <c r="I74" s="438"/>
      <c r="J74" s="438"/>
      <c r="K74" s="438"/>
      <c r="L74" s="438"/>
      <c r="M74" s="438"/>
      <c r="N74" s="438"/>
    </row>
    <row r="75" spans="1:14" ht="12.75">
      <c r="A75" s="438"/>
      <c r="B75" s="454" t="s">
        <v>488</v>
      </c>
      <c r="C75" s="438"/>
      <c r="D75" s="438"/>
      <c r="E75" s="438"/>
      <c r="F75" s="438"/>
      <c r="G75" s="438"/>
      <c r="H75" s="438"/>
      <c r="I75" s="438"/>
      <c r="J75" s="438"/>
      <c r="K75" s="438"/>
      <c r="L75" s="438"/>
      <c r="M75" s="438"/>
      <c r="N75" s="438"/>
    </row>
    <row r="76" spans="1:14" ht="12.75">
      <c r="A76" s="438"/>
      <c r="B76" s="454" t="s">
        <v>192</v>
      </c>
      <c r="C76" s="438"/>
      <c r="D76" s="438"/>
      <c r="E76" s="438"/>
      <c r="F76" s="438"/>
      <c r="G76" s="438"/>
      <c r="H76" s="438"/>
      <c r="I76" s="438"/>
      <c r="J76" s="438"/>
      <c r="K76" s="438"/>
      <c r="L76" s="438"/>
      <c r="M76" s="438"/>
      <c r="N76" s="438"/>
    </row>
    <row r="77" spans="1:6" ht="15">
      <c r="A77" s="8">
        <v>5</v>
      </c>
      <c r="B77" s="8" t="s">
        <v>494</v>
      </c>
      <c r="F77" s="162"/>
    </row>
    <row r="78" spans="2:6" ht="15">
      <c r="B78" s="8" t="s">
        <v>495</v>
      </c>
      <c r="F78" s="162"/>
    </row>
    <row r="79" ht="15">
      <c r="F79" s="162"/>
    </row>
    <row r="80" ht="15">
      <c r="F80" s="162"/>
    </row>
    <row r="81" ht="15">
      <c r="F81" s="210"/>
    </row>
    <row r="82" ht="15">
      <c r="F82" s="210"/>
    </row>
    <row r="83" ht="15">
      <c r="F83" s="210"/>
    </row>
    <row r="84" ht="15">
      <c r="F84" s="210"/>
    </row>
    <row r="85" ht="15">
      <c r="F85" s="210"/>
    </row>
  </sheetData>
  <sheetProtection/>
  <printOptions/>
  <pageMargins left="0.7480314960629921" right="0.7480314960629921" top="0.7874015748031497" bottom="0.74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Knight</dc:creator>
  <cp:keywords/>
  <dc:description/>
  <cp:lastModifiedBy>u016789</cp:lastModifiedBy>
  <cp:lastPrinted>2014-01-22T15:56:56Z</cp:lastPrinted>
  <dcterms:created xsi:type="dcterms:W3CDTF">2011-08-22T13:40:27Z</dcterms:created>
  <dcterms:modified xsi:type="dcterms:W3CDTF">2014-02-21T14:47:25Z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A6949860</vt:lpwstr>
  </property>
  <property fmtid="{D5CDD505-2E9C-101B-9397-08002B2CF9AE}" pid="3" name="Objective-Comment">
    <vt:lpwstr/>
  </property>
  <property fmtid="{D5CDD505-2E9C-101B-9397-08002B2CF9AE}" pid="4" name="Objective-CreationStamp">
    <vt:filetime>2013-10-11T08:22:56Z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2014-02-21T14:47:31Z</vt:filetime>
  </property>
  <property fmtid="{D5CDD505-2E9C-101B-9397-08002B2CF9AE}" pid="8" name="Objective-ModificationStamp">
    <vt:filetime>2014-02-21T14:47:35Z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2013: Research and analysis: Transport: 2013-2018:</vt:lpwstr>
  </property>
  <property fmtid="{D5CDD505-2E9C-101B-9397-08002B2CF9AE}" pid="11" name="Objective-Parent">
    <vt:lpwstr>Transport statistics: Scottish Transport Statistics: 2013: Research and analysis: Transport: 2013-2018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</vt:lpwstr>
  </property>
  <property fmtid="{D5CDD505-2E9C-101B-9397-08002B2CF9AE}" pid="14" name="Objective-Version">
    <vt:lpwstr>20.0</vt:lpwstr>
  </property>
  <property fmtid="{D5CDD505-2E9C-101B-9397-08002B2CF9AE}" pid="15" name="Objective-VersionComment">
    <vt:lpwstr/>
  </property>
  <property fmtid="{D5CDD505-2E9C-101B-9397-08002B2CF9AE}" pid="16" name="Objective-VersionNumber">
    <vt:i4>23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