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8a" sheetId="13" r:id="rId13"/>
    <sheet name="Figure 9" sheetId="14" r:id="rId14"/>
    <sheet name="Figure10" sheetId="15" r:id="rId15"/>
  </sheets>
  <externalReferences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localSheetId="12" hidden="1">'[1]Table18b'!$I$19:$L$19</definedName>
    <definedName name="__123Graph_AGRAPH1" hidden="1">'[1]Table18b'!$I$18:$L$18</definedName>
    <definedName name="__123Graph_BGRAPH1" localSheetId="12" hidden="1">'[1]Table18b'!$I$34:$L$34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9">'Fig7data'!$A$1:$L$72</definedName>
    <definedName name="_xlnm.Print_Area" localSheetId="2">'figs2&amp;3data'!$A$1:$AF$74</definedName>
    <definedName name="_xlnm.Print_Area" localSheetId="10">'Figure7'!$A$60:$L$122</definedName>
    <definedName name="_xlnm.Print_Area" localSheetId="11">'Figure8'!$B$36:$Q$140</definedName>
    <definedName name="_xlnm.Print_Area" localSheetId="12">'Figure8a'!$A$55:$Q$197</definedName>
    <definedName name="_xlnm.Print_Area" localSheetId="6">'Figures 4&amp;5'!$A$1:$O$78</definedName>
    <definedName name="SHEETA">#REF!</definedName>
    <definedName name="SHEETB">#REF!</definedName>
    <definedName name="SHEETC">#REF!</definedName>
    <definedName name="SHEETD" localSheetId="12">'[1]Table18b'!$B$7:$M$75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  <definedName name="Z_D71BBD52_16DC_11D5_A981_00C04FA41A57_.wvu.PrintArea" localSheetId="10" hidden="1">'Figure7'!$A$60:$L$122</definedName>
  </definedNames>
  <calcPr fullCalcOnLoad="1"/>
</workbook>
</file>

<file path=xl/sharedStrings.xml><?xml version="1.0" encoding="utf-8"?>
<sst xmlns="http://schemas.openxmlformats.org/spreadsheetml/2006/main" count="725" uniqueCount="191">
  <si>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</si>
  <si>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</si>
  <si>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</si>
  <si>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</si>
  <si>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</si>
  <si>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</si>
  <si>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</si>
  <si>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2010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</si>
  <si>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</si>
  <si>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</si>
  <si>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</si>
  <si>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</si>
  <si>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</si>
  <si>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</si>
  <si>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</si>
  <si>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</si>
  <si>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</si>
  <si>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</si>
  <si>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</si>
  <si>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</si>
  <si>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</si>
  <si>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</si>
  <si>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</si>
  <si>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</si>
  <si>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</si>
  <si>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</si>
  <si>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</si>
  <si>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</si>
  <si>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</si>
  <si>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</si>
  <si>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</si>
  <si>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</si>
  <si>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</si>
  <si>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</si>
  <si>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</si>
  <si>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</si>
  <si>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</si>
  <si>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</si>
  <si>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</si>
  <si>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</si>
  <si>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</si>
  <si>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</si>
  <si>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</si>
  <si>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</si>
  <si>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</si>
  <si>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</si>
  <si>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</si>
  <si>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</si>
  <si>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</si>
  <si>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</si>
  <si>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</si>
  <si>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</si>
  <si>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</si>
  <si>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</si>
  <si>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</si>
  <si>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</si>
  <si>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</si>
  <si>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</si>
  <si>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</si>
  <si>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</si>
  <si>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</si>
  <si>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</si>
  <si>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</si>
  <si>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</si>
  <si>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</si>
  <si>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</si>
  <si>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Figure 4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</si>
  <si>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</si>
  <si>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</si>
  <si>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</si>
  <si>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</si>
  <si>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</si>
  <si>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</si>
  <si>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</si>
  <si>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</si>
  <si>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</si>
  <si>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</si>
  <si>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</si>
  <si>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</si>
  <si>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</si>
  <si>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</si>
  <si>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</si>
  <si>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</si>
  <si>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</si>
  <si>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</si>
  <si>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</si>
  <si>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</si>
  <si>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</si>
  <si>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</si>
  <si>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</si>
  <si>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</si>
  <si>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</si>
  <si>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</si>
  <si>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</si>
  <si>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</si>
  <si>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</si>
  <si>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</si>
  <si>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</si>
  <si>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</si>
  <si>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</si>
  <si>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</si>
  <si>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</si>
  <si>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</si>
  <si>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</si>
  <si>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</si>
  <si>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</si>
  <si>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</si>
  <si>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</si>
  <si>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</si>
  <si>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</si>
  <si>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</si>
  <si>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</si>
  <si>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</si>
  <si>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</si>
  <si>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</si>
  <si>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</si>
  <si>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</si>
  <si>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</si>
  <si>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</si>
  <si>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</si>
  <si>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</si>
  <si>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</si>
  <si>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</si>
  <si>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</si>
  <si>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</si>
  <si>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</si>
  <si>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</si>
  <si>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</si>
  <si>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</si>
  <si>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</si>
  <si>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</si>
  <si>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</si>
  <si>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</si>
  <si>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</si>
  <si>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</si>
  <si>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</si>
  <si>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</si>
  <si>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</si>
  <si>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Fatal &amp; Serious</t>
  </si>
  <si>
    <t xml:space="preserve">All 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</si>
  <si>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</si>
  <si>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</si>
  <si>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</si>
  <si>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</si>
  <si>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</si>
  <si>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</si>
  <si>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</si>
  <si>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</si>
  <si>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</si>
  <si>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</si>
  <si>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</si>
  <si>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</si>
  <si>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</si>
  <si>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</si>
  <si>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</si>
  <si>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</si>
  <si>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</si>
  <si>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</si>
  <si>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</si>
  <si>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</si>
  <si>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</si>
  <si>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</si>
  <si>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</si>
  <si>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</si>
  <si>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</si>
  <si>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</si>
  <si>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</si>
  <si>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</si>
  <si>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</si>
  <si>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</si>
  <si>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</si>
  <si>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  Progress towards the 2010 casualty reduction targets</t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</si>
  <si>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</si>
  <si>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</si>
  <si>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</si>
  <si>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</si>
  <si>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</si>
  <si>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</si>
  <si>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</si>
  <si>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</si>
  <si>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</si>
  <si>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</si>
  <si>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</si>
  <si>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Figure 8a  Progress towards the 2020 casualty reduction targets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</si>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</sst>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7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48"/>
      <name val="Arial"/>
      <family val="0"/>
    </font>
    <font>
      <sz val="16.5"/>
      <name val="Arial"/>
      <family val="0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8.75"/>
      <name val="Arial"/>
      <family val="2"/>
    </font>
    <font>
      <sz val="13.7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9"/>
      <name val="Arial"/>
      <family val="2"/>
    </font>
    <font>
      <sz val="15.25"/>
      <name val="Arial"/>
      <family val="2"/>
    </font>
    <font>
      <b/>
      <sz val="14.25"/>
      <name val="Arial"/>
      <family val="2"/>
    </font>
    <font>
      <i/>
      <sz val="14.25"/>
      <name val="Arial"/>
      <family val="2"/>
    </font>
    <font>
      <sz val="20.25"/>
      <name val="Arial"/>
      <family val="0"/>
    </font>
    <font>
      <sz val="20"/>
      <name val="Arial"/>
      <family val="0"/>
    </font>
    <font>
      <i/>
      <sz val="12"/>
      <name val="Arial"/>
      <family val="2"/>
    </font>
    <font>
      <sz val="20.75"/>
      <name val="Arial"/>
      <family val="0"/>
    </font>
    <font>
      <sz val="8.25"/>
      <name val="Arial"/>
      <family val="2"/>
    </font>
    <font>
      <sz val="15.75"/>
      <name val="Arial"/>
      <family val="0"/>
    </font>
    <font>
      <sz val="14"/>
      <name val="Arial"/>
      <family val="2"/>
    </font>
    <font>
      <sz val="9.75"/>
      <name val="Arial"/>
      <family val="2"/>
    </font>
    <font>
      <sz val="19"/>
      <name val="Arial"/>
      <family val="0"/>
    </font>
    <font>
      <sz val="27.75"/>
      <name val="Arial"/>
      <family val="0"/>
    </font>
    <font>
      <sz val="9.25"/>
      <name val="Arial"/>
      <family val="2"/>
    </font>
    <font>
      <sz val="11.75"/>
      <name val="Arial"/>
      <family val="2"/>
    </font>
    <font>
      <b/>
      <sz val="13.75"/>
      <name val="Arial"/>
      <family val="2"/>
    </font>
    <font>
      <sz val="11.25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sz val="11"/>
      <name val="Arial"/>
      <family val="2"/>
    </font>
    <font>
      <b/>
      <sz val="26.5"/>
      <name val="Arial"/>
      <family val="2"/>
    </font>
    <font>
      <sz val="28"/>
      <name val="Arial"/>
      <family val="0"/>
    </font>
    <font>
      <sz val="19.75"/>
      <name val="Arial"/>
      <family val="2"/>
    </font>
    <font>
      <sz val="23.75"/>
      <name val="Arial"/>
      <family val="0"/>
    </font>
    <font>
      <sz val="24"/>
      <name val="Arial"/>
      <family val="0"/>
    </font>
    <font>
      <sz val="10.25"/>
      <name val="Arial"/>
      <family val="2"/>
    </font>
    <font>
      <sz val="17.5"/>
      <name val="Arial"/>
      <family val="2"/>
    </font>
    <font>
      <sz val="16"/>
      <name val="Arial"/>
      <family val="2"/>
    </font>
    <font>
      <sz val="9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3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/>
    </xf>
    <xf numFmtId="3" fontId="1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3" fontId="0" fillId="0" borderId="0" xfId="16" applyNumberFormat="1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37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4" fillId="4" borderId="2" xfId="0" applyFont="1" applyFill="1" applyBorder="1" applyAlignment="1">
      <alignment/>
    </xf>
    <xf numFmtId="0" fontId="23" fillId="4" borderId="2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3" fillId="4" borderId="0" xfId="0" applyFont="1" applyFill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right"/>
    </xf>
    <xf numFmtId="0" fontId="23" fillId="4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2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3" xfId="0" applyBorder="1" applyAlignment="1">
      <alignment/>
    </xf>
    <xf numFmtId="9" fontId="17" fillId="0" borderId="0" xfId="23" applyFont="1" applyAlignment="1">
      <alignment/>
    </xf>
    <xf numFmtId="9" fontId="17" fillId="0" borderId="0" xfId="0" applyNumberFormat="1" applyFont="1" applyAlignment="1">
      <alignment/>
    </xf>
    <xf numFmtId="9" fontId="0" fillId="0" borderId="0" xfId="23" applyAlignment="1">
      <alignment/>
    </xf>
    <xf numFmtId="184" fontId="20" fillId="0" borderId="0" xfId="23" applyNumberFormat="1" applyFont="1" applyAlignment="1">
      <alignment/>
    </xf>
    <xf numFmtId="184" fontId="20" fillId="0" borderId="0" xfId="0" applyNumberFormat="1" applyFont="1" applyAlignment="1">
      <alignment/>
    </xf>
    <xf numFmtId="184" fontId="0" fillId="0" borderId="0" xfId="23" applyNumberFormat="1" applyAlignment="1">
      <alignment/>
    </xf>
    <xf numFmtId="185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/>
    </xf>
    <xf numFmtId="164" fontId="20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" fontId="20" fillId="0" borderId="0" xfId="0" applyNumberFormat="1" applyFont="1" applyAlignment="1">
      <alignment/>
    </xf>
    <xf numFmtId="184" fontId="0" fillId="0" borderId="0" xfId="0" applyNumberFormat="1" applyBorder="1" applyAlignment="1">
      <alignment/>
    </xf>
    <xf numFmtId="2" fontId="20" fillId="0" borderId="0" xfId="0" applyNumberFormat="1" applyFont="1" applyAlignment="1">
      <alignment/>
    </xf>
    <xf numFmtId="188" fontId="20" fillId="0" borderId="0" xfId="23" applyNumberFormat="1" applyFont="1" applyAlignment="1">
      <alignment/>
    </xf>
    <xf numFmtId="188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9" fontId="20" fillId="0" borderId="0" xfId="23" applyNumberFormat="1" applyFont="1" applyAlignment="1">
      <alignment/>
    </xf>
    <xf numFmtId="189" fontId="0" fillId="0" borderId="0" xfId="23" applyNumberFormat="1" applyAlignment="1">
      <alignment/>
    </xf>
    <xf numFmtId="189" fontId="20" fillId="0" borderId="0" xfId="0" applyNumberFormat="1" applyFon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22">
      <alignment/>
      <protection/>
    </xf>
    <xf numFmtId="0" fontId="0" fillId="0" borderId="3" xfId="22" applyBorder="1">
      <alignment/>
      <protection/>
    </xf>
    <xf numFmtId="184" fontId="20" fillId="0" borderId="0" xfId="22" applyNumberFormat="1" applyFont="1">
      <alignment/>
      <protection/>
    </xf>
    <xf numFmtId="0" fontId="0" fillId="0" borderId="0" xfId="22" applyAlignment="1">
      <alignment horizontal="center"/>
      <protection/>
    </xf>
    <xf numFmtId="0" fontId="0" fillId="0" borderId="3" xfId="22" applyFill="1" applyBorder="1" applyAlignment="1">
      <alignment horizontal="center"/>
      <protection/>
    </xf>
    <xf numFmtId="0" fontId="0" fillId="0" borderId="3" xfId="22" applyBorder="1" applyAlignment="1">
      <alignment horizontal="left"/>
      <protection/>
    </xf>
    <xf numFmtId="0" fontId="0" fillId="0" borderId="0" xfId="22" applyBorder="1" applyAlignment="1">
      <alignment horizontal="center"/>
      <protection/>
    </xf>
    <xf numFmtId="0" fontId="0" fillId="0" borderId="1" xfId="22" applyBorder="1">
      <alignment/>
      <protection/>
    </xf>
    <xf numFmtId="0" fontId="0" fillId="0" borderId="1" xfId="22" applyBorder="1" applyAlignment="1">
      <alignment horizontal="center"/>
      <protection/>
    </xf>
    <xf numFmtId="0" fontId="0" fillId="0" borderId="4" xfId="22" applyFill="1" applyBorder="1">
      <alignment/>
      <protection/>
    </xf>
    <xf numFmtId="164" fontId="0" fillId="0" borderId="0" xfId="22" applyNumberFormat="1">
      <alignment/>
      <protection/>
    </xf>
    <xf numFmtId="164" fontId="20" fillId="0" borderId="0" xfId="22" applyNumberFormat="1" applyFont="1">
      <alignment/>
      <protection/>
    </xf>
    <xf numFmtId="0" fontId="0" fillId="6" borderId="0" xfId="22" applyFill="1">
      <alignment/>
      <protection/>
    </xf>
    <xf numFmtId="3" fontId="0" fillId="0" borderId="0" xfId="22" applyNumberFormat="1">
      <alignment/>
      <protection/>
    </xf>
    <xf numFmtId="3" fontId="0" fillId="0" borderId="0" xfId="22" applyNumberFormat="1" applyFill="1">
      <alignment/>
      <protection/>
    </xf>
    <xf numFmtId="0" fontId="0" fillId="0" borderId="0" xfId="22" applyFill="1">
      <alignment/>
      <protection/>
    </xf>
    <xf numFmtId="183" fontId="0" fillId="0" borderId="0" xfId="22" applyNumberFormat="1">
      <alignment/>
      <protection/>
    </xf>
    <xf numFmtId="184" fontId="0" fillId="0" borderId="0" xfId="22" applyNumberFormat="1">
      <alignment/>
      <protection/>
    </xf>
    <xf numFmtId="3" fontId="20" fillId="0" borderId="0" xfId="22" applyNumberFormat="1" applyFont="1">
      <alignment/>
      <protection/>
    </xf>
    <xf numFmtId="3" fontId="0" fillId="0" borderId="0" xfId="22" applyNumberFormat="1" applyFont="1">
      <alignment/>
      <protection/>
    </xf>
    <xf numFmtId="185" fontId="20" fillId="0" borderId="0" xfId="22" applyNumberFormat="1" applyFont="1">
      <alignment/>
      <protection/>
    </xf>
    <xf numFmtId="0" fontId="0" fillId="0" borderId="0" xfId="22" applyAlignment="1">
      <alignment horizontal="right"/>
      <protection/>
    </xf>
    <xf numFmtId="0" fontId="17" fillId="0" borderId="0" xfId="22" applyFont="1">
      <alignment/>
      <protection/>
    </xf>
    <xf numFmtId="188" fontId="0" fillId="0" borderId="0" xfId="22" applyNumberFormat="1">
      <alignment/>
      <protection/>
    </xf>
    <xf numFmtId="0" fontId="20" fillId="0" borderId="0" xfId="22" applyFont="1">
      <alignment/>
      <protection/>
    </xf>
    <xf numFmtId="0" fontId="0" fillId="0" borderId="3" xfId="22" applyBorder="1" applyAlignment="1">
      <alignment horizontal="center"/>
      <protection/>
    </xf>
    <xf numFmtId="0" fontId="0" fillId="0" borderId="0" xfId="22" applyBorder="1" applyAlignment="1">
      <alignment horizontal="left"/>
      <protection/>
    </xf>
    <xf numFmtId="184" fontId="20" fillId="0" borderId="0" xfId="22" applyNumberFormat="1" applyFont="1">
      <alignment/>
      <protection/>
    </xf>
    <xf numFmtId="188" fontId="20" fillId="0" borderId="0" xfId="23" applyNumberFormat="1" applyFont="1" applyBorder="1" applyAlignment="1">
      <alignment/>
    </xf>
    <xf numFmtId="0" fontId="0" fillId="0" borderId="0" xfId="22" applyBorder="1">
      <alignment/>
      <protection/>
    </xf>
    <xf numFmtId="164" fontId="20" fillId="0" borderId="0" xfId="22" applyNumberFormat="1" applyFont="1" applyBorder="1">
      <alignment/>
      <protection/>
    </xf>
    <xf numFmtId="184" fontId="20" fillId="0" borderId="0" xfId="22" applyNumberFormat="1" applyFont="1" applyBorder="1">
      <alignment/>
      <protection/>
    </xf>
    <xf numFmtId="1" fontId="20" fillId="0" borderId="0" xfId="22" applyNumberFormat="1" applyFont="1" applyBorder="1">
      <alignment/>
      <protection/>
    </xf>
    <xf numFmtId="188" fontId="20" fillId="0" borderId="0" xfId="22" applyNumberFormat="1" applyFont="1" applyBorder="1">
      <alignment/>
      <protection/>
    </xf>
    <xf numFmtId="2" fontId="0" fillId="0" borderId="0" xfId="22" applyNumberFormat="1" applyBorder="1">
      <alignment/>
      <protection/>
    </xf>
    <xf numFmtId="2" fontId="20" fillId="0" borderId="0" xfId="22" applyNumberFormat="1" applyFont="1" applyBorder="1">
      <alignment/>
      <protection/>
    </xf>
    <xf numFmtId="2" fontId="20" fillId="0" borderId="0" xfId="22" applyNumberFormat="1" applyFont="1">
      <alignment/>
      <protection/>
    </xf>
    <xf numFmtId="10" fontId="20" fillId="0" borderId="0" xfId="22" applyNumberFormat="1" applyFont="1">
      <alignment/>
      <protection/>
    </xf>
    <xf numFmtId="0" fontId="19" fillId="0" borderId="0" xfId="22" applyFont="1">
      <alignment/>
      <protection/>
    </xf>
    <xf numFmtId="189" fontId="0" fillId="0" borderId="0" xfId="22" applyNumberFormat="1">
      <alignment/>
      <protection/>
    </xf>
    <xf numFmtId="0" fontId="20" fillId="0" borderId="0" xfId="22" applyFont="1">
      <alignment/>
      <protection/>
    </xf>
    <xf numFmtId="3" fontId="20" fillId="0" borderId="0" xfId="22" applyNumberFormat="1" applyFont="1">
      <alignment/>
      <protection/>
    </xf>
    <xf numFmtId="164" fontId="20" fillId="0" borderId="0" xfId="22" applyNumberFormat="1" applyFont="1">
      <alignment/>
      <protection/>
    </xf>
    <xf numFmtId="0" fontId="20" fillId="0" borderId="0" xfId="22" applyFont="1" applyBorder="1">
      <alignment/>
      <protection/>
    </xf>
    <xf numFmtId="3" fontId="20" fillId="0" borderId="0" xfId="22" applyNumberFormat="1" applyFont="1" applyBorder="1">
      <alignment/>
      <protection/>
    </xf>
    <xf numFmtId="0" fontId="20" fillId="0" borderId="0" xfId="22" applyFont="1" applyFill="1" applyBorder="1">
      <alignment/>
      <protection/>
    </xf>
    <xf numFmtId="0" fontId="13" fillId="0" borderId="0" xfId="0" applyFont="1" applyAlignment="1">
      <alignment wrapText="1"/>
    </xf>
    <xf numFmtId="3" fontId="28" fillId="0" borderId="0" xfId="0" applyNumberFormat="1" applyFont="1" applyAlignment="1">
      <alignment/>
    </xf>
    <xf numFmtId="0" fontId="29" fillId="0" borderId="0" xfId="0" applyFont="1" applyBorder="1" applyAlignment="1">
      <alignment horizontal="center" wrapText="1"/>
    </xf>
    <xf numFmtId="3" fontId="3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22" applyAlignment="1">
      <alignment horizontal="left"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oad casualty targets to 202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5"/>
          <c:w val="0.95475"/>
          <c:h val="0.92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4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</c:numLit>
          </c:cat>
          <c:val>
            <c:numLit>
              <c:ptCount val="45"/>
              <c:pt idx="4">
                <c:v>8618</c:v>
              </c:pt>
              <c:pt idx="5">
                <c:v>8652</c:v>
              </c:pt>
              <c:pt idx="6">
                <c:v>8735</c:v>
              </c:pt>
              <c:pt idx="7">
                <c:v>8839</c:v>
              </c:pt>
              <c:pt idx="8">
                <c:v>8311</c:v>
              </c:pt>
              <c:pt idx="9">
                <c:v>7611</c:v>
              </c:pt>
              <c:pt idx="10">
                <c:v>7610</c:v>
              </c:pt>
              <c:pt idx="11">
                <c:v>7790</c:v>
              </c:pt>
              <c:pt idx="12">
                <c:v>8181</c:v>
              </c:pt>
              <c:pt idx="13">
                <c:v>8264</c:v>
              </c:pt>
              <c:pt idx="14">
                <c:v>7862</c:v>
              </c:pt>
              <c:pt idx="15">
                <c:v>7875</c:v>
              </c:pt>
              <c:pt idx="16">
                <c:v>8061</c:v>
              </c:pt>
              <c:pt idx="17">
                <c:v>6997</c:v>
              </c:pt>
              <c:pt idx="18">
                <c:v>7084</c:v>
              </c:pt>
              <c:pt idx="19">
                <c:v>7057</c:v>
              </c:pt>
              <c:pt idx="20">
                <c:v>6719</c:v>
              </c:pt>
              <c:pt idx="21">
                <c:v>6085</c:v>
              </c:pt>
              <c:pt idx="22">
                <c:v>6101</c:v>
              </c:pt>
              <c:pt idx="23">
                <c:v>6310</c:v>
              </c:pt>
              <c:pt idx="24">
                <c:v>5728</c:v>
              </c:pt>
              <c:pt idx="25">
                <c:v>5167</c:v>
              </c:pt>
              <c:pt idx="26">
                <c:v>4694</c:v>
              </c:pt>
              <c:pt idx="27">
                <c:v>4010</c:v>
              </c:pt>
              <c:pt idx="28">
                <c:v>4643</c:v>
              </c:pt>
              <c:pt idx="29">
                <c:v>4432</c:v>
              </c:pt>
              <c:pt idx="30">
                <c:v>3631</c:v>
              </c:pt>
              <c:pt idx="31">
                <c:v>3652</c:v>
              </c:pt>
              <c:pt idx="32">
                <c:v>3657</c:v>
              </c:pt>
              <c:pt idx="33">
                <c:v>3494</c:v>
              </c:pt>
              <c:pt idx="34">
                <c:v>3304</c:v>
              </c:pt>
              <c:pt idx="35">
                <c:v>3149</c:v>
              </c:pt>
              <c:pt idx="36">
                <c:v>2958</c:v>
              </c:pt>
              <c:pt idx="37">
                <c:v>2796</c:v>
              </c:pt>
              <c:pt idx="38">
                <c:v>2614</c:v>
              </c:pt>
              <c:pt idx="39">
                <c:v>2516</c:v>
              </c:pt>
              <c:pt idx="40">
                <c:v>2550</c:v>
              </c:pt>
              <c:pt idx="41">
                <c:v>2304</c:v>
              </c:pt>
              <c:pt idx="42">
                <c:v>2487</c:v>
              </c:pt>
              <c:pt idx="43">
                <c:v>2193</c:v>
              </c:pt>
              <c:pt idx="44">
                <c:v>1897</c:v>
              </c:pt>
            </c:numLit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</c:numLit>
          </c:cat>
          <c:val>
            <c:numLit>
              <c:ptCount val="45"/>
              <c:pt idx="0">
                <c:v>23225</c:v>
              </c:pt>
              <c:pt idx="1">
                <c:v>22838</c:v>
              </c:pt>
              <c:pt idx="2">
                <c:v>22120</c:v>
              </c:pt>
              <c:pt idx="3">
                <c:v>21863</c:v>
              </c:pt>
              <c:pt idx="4">
                <c:v>22133</c:v>
              </c:pt>
              <c:pt idx="5">
                <c:v>22332</c:v>
              </c:pt>
              <c:pt idx="6">
                <c:v>22703</c:v>
              </c:pt>
              <c:pt idx="7">
                <c:v>22580</c:v>
              </c:pt>
              <c:pt idx="8">
                <c:v>20581</c:v>
              </c:pt>
              <c:pt idx="9">
                <c:v>20652</c:v>
              </c:pt>
              <c:pt idx="10">
                <c:v>21751</c:v>
              </c:pt>
              <c:pt idx="11">
                <c:v>21678</c:v>
              </c:pt>
              <c:pt idx="12">
                <c:v>22107</c:v>
              </c:pt>
              <c:pt idx="13">
                <c:v>23064</c:v>
              </c:pt>
              <c:pt idx="14">
                <c:v>21788</c:v>
              </c:pt>
              <c:pt idx="15">
                <c:v>21485</c:v>
              </c:pt>
              <c:pt idx="16">
                <c:v>20850</c:v>
              </c:pt>
              <c:pt idx="17">
                <c:v>19434</c:v>
              </c:pt>
              <c:pt idx="18">
                <c:v>19974</c:v>
              </c:pt>
              <c:pt idx="19">
                <c:v>20644</c:v>
              </c:pt>
              <c:pt idx="20">
                <c:v>19819</c:v>
              </c:pt>
              <c:pt idx="21">
                <c:v>18657</c:v>
              </c:pt>
              <c:pt idx="22">
                <c:v>19097</c:v>
              </c:pt>
              <c:pt idx="23">
                <c:v>20605</c:v>
              </c:pt>
              <c:pt idx="24">
                <c:v>20171</c:v>
              </c:pt>
              <c:pt idx="25">
                <c:v>19004</c:v>
              </c:pt>
              <c:pt idx="26">
                <c:v>18008</c:v>
              </c:pt>
              <c:pt idx="27">
                <c:v>16685</c:v>
              </c:pt>
              <c:pt idx="28">
                <c:v>16768</c:v>
              </c:pt>
              <c:pt idx="29">
                <c:v>16534</c:v>
              </c:pt>
              <c:pt idx="30">
                <c:v>16073</c:v>
              </c:pt>
              <c:pt idx="31">
                <c:v>16646</c:v>
              </c:pt>
              <c:pt idx="32">
                <c:v>16519</c:v>
              </c:pt>
              <c:pt idx="33">
                <c:v>15415</c:v>
              </c:pt>
              <c:pt idx="34">
                <c:v>15131</c:v>
              </c:pt>
              <c:pt idx="35">
                <c:v>14724</c:v>
              </c:pt>
              <c:pt idx="36">
                <c:v>14343</c:v>
              </c:pt>
              <c:pt idx="37">
                <c:v>13917</c:v>
              </c:pt>
              <c:pt idx="38">
                <c:v>13919</c:v>
              </c:pt>
              <c:pt idx="39">
                <c:v>13438</c:v>
              </c:pt>
              <c:pt idx="40">
                <c:v>13110</c:v>
              </c:pt>
              <c:pt idx="41">
                <c:v>12506</c:v>
              </c:pt>
              <c:pt idx="42">
                <c:v>12158</c:v>
              </c:pt>
              <c:pt idx="43">
                <c:v>11555</c:v>
              </c:pt>
              <c:pt idx="44">
                <c:v>10293</c:v>
              </c:pt>
            </c:numLit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Lit>
              <c:ptCount val="4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</c:numLit>
          </c:cat>
          <c:val>
            <c:numLit>
              <c:ptCount val="45"/>
              <c:pt idx="19">
                <c:v>17219</c:v>
              </c:pt>
              <c:pt idx="20">
                <c:v>17647</c:v>
              </c:pt>
              <c:pt idx="21">
                <c:v>18767</c:v>
              </c:pt>
              <c:pt idx="22">
                <c:v>20098</c:v>
              </c:pt>
              <c:pt idx="23">
                <c:v>21403</c:v>
              </c:pt>
              <c:pt idx="24">
                <c:v>21786</c:v>
              </c:pt>
              <c:pt idx="25">
                <c:v>21947</c:v>
              </c:pt>
              <c:pt idx="26">
                <c:v>22575</c:v>
              </c:pt>
              <c:pt idx="27">
                <c:v>22666</c:v>
              </c:pt>
              <c:pt idx="28">
                <c:v>23300</c:v>
              </c:pt>
              <c:pt idx="29">
                <c:v>23987</c:v>
              </c:pt>
              <c:pt idx="30">
                <c:v>24839</c:v>
              </c:pt>
              <c:pt idx="31">
                <c:v>25452</c:v>
              </c:pt>
              <c:pt idx="32">
                <c:v>25885</c:v>
              </c:pt>
              <c:pt idx="33">
                <c:v>26185</c:v>
              </c:pt>
              <c:pt idx="34">
                <c:v>25937</c:v>
              </c:pt>
              <c:pt idx="35">
                <c:v>26342</c:v>
              </c:pt>
              <c:pt idx="36">
                <c:v>27263</c:v>
              </c:pt>
              <c:pt idx="37">
                <c:v>27682</c:v>
              </c:pt>
              <c:pt idx="38">
                <c:v>28209</c:v>
              </c:pt>
              <c:pt idx="39">
                <c:v>28055</c:v>
              </c:pt>
              <c:pt idx="40">
                <c:v>28898</c:v>
              </c:pt>
              <c:pt idx="41">
                <c:v>28986</c:v>
              </c:pt>
              <c:pt idx="42">
                <c:v>28810</c:v>
              </c:pt>
              <c:pt idx="43">
                <c:v>28961</c:v>
              </c:pt>
              <c:pt idx="44">
                <c:v>28495</c:v>
              </c:pt>
            </c:numLit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5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</c:numLit>
          </c:cat>
          <c:val>
            <c:numLit>
              <c:ptCount val="45"/>
              <c:pt idx="27">
                <c:v>35175</c:v>
              </c:pt>
              <c:pt idx="28">
                <c:v>36000</c:v>
              </c:pt>
              <c:pt idx="29">
                <c:v>36736</c:v>
              </c:pt>
              <c:pt idx="30">
                <c:v>37777</c:v>
              </c:pt>
              <c:pt idx="31">
                <c:v>38582</c:v>
              </c:pt>
              <c:pt idx="32">
                <c:v>39169</c:v>
              </c:pt>
              <c:pt idx="33">
                <c:v>39770</c:v>
              </c:pt>
              <c:pt idx="34">
                <c:v>39561</c:v>
              </c:pt>
              <c:pt idx="35">
                <c:v>40065</c:v>
              </c:pt>
              <c:pt idx="36">
                <c:v>41535</c:v>
              </c:pt>
              <c:pt idx="37">
                <c:v>42038</c:v>
              </c:pt>
              <c:pt idx="38">
                <c:v>42705</c:v>
              </c:pt>
              <c:pt idx="39">
                <c:v>42718</c:v>
              </c:pt>
              <c:pt idx="40">
                <c:v>44119</c:v>
              </c:pt>
              <c:pt idx="41">
                <c:v>44666</c:v>
              </c:pt>
              <c:pt idx="42">
                <c:v>44470</c:v>
              </c:pt>
              <c:pt idx="43">
                <c:v>44219</c:v>
              </c:pt>
              <c:pt idx="44">
                <c:v>43488</c:v>
              </c:pt>
            </c:numLit>
          </c:val>
          <c:smooth val="0"/>
        </c:ser>
        <c:axId val="49212735"/>
        <c:axId val="40261432"/>
      </c:lineChart>
      <c:catAx>
        <c:axId val="492127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261432"/>
        <c:crosses val="autoZero"/>
        <c:auto val="1"/>
        <c:lblOffset val="100"/>
        <c:tickLblSkip val="5"/>
        <c:tickMarkSkip val="5"/>
        <c:noMultiLvlLbl val="0"/>
      </c:catAx>
      <c:valAx>
        <c:axId val="40261432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212735"/>
        <c:crossesAt val="1"/>
        <c:crossBetween val="between"/>
        <c:dispUnits/>
        <c:majorUnit val="5000"/>
        <c:minorUnit val="10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355"/>
          <c:w val="0.8705"/>
          <c:h val="0.060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075"/>
          <c:w val="0.9635"/>
          <c:h val="0.926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Figure8!$P$13:$P$29</c:f>
              <c:numCache>
                <c:ptCount val="17"/>
                <c:pt idx="0">
                  <c:v>47.22777777777778</c:v>
                </c:pt>
                <c:pt idx="1">
                  <c:v>45.881424216027874</c:v>
                </c:pt>
                <c:pt idx="2">
                  <c:v>45.84270852635201</c:v>
                </c:pt>
                <c:pt idx="3">
                  <c:v>47.19</c:v>
                </c:pt>
                <c:pt idx="4">
                  <c:v>45.98</c:v>
                </c:pt>
                <c:pt idx="5">
                  <c:v>42.562232838823235</c:v>
                </c:pt>
                <c:pt idx="6">
                  <c:v>42.01612699375647</c:v>
                </c:pt>
                <c:pt idx="7">
                  <c:v>40.32</c:v>
                </c:pt>
                <c:pt idx="8">
                  <c:v>37.9</c:v>
                </c:pt>
                <c:pt idx="9">
                  <c:v>36.78</c:v>
                </c:pt>
                <c:pt idx="10">
                  <c:v>36.13</c:v>
                </c:pt>
                <c:pt idx="11">
                  <c:v>34.96</c:v>
                </c:pt>
                <c:pt idx="12">
                  <c:v>32.46</c:v>
                </c:pt>
                <c:pt idx="13">
                  <c:v>30.39</c:v>
                </c:pt>
                <c:pt idx="14">
                  <c:v>28.66</c:v>
                </c:pt>
                <c:pt idx="15">
                  <c:v>28.36</c:v>
                </c:pt>
                <c:pt idx="16">
                  <c:v>25.67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Figure8!$Q$13:$Q$29</c:f>
              <c:numCache>
                <c:ptCount val="17"/>
                <c:pt idx="0">
                  <c:v>46.41885862405983</c:v>
                </c:pt>
                <c:pt idx="1">
                  <c:v>46.41885862405983</c:v>
                </c:pt>
                <c:pt idx="2">
                  <c:v>46.41885862405983</c:v>
                </c:pt>
                <c:pt idx="3">
                  <c:v>46.41885862405983</c:v>
                </c:pt>
                <c:pt idx="4">
                  <c:v>46.41885862405983</c:v>
                </c:pt>
                <c:pt idx="5">
                  <c:v>46.41885862405983</c:v>
                </c:pt>
                <c:pt idx="6">
                  <c:v>46.41885862405983</c:v>
                </c:pt>
                <c:pt idx="7">
                  <c:v>46.41885862405983</c:v>
                </c:pt>
                <c:pt idx="8">
                  <c:v>46.41885862405983</c:v>
                </c:pt>
                <c:pt idx="9">
                  <c:v>46.41885862405983</c:v>
                </c:pt>
                <c:pt idx="10">
                  <c:v>46.41885862405983</c:v>
                </c:pt>
                <c:pt idx="11">
                  <c:v>46.41885862405983</c:v>
                </c:pt>
                <c:pt idx="12">
                  <c:v>46.41885862405983</c:v>
                </c:pt>
                <c:pt idx="13">
                  <c:v>46.41885862405983</c:v>
                </c:pt>
                <c:pt idx="14">
                  <c:v>46.41885862405983</c:v>
                </c:pt>
                <c:pt idx="15">
                  <c:v>46.41885862405983</c:v>
                </c:pt>
                <c:pt idx="16">
                  <c:v>46.41885862405983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61842249"/>
        <c:axId val="19709330"/>
      </c:line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4224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axId val="43166243"/>
        <c:axId val="52951868"/>
      </c:line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166243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axId val="6804765"/>
        <c:axId val="61242886"/>
      </c:line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804765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axId val="14315063"/>
        <c:axId val="61726704"/>
      </c:line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26704"/>
        <c:crosses val="autoZero"/>
        <c:auto val="1"/>
        <c:lblOffset val="100"/>
        <c:noMultiLvlLbl val="0"/>
      </c:catAx>
      <c:valAx>
        <c:axId val="6172670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31506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25"/>
          <c:w val="0.97475"/>
          <c:h val="0.84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Figure8a!$U$58:$U$72</c:f>
              <c:numCach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Figure8a!$B$15:$B$19</c:f>
              <c:numCache>
                <c:ptCount val="5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Figure8a!$S$58:$S$67</c:f>
              <c:numCache>
                <c:ptCount val="10"/>
                <c:pt idx="0">
                  <c:v>292</c:v>
                </c:pt>
                <c:pt idx="1">
                  <c:v>280.6541849587052</c:v>
                </c:pt>
                <c:pt idx="2">
                  <c:v>269.74921758505167</c:v>
                </c:pt>
                <c:pt idx="3">
                  <c:v>259.2679685088394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221.2603266631586</c:v>
                </c:pt>
                <c:pt idx="8">
                  <c:v>212.66313918953983</c:v>
                </c:pt>
                <c:pt idx="9">
                  <c:v>204.3999999999999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Figure8a!$T$58:$T$72</c:f>
              <c:numCache>
                <c:ptCount val="15"/>
                <c:pt idx="9">
                  <c:v>204</c:v>
                </c:pt>
                <c:pt idx="10">
                  <c:v>198.22684465612943</c:v>
                </c:pt>
                <c:pt idx="11">
                  <c:v>192.2401269193996</c:v>
                </c:pt>
                <c:pt idx="12">
                  <c:v>186.43421612292775</c:v>
                </c:pt>
                <c:pt idx="13">
                  <c:v>180.80365165355607</c:v>
                </c:pt>
                <c:pt idx="14">
                  <c:v>175.34313781600002</c:v>
                </c:pt>
              </c:numCache>
            </c:numRef>
          </c:val>
          <c:smooth val="0"/>
        </c:ser>
        <c:axId val="18669425"/>
        <c:axId val="33807098"/>
      </c:line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  <c:max val="33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669425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005"/>
          <c:w val="0.86"/>
          <c:h val="0.099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69"/>
          <c:h val="0.819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Figure8a!$U$95:$U$109</c:f>
              <c:numCach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Figure8a!$S$95:$S$104</c:f>
              <c:numCach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Figure8a!$I$15:$I$19</c:f>
              <c:numCache>
                <c:ptCount val="5"/>
                <c:pt idx="0">
                  <c:v>2635</c:v>
                </c:pt>
                <c:pt idx="1">
                  <c:v>2385</c:v>
                </c:pt>
                <c:pt idx="2">
                  <c:v>2574</c:v>
                </c:pt>
                <c:pt idx="3">
                  <c:v>2286</c:v>
                </c:pt>
                <c:pt idx="4">
                  <c:v>1964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Figure8a!$T$95:$T$109</c:f>
              <c:numCache>
                <c:ptCount val="15"/>
                <c:pt idx="9">
                  <c:v>1484.2800000000009</c:v>
                </c:pt>
                <c:pt idx="10">
                  <c:v>1415.8415145860374</c:v>
                </c:pt>
                <c:pt idx="11">
                  <c:v>1350.5586509454308</c:v>
                </c:pt>
                <c:pt idx="12">
                  <c:v>1288.2859068988694</c:v>
                </c:pt>
                <c:pt idx="13">
                  <c:v>1228.8844892092743</c:v>
                </c:pt>
                <c:pt idx="14">
                  <c:v>1172.2220042400004</c:v>
                </c:pt>
              </c:numCache>
            </c:numRef>
          </c:val>
          <c:smooth val="0"/>
        </c:ser>
        <c:axId val="35828427"/>
        <c:axId val="54020388"/>
      </c:lineChart>
      <c:catAx>
        <c:axId val="35828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0388"/>
        <c:crosses val="autoZero"/>
        <c:auto val="1"/>
        <c:lblOffset val="100"/>
        <c:noMultiLvlLbl val="0"/>
      </c:catAx>
      <c:valAx>
        <c:axId val="54020388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828427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0125"/>
          <c:w val="0.84325"/>
          <c:h val="0.091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525"/>
          <c:w val="0.9305"/>
          <c:h val="0.842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Figure8a!$U$128:$U$142</c:f>
              <c:numCach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Figure8a!$S$128:$S$142</c:f>
              <c:numCach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9.750000000000002</c:v>
                </c:pt>
              </c:numCache>
            </c:numRef>
          </c:val>
          <c:smooth val="0"/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Figure8a!$T$128:$T$142</c:f>
              <c:numCache>
                <c:ptCount val="15"/>
                <c:pt idx="9">
                  <c:v>9.750000000000002</c:v>
                </c:pt>
                <c:pt idx="10">
                  <c:v>9.32443687295286</c:v>
                </c:pt>
                <c:pt idx="11">
                  <c:v>8.917448512582864</c:v>
                </c:pt>
                <c:pt idx="12">
                  <c:v>8.528224176757568</c:v>
                </c:pt>
                <c:pt idx="13">
                  <c:v>8.15598851021193</c:v>
                </c:pt>
                <c:pt idx="14">
                  <c:v>7.799999999999999</c:v>
                </c:pt>
              </c:numCache>
            </c:numRef>
          </c:val>
          <c:smooth val="0"/>
        </c:ser>
        <c:ser>
          <c:idx val="0"/>
          <c:order val="3"/>
          <c:tx>
            <c:v>Children killed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Figure8a!$R$128:$R$142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Figure8a!$P$15:$P$19</c:f>
              <c:numCache>
                <c:ptCount val="5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Figure8a!$V$128:$V$142</c:f>
              <c:numCach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</c:numCache>
            </c:numRef>
          </c:val>
          <c:smooth val="0"/>
        </c:ser>
        <c:axId val="16421445"/>
        <c:axId val="13575278"/>
      </c:line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575278"/>
        <c:crosses val="autoZero"/>
        <c:auto val="1"/>
        <c:lblOffset val="100"/>
        <c:noMultiLvlLbl val="0"/>
      </c:catAx>
      <c:valAx>
        <c:axId val="13575278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642144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90725"/>
          <c:w val="0.904"/>
          <c:h val="0.081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(B) Reported child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0.9725"/>
          <c:h val="0.8447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Figure8a!$U$166:$U$180</c:f>
              <c:numCach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Figure8a!$S$166:$S$175</c:f>
              <c:numCache>
                <c:ptCount val="10"/>
                <c:pt idx="0">
                  <c:v>325</c:v>
                </c:pt>
                <c:pt idx="1">
                  <c:v>300.9092814933694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</c:v>
                </c:pt>
                <c:pt idx="6">
                  <c:v>204.73717060791694</c:v>
                </c:pt>
                <c:pt idx="7">
                  <c:v>189.560968931119</c:v>
                </c:pt>
                <c:pt idx="8">
                  <c:v>175.5097075699998</c:v>
                </c:pt>
                <c:pt idx="9">
                  <c:v>162.50000000000003</c:v>
                </c:pt>
              </c:numCache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Figure8a!$W$15:$W$19</c:f>
              <c:numCache>
                <c:ptCount val="5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Figure8a!$R$166:$R$180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Figure8a!$T$166:$T$180</c:f>
              <c:numCache>
                <c:ptCount val="15"/>
                <c:pt idx="9">
                  <c:v>162.50000000000003</c:v>
                </c:pt>
                <c:pt idx="10">
                  <c:v>151.28535072335103</c:v>
                </c:pt>
                <c:pt idx="11">
                  <c:v>140.84466057530665</c:v>
                </c:pt>
                <c:pt idx="12">
                  <c:v>131.1245161393637</c:v>
                </c:pt>
                <c:pt idx="13">
                  <c:v>122.07519023122055</c:v>
                </c:pt>
                <c:pt idx="14">
                  <c:v>113.65038749999998</c:v>
                </c:pt>
              </c:numCache>
            </c:numRef>
          </c:val>
          <c:smooth val="0"/>
        </c:ser>
        <c:axId val="55068639"/>
        <c:axId val="25855704"/>
      </c:line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855704"/>
        <c:crosses val="autoZero"/>
        <c:auto val="1"/>
        <c:lblOffset val="100"/>
        <c:noMultiLvlLbl val="0"/>
      </c:catAx>
      <c:valAx>
        <c:axId val="25855704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068639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916"/>
          <c:w val="0.87925"/>
          <c:h val="0.077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latin typeface="Arial"/>
                <a:ea typeface="Arial"/>
                <a:cs typeface="Arial"/>
              </a:rPr>
              <a:t>Figure 9: Comparison of Police Stats 19 and NRS figures for numbers of road deaths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3795"/>
          <c:w val="0.89275"/>
          <c:h val="0.4972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9'!$C$50:$C$80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'Figure 9'!$D$50:$D$80</c:f>
              <c:numCache>
                <c:ptCount val="31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9'!$C$50:$C$80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'Figure 9'!$E$50:$E$80</c:f>
              <c:numCache>
                <c:ptCount val="31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</c:numCache>
            </c:numRef>
          </c:val>
          <c:smooth val="0"/>
        </c:ser>
        <c:marker val="1"/>
        <c:axId val="31374745"/>
        <c:axId val="13937250"/>
      </c:line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937250"/>
        <c:crosses val="autoZero"/>
        <c:auto val="1"/>
        <c:lblOffset val="100"/>
        <c:noMultiLvlLbl val="0"/>
      </c:catAx>
      <c:valAx>
        <c:axId val="13937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313747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875"/>
          <c:w val="0.6385"/>
          <c:h val="0.031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075"/>
          <c:w val="0.92525"/>
          <c:h val="0.7165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Figure10!$D$55:$D$85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Figure10!$E$55:$E$85</c:f>
              <c:numCache>
                <c:ptCount val="31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2574</c:v>
                </c:pt>
                <c:pt idx="29">
                  <c:v>2286</c:v>
                </c:pt>
                <c:pt idx="30">
                  <c:v>1964</c:v>
                </c:pt>
              </c:numCache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Figure10!$D$55:$D$85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Figure10!$F$55:$F$85</c:f>
              <c:numCache>
                <c:ptCount val="31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2844</c:v>
                </c:pt>
                <c:pt idx="29">
                  <c:v>2502</c:v>
                </c:pt>
                <c:pt idx="30">
                  <c:v>2172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Figure10!$D$55:$D$85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Figure10!$G$55:$G$70</c:f>
              <c:numCach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Figure10!$D$55:$D$85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Figure10!$H$55:$H$84</c:f>
              <c:numCache>
                <c:ptCount val="30"/>
                <c:pt idx="16">
                  <c:v>5106</c:v>
                </c:pt>
                <c:pt idx="17">
                  <c:v>5316</c:v>
                </c:pt>
                <c:pt idx="18">
                  <c:v>5289</c:v>
                </c:pt>
                <c:pt idx="19">
                  <c:v>4941</c:v>
                </c:pt>
                <c:pt idx="20">
                  <c:v>4904</c:v>
                </c:pt>
                <c:pt idx="21">
                  <c:v>4881</c:v>
                </c:pt>
                <c:pt idx="22">
                  <c:v>4700</c:v>
                </c:pt>
                <c:pt idx="23">
                  <c:v>4426</c:v>
                </c:pt>
                <c:pt idx="24">
                  <c:v>4373</c:v>
                </c:pt>
                <c:pt idx="25">
                  <c:v>4389</c:v>
                </c:pt>
                <c:pt idx="26">
                  <c:v>4304</c:v>
                </c:pt>
                <c:pt idx="27">
                  <c:v>3902</c:v>
                </c:pt>
                <c:pt idx="28">
                  <c:v>3656</c:v>
                </c:pt>
              </c:numCache>
            </c:numRef>
          </c:val>
          <c:smooth val="0"/>
        </c:ser>
        <c:marker val="1"/>
        <c:axId val="58326387"/>
        <c:axId val="55175436"/>
      </c:lineChart>
      <c:catAx>
        <c:axId val="583263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55175436"/>
        <c:crosses val="autoZero"/>
        <c:auto val="1"/>
        <c:lblOffset val="100"/>
        <c:tickLblSkip val="2"/>
        <c:noMultiLvlLbl val="0"/>
      </c:catAx>
      <c:valAx>
        <c:axId val="55175436"/>
        <c:scaling>
          <c:orientation val="minMax"/>
          <c:max val="1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326387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821"/>
          <c:w val="0.57925"/>
          <c:h val="0.06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fatal reported road accidents: 1972 onwards</a:t>
            </a:r>
            <a:r>
              <a:rPr lang="en-US" cap="none" sz="2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475"/>
          <c:w val="0.96125"/>
          <c:h val="0.7957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9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</c:numLit>
          </c:cat>
          <c:val>
            <c:numLit>
              <c:ptCount val="37"/>
              <c:pt idx="0">
                <c:v>716.2374226659705</c:v>
              </c:pt>
              <c:pt idx="1">
                <c:v>704.8638049916391</c:v>
              </c:pt>
              <c:pt idx="2">
                <c:v>685.9794156591461</c:v>
              </c:pt>
              <c:pt idx="3">
                <c:v>677.6963956838363</c:v>
              </c:pt>
              <c:pt idx="4">
                <c:v>669.222681361005</c:v>
              </c:pt>
              <c:pt idx="5">
                <c:v>662.4836473589614</c:v>
              </c:pt>
              <c:pt idx="6">
                <c:v>651.896327810593</c:v>
              </c:pt>
              <c:pt idx="7">
                <c:v>637.0795278010565</c:v>
              </c:pt>
              <c:pt idx="8">
                <c:v>620.3463598191988</c:v>
              </c:pt>
              <c:pt idx="9">
                <c:v>587.4826762387396</c:v>
              </c:pt>
              <c:pt idx="10">
                <c:v>550.8183707906729</c:v>
              </c:pt>
              <c:pt idx="11">
                <c:v>532.7921168272242</c:v>
              </c:pt>
              <c:pt idx="12">
                <c:v>518.8016807019408</c:v>
              </c:pt>
              <c:pt idx="13">
                <c:v>495.24680462095</c:v>
              </c:pt>
              <c:pt idx="14">
                <c:v>482.04349882769577</c:v>
              </c:pt>
              <c:pt idx="15">
                <c:v>474.20175441971475</c:v>
              </c:pt>
              <c:pt idx="16">
                <c:v>462.9222893216614</c:v>
              </c:pt>
              <c:pt idx="17">
                <c:v>444.9642678369624</c:v>
              </c:pt>
              <c:pt idx="18">
                <c:v>427.5949311715786</c:v>
              </c:pt>
              <c:pt idx="19">
                <c:v>400.9048696403016</c:v>
              </c:pt>
              <c:pt idx="20">
                <c:v>367.2217880534564</c:v>
              </c:pt>
              <c:pt idx="21">
                <c:v>342.5308305693607</c:v>
              </c:pt>
              <c:pt idx="22">
                <c:v>318.45347698131656</c:v>
              </c:pt>
              <c:pt idx="23">
                <c:v>302.1760947209561</c:v>
              </c:pt>
              <c:pt idx="24">
                <c:v>298.39398956455375</c:v>
              </c:pt>
              <c:pt idx="25">
                <c:v>291.9674179777372</c:v>
              </c:pt>
              <c:pt idx="26">
                <c:v>279.8809910048154</c:v>
              </c:pt>
              <c:pt idx="27">
                <c:v>278.5599097066613</c:v>
              </c:pt>
              <c:pt idx="28">
                <c:v>266.1128265781139</c:v>
              </c:pt>
              <c:pt idx="29">
                <c:v>258.9538323311936</c:v>
              </c:pt>
              <c:pt idx="30">
                <c:v>258.5772005820681</c:v>
              </c:pt>
              <c:pt idx="31">
                <c:v>252.36510676830795</c:v>
              </c:pt>
              <c:pt idx="32">
                <c:v>249.35479231747854</c:v>
              </c:pt>
              <c:pt idx="33">
                <c:v>245.78144228127132</c:v>
              </c:pt>
              <c:pt idx="34">
                <c:v>235.2585889125102</c:v>
              </c:pt>
              <c:pt idx="35">
                <c:v>218.93929880751216</c:v>
              </c:pt>
              <c:pt idx="36">
                <c:v>204.90146583304016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9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</c:numLit>
          </c:cat>
          <c:val>
            <c:numLit>
              <c:ptCount val="37"/>
              <c:pt idx="0">
                <c:v>827.3625773340294</c:v>
              </c:pt>
              <c:pt idx="1">
                <c:v>815.1361950083609</c:v>
              </c:pt>
              <c:pt idx="2">
                <c:v>794.8205843408539</c:v>
              </c:pt>
              <c:pt idx="3">
                <c:v>785.9036043161636</c:v>
              </c:pt>
              <c:pt idx="4">
                <c:v>776.777318638995</c:v>
              </c:pt>
              <c:pt idx="5">
                <c:v>769.5163526410386</c:v>
              </c:pt>
              <c:pt idx="6">
                <c:v>758.103672189407</c:v>
              </c:pt>
              <c:pt idx="7">
                <c:v>742.1204721989435</c:v>
              </c:pt>
              <c:pt idx="8">
                <c:v>724.0536401808013</c:v>
              </c:pt>
              <c:pt idx="9">
                <c:v>688.5173237612604</c:v>
              </c:pt>
              <c:pt idx="10">
                <c:v>648.781629209327</c:v>
              </c:pt>
              <c:pt idx="11">
                <c:v>629.2078831727758</c:v>
              </c:pt>
              <c:pt idx="12">
                <c:v>613.9983192980592</c:v>
              </c:pt>
              <c:pt idx="13">
                <c:v>588.3531953790499</c:v>
              </c:pt>
              <c:pt idx="14">
                <c:v>573.9565011723042</c:v>
              </c:pt>
              <c:pt idx="15">
                <c:v>565.3982455802852</c:v>
              </c:pt>
              <c:pt idx="16">
                <c:v>553.0777106783386</c:v>
              </c:pt>
              <c:pt idx="17">
                <c:v>533.4357321630376</c:v>
              </c:pt>
              <c:pt idx="18">
                <c:v>514.4050688284215</c:v>
              </c:pt>
              <c:pt idx="19">
                <c:v>485.0951303596984</c:v>
              </c:pt>
              <c:pt idx="20">
                <c:v>447.97821194654364</c:v>
              </c:pt>
              <c:pt idx="21">
                <c:v>420.66916943063933</c:v>
              </c:pt>
              <c:pt idx="22">
                <c:v>393.9465230186834</c:v>
              </c:pt>
              <c:pt idx="23">
                <c:v>375.8239052790439</c:v>
              </c:pt>
              <c:pt idx="24">
                <c:v>371.60601043544625</c:v>
              </c:pt>
              <c:pt idx="25">
                <c:v>364.43258202226275</c:v>
              </c:pt>
              <c:pt idx="26">
                <c:v>350.9190089951845</c:v>
              </c:pt>
              <c:pt idx="27">
                <c:v>349.4400902933387</c:v>
              </c:pt>
              <c:pt idx="28">
                <c:v>335.4871734218861</c:v>
              </c:pt>
              <c:pt idx="29">
                <c:v>327.44616766880637</c:v>
              </c:pt>
              <c:pt idx="30">
                <c:v>327.02279941793194</c:v>
              </c:pt>
              <c:pt idx="31">
                <c:v>320.034893231692</c:v>
              </c:pt>
              <c:pt idx="32">
                <c:v>316.64520768252146</c:v>
              </c:pt>
              <c:pt idx="33">
                <c:v>312.61855771872865</c:v>
              </c:pt>
              <c:pt idx="34">
                <c:v>300.7414110874898</c:v>
              </c:pt>
              <c:pt idx="35">
                <c:v>282.26070119248783</c:v>
              </c:pt>
              <c:pt idx="36">
                <c:v>266.2985341669598</c:v>
              </c:pt>
            </c:numLit>
          </c:val>
          <c:smooth val="0"/>
        </c:ser>
        <c:ser>
          <c:idx val="2"/>
          <c:order val="2"/>
          <c:tx>
            <c:v>Fatal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9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</c:numLit>
          </c:cat>
          <c:val>
            <c:numLit>
              <c:ptCount val="39"/>
              <c:pt idx="0">
                <c:v>770</c:v>
              </c:pt>
              <c:pt idx="1">
                <c:v>783</c:v>
              </c:pt>
              <c:pt idx="2">
                <c:v>763</c:v>
              </c:pt>
              <c:pt idx="3">
                <c:v>699</c:v>
              </c:pt>
              <c:pt idx="4">
                <c:v>687</c:v>
              </c:pt>
              <c:pt idx="5">
                <c:v>727</c:v>
              </c:pt>
              <c:pt idx="6">
                <c:v>739</c:v>
              </c:pt>
              <c:pt idx="7">
                <c:v>728</c:v>
              </c:pt>
              <c:pt idx="8">
                <c:v>644</c:v>
              </c:pt>
              <c:pt idx="9">
                <c:v>610</c:v>
              </c:pt>
              <c:pt idx="10">
                <c:v>640</c:v>
              </c:pt>
              <c:pt idx="11">
                <c:v>568</c:v>
              </c:pt>
              <c:pt idx="12">
                <c:v>537</c:v>
              </c:pt>
              <c:pt idx="13">
                <c:v>550</c:v>
              </c:pt>
              <c:pt idx="14">
                <c:v>537</c:v>
              </c:pt>
              <c:pt idx="15">
                <c:v>517</c:v>
              </c:pt>
              <c:pt idx="16">
                <c:v>499</c:v>
              </c:pt>
              <c:pt idx="17">
                <c:v>496</c:v>
              </c:pt>
              <c:pt idx="18">
                <c:v>491</c:v>
              </c:pt>
              <c:pt idx="19">
                <c:v>443</c:v>
              </c:pt>
              <c:pt idx="20">
                <c:v>426</c:v>
              </c:pt>
              <c:pt idx="21">
                <c:v>359</c:v>
              </c:pt>
              <c:pt idx="22">
                <c:v>319</c:v>
              </c:pt>
              <c:pt idx="23">
                <c:v>361</c:v>
              </c:pt>
              <c:pt idx="24">
                <c:v>316</c:v>
              </c:pt>
              <c:pt idx="25">
                <c:v>340</c:v>
              </c:pt>
              <c:pt idx="26">
                <c:v>339</c:v>
              </c:pt>
              <c:pt idx="27">
                <c:v>285</c:v>
              </c:pt>
              <c:pt idx="28">
                <c:v>297</c:v>
              </c:pt>
              <c:pt idx="29">
                <c:v>309</c:v>
              </c:pt>
              <c:pt idx="30">
                <c:v>274</c:v>
              </c:pt>
              <c:pt idx="31">
                <c:v>301</c:v>
              </c:pt>
              <c:pt idx="32">
                <c:v>283</c:v>
              </c:pt>
              <c:pt idx="33">
                <c:v>264</c:v>
              </c:pt>
              <c:pt idx="34">
                <c:v>293</c:v>
              </c:pt>
              <c:pt idx="35">
                <c:v>255</c:v>
              </c:pt>
              <c:pt idx="36">
                <c:v>245</c:v>
              </c:pt>
              <c:pt idx="37">
                <c:v>196</c:v>
              </c:pt>
              <c:pt idx="38">
                <c:v>189</c:v>
              </c:pt>
            </c:numLit>
          </c:val>
          <c:smooth val="0"/>
        </c:ser>
        <c:axId val="26808569"/>
        <c:axId val="39950530"/>
      </c:lineChart>
      <c:catAx>
        <c:axId val="2680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950530"/>
        <c:crosses val="autoZero"/>
        <c:auto val="1"/>
        <c:lblOffset val="100"/>
        <c:noMultiLvlLbl val="0"/>
      </c:catAx>
      <c:valAx>
        <c:axId val="39950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268085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75"/>
          <c:y val="0.91925"/>
          <c:w val="0.69925"/>
          <c:h val="0.057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reported road accident deaths: 1949 onwards</a:t>
            </a:r>
            <a:r>
              <a:rPr lang="en-US" cap="none" sz="2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5"/>
          <c:w val="0.9655"/>
          <c:h val="0.838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cat>
          <c:val>
            <c:numLit>
              <c:ptCount val="60"/>
              <c:pt idx="0">
                <c:v>492.7586391241601</c:v>
              </c:pt>
              <c:pt idx="1">
                <c:v>479.5567889431816</c:v>
              </c:pt>
              <c:pt idx="2">
                <c:v>488.1658135142403</c:v>
              </c:pt>
              <c:pt idx="3">
                <c:v>490.0793782425149</c:v>
              </c:pt>
              <c:pt idx="4">
                <c:v>505.58510874201664</c:v>
              </c:pt>
              <c:pt idx="5">
                <c:v>504.81915283863003</c:v>
              </c:pt>
              <c:pt idx="6">
                <c:v>517.2689575119585</c:v>
              </c:pt>
              <c:pt idx="7">
                <c:v>522.2506544547467</c:v>
              </c:pt>
              <c:pt idx="8">
                <c:v>533.5589386518081</c:v>
              </c:pt>
              <c:pt idx="9">
                <c:v>540.8448766863887</c:v>
              </c:pt>
              <c:pt idx="10">
                <c:v>565.9774244924752</c:v>
              </c:pt>
              <c:pt idx="11">
                <c:v>587.866842568468</c:v>
              </c:pt>
              <c:pt idx="12">
                <c:v>608.4268552646423</c:v>
              </c:pt>
              <c:pt idx="13">
                <c:v>637.2719122754311</c:v>
              </c:pt>
              <c:pt idx="14">
                <c:v>655.55340386466</c:v>
              </c:pt>
              <c:pt idx="15">
                <c:v>678.4668308705282</c:v>
              </c:pt>
              <c:pt idx="16">
                <c:v>700.4309177809926</c:v>
              </c:pt>
              <c:pt idx="17">
                <c:v>711.4176923557712</c:v>
              </c:pt>
              <c:pt idx="18">
                <c:v>738.0297951041509</c:v>
              </c:pt>
              <c:pt idx="19">
                <c:v>751.9211814468689</c:v>
              </c:pt>
              <c:pt idx="20">
                <c:v>766.5891996223708</c:v>
              </c:pt>
              <c:pt idx="21">
                <c:v>781.4551986801232</c:v>
              </c:pt>
              <c:pt idx="22">
                <c:v>798.0645406612368</c:v>
              </c:pt>
              <c:pt idx="23">
                <c:v>785.1241874787792</c:v>
              </c:pt>
              <c:pt idx="24">
                <c:v>776.2418836872254</c:v>
              </c:pt>
              <c:pt idx="25">
                <c:v>760.2195837720641</c:v>
              </c:pt>
              <c:pt idx="26">
                <c:v>751.7282143765469</c:v>
              </c:pt>
              <c:pt idx="27">
                <c:v>744.9749172186035</c:v>
              </c:pt>
              <c:pt idx="28">
                <c:v>742.0809766538734</c:v>
              </c:pt>
              <c:pt idx="29">
                <c:v>728.7714358563419</c:v>
              </c:pt>
              <c:pt idx="30">
                <c:v>708.3333735424352</c:v>
              </c:pt>
              <c:pt idx="31">
                <c:v>687.135332554031</c:v>
              </c:pt>
              <c:pt idx="32">
                <c:v>649.3943399248722</c:v>
              </c:pt>
              <c:pt idx="33">
                <c:v>608.8112852855805</c:v>
              </c:pt>
              <c:pt idx="34">
                <c:v>589.9798459109418</c:v>
              </c:pt>
              <c:pt idx="35">
                <c:v>575.3840025591811</c:v>
              </c:pt>
              <c:pt idx="36">
                <c:v>547.557395646833</c:v>
              </c:pt>
              <c:pt idx="37">
                <c:v>534.1340699872053</c:v>
              </c:pt>
              <c:pt idx="38">
                <c:v>525.3168087947347</c:v>
              </c:pt>
              <c:pt idx="39">
                <c:v>514.5869216354812</c:v>
              </c:pt>
              <c:pt idx="40">
                <c:v>493.524199845511</c:v>
              </c:pt>
              <c:pt idx="41">
                <c:v>475.7316302020753</c:v>
              </c:pt>
              <c:pt idx="42">
                <c:v>446.1100462858675</c:v>
              </c:pt>
              <c:pt idx="43">
                <c:v>409.8606064923346</c:v>
              </c:pt>
              <c:pt idx="44">
                <c:v>383.7689437438234</c:v>
              </c:pt>
              <c:pt idx="45">
                <c:v>358.29010147845526</c:v>
              </c:pt>
              <c:pt idx="46">
                <c:v>341.9615574081137</c:v>
              </c:pt>
              <c:pt idx="47">
                <c:v>339.30527027989524</c:v>
              </c:pt>
              <c:pt idx="48">
                <c:v>329.25420492413804</c:v>
              </c:pt>
              <c:pt idx="49">
                <c:v>313.5300120096096</c:v>
              </c:pt>
              <c:pt idx="50">
                <c:v>311.8262123942461</c:v>
              </c:pt>
              <c:pt idx="51">
                <c:v>298.0158504267217</c:v>
              </c:pt>
              <c:pt idx="52">
                <c:v>288.7555829565798</c:v>
              </c:pt>
              <c:pt idx="53">
                <c:v>288.37778463225783</c:v>
              </c:pt>
              <c:pt idx="54">
                <c:v>280.82472768902534</c:v>
              </c:pt>
              <c:pt idx="55">
                <c:v>274.40909208332357</c:v>
              </c:pt>
              <c:pt idx="56">
                <c:v>270.07150160685404</c:v>
              </c:pt>
              <c:pt idx="57">
                <c:v>257.6356911382654</c:v>
              </c:pt>
              <c:pt idx="58">
                <c:v>240.33037647628868</c:v>
              </c:pt>
              <c:pt idx="59">
                <c:v>225.68769706171793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cat>
          <c:val>
            <c:numLit>
              <c:ptCount val="60"/>
              <c:pt idx="0">
                <c:v>585.6413608758401</c:v>
              </c:pt>
              <c:pt idx="1">
                <c:v>571.2432110568184</c:v>
              </c:pt>
              <c:pt idx="2">
                <c:v>580.6341864857596</c:v>
              </c:pt>
              <c:pt idx="3">
                <c:v>582.7206217574851</c:v>
              </c:pt>
              <c:pt idx="4">
                <c:v>599.6148912579833</c:v>
              </c:pt>
              <c:pt idx="5">
                <c:v>598.7808471613698</c:v>
              </c:pt>
              <c:pt idx="6">
                <c:v>612.3310424880414</c:v>
              </c:pt>
              <c:pt idx="7">
                <c:v>617.7493455452533</c:v>
              </c:pt>
              <c:pt idx="8">
                <c:v>630.0410613481918</c:v>
              </c:pt>
              <c:pt idx="9">
                <c:v>637.9551233136112</c:v>
              </c:pt>
              <c:pt idx="10">
                <c:v>665.2225755075249</c:v>
              </c:pt>
              <c:pt idx="11">
                <c:v>688.933157431532</c:v>
              </c:pt>
              <c:pt idx="12">
                <c:v>711.1731447353576</c:v>
              </c:pt>
              <c:pt idx="13">
                <c:v>742.3280877245688</c:v>
              </c:pt>
              <c:pt idx="14">
                <c:v>762.0465961353399</c:v>
              </c:pt>
              <c:pt idx="15">
                <c:v>786.7331691294719</c:v>
              </c:pt>
              <c:pt idx="16">
                <c:v>810.3690822190074</c:v>
              </c:pt>
              <c:pt idx="17">
                <c:v>822.1823076442287</c:v>
              </c:pt>
              <c:pt idx="18">
                <c:v>850.770204895849</c:v>
              </c:pt>
              <c:pt idx="19">
                <c:v>865.678818553131</c:v>
              </c:pt>
              <c:pt idx="20">
                <c:v>881.4108003776292</c:v>
              </c:pt>
              <c:pt idx="21">
                <c:v>897.3448013198768</c:v>
              </c:pt>
              <c:pt idx="22">
                <c:v>915.1354593387632</c:v>
              </c:pt>
              <c:pt idx="23">
                <c:v>901.2758125212209</c:v>
              </c:pt>
              <c:pt idx="24">
                <c:v>891.7581163127746</c:v>
              </c:pt>
              <c:pt idx="25">
                <c:v>874.5804162279359</c:v>
              </c:pt>
              <c:pt idx="26">
                <c:v>865.4717856234531</c:v>
              </c:pt>
              <c:pt idx="27">
                <c:v>858.2250827813965</c:v>
              </c:pt>
              <c:pt idx="28">
                <c:v>855.1190233461266</c:v>
              </c:pt>
              <c:pt idx="29">
                <c:v>840.828564143658</c:v>
              </c:pt>
              <c:pt idx="30">
                <c:v>818.8666264575648</c:v>
              </c:pt>
              <c:pt idx="31">
                <c:v>796.064667445969</c:v>
              </c:pt>
              <c:pt idx="32">
                <c:v>755.4056600751278</c:v>
              </c:pt>
              <c:pt idx="33">
                <c:v>711.5887147144196</c:v>
              </c:pt>
              <c:pt idx="34">
                <c:v>691.2201540890583</c:v>
              </c:pt>
              <c:pt idx="35">
                <c:v>675.4159974408188</c:v>
              </c:pt>
              <c:pt idx="36">
                <c:v>645.2426043531669</c:v>
              </c:pt>
              <c:pt idx="37">
                <c:v>630.6659300127947</c:v>
              </c:pt>
              <c:pt idx="38">
                <c:v>621.0831912052654</c:v>
              </c:pt>
              <c:pt idx="39">
                <c:v>609.4130783645188</c:v>
              </c:pt>
              <c:pt idx="40">
                <c:v>586.475800154489</c:v>
              </c:pt>
              <c:pt idx="41">
                <c:v>567.0683697979247</c:v>
              </c:pt>
              <c:pt idx="42">
                <c:v>534.6899537141325</c:v>
              </c:pt>
              <c:pt idx="43">
                <c:v>494.93939350766533</c:v>
              </c:pt>
              <c:pt idx="44">
                <c:v>466.2310562561766</c:v>
              </c:pt>
              <c:pt idx="45">
                <c:v>438.1098985215447</c:v>
              </c:pt>
              <c:pt idx="46">
                <c:v>420.0384425918863</c:v>
              </c:pt>
              <c:pt idx="47">
                <c:v>417.09472972010474</c:v>
              </c:pt>
              <c:pt idx="48">
                <c:v>405.945795075862</c:v>
              </c:pt>
              <c:pt idx="49">
                <c:v>388.4699879903904</c:v>
              </c:pt>
              <c:pt idx="50">
                <c:v>386.57378760575386</c:v>
              </c:pt>
              <c:pt idx="51">
                <c:v>371.1841495732783</c:v>
              </c:pt>
              <c:pt idx="52">
                <c:v>360.8444170434202</c:v>
              </c:pt>
              <c:pt idx="53">
                <c:v>360.4222153677421</c:v>
              </c:pt>
              <c:pt idx="54">
                <c:v>351.9752723109746</c:v>
              </c:pt>
              <c:pt idx="55">
                <c:v>344.7909079166765</c:v>
              </c:pt>
              <c:pt idx="56">
                <c:v>339.92849839314596</c:v>
              </c:pt>
              <c:pt idx="57">
                <c:v>325.96430886173465</c:v>
              </c:pt>
              <c:pt idx="58">
                <c:v>306.4696235237113</c:v>
              </c:pt>
              <c:pt idx="59">
                <c:v>289.9123029382821</c:v>
              </c:pt>
            </c:numLit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cat>
          <c:val>
            <c:numLit>
              <c:ptCount val="62"/>
              <c:pt idx="0">
                <c:v>535</c:v>
              </c:pt>
              <c:pt idx="1">
                <c:v>529</c:v>
              </c:pt>
              <c:pt idx="2">
                <c:v>544</c:v>
              </c:pt>
              <c:pt idx="3">
                <c:v>485</c:v>
              </c:pt>
              <c:pt idx="4">
                <c:v>579</c:v>
              </c:pt>
              <c:pt idx="5">
                <c:v>545</c:v>
              </c:pt>
              <c:pt idx="6">
                <c:v>610</c:v>
              </c:pt>
              <c:pt idx="7">
                <c:v>540</c:v>
              </c:pt>
              <c:pt idx="8">
                <c:v>550</c:v>
              </c:pt>
              <c:pt idx="9">
                <c:v>605</c:v>
              </c:pt>
              <c:pt idx="10">
                <c:v>604</c:v>
              </c:pt>
              <c:pt idx="11">
                <c:v>648</c:v>
              </c:pt>
              <c:pt idx="12">
                <c:v>671</c:v>
              </c:pt>
              <c:pt idx="13">
                <c:v>664</c:v>
              </c:pt>
              <c:pt idx="14">
                <c:v>712</c:v>
              </c:pt>
              <c:pt idx="15">
                <c:v>754</c:v>
              </c:pt>
              <c:pt idx="16">
                <c:v>743</c:v>
              </c:pt>
              <c:pt idx="17">
                <c:v>790</c:v>
              </c:pt>
              <c:pt idx="18">
                <c:v>778</c:v>
              </c:pt>
              <c:pt idx="19">
                <c:v>769</c:v>
              </c:pt>
              <c:pt idx="20">
                <c:v>892</c:v>
              </c:pt>
              <c:pt idx="21">
                <c:v>815</c:v>
              </c:pt>
              <c:pt idx="22">
                <c:v>866</c:v>
              </c:pt>
              <c:pt idx="23">
                <c:v>855</c:v>
              </c:pt>
              <c:pt idx="24">
                <c:v>855</c:v>
              </c:pt>
              <c:pt idx="25">
                <c:v>825</c:v>
              </c:pt>
              <c:pt idx="26">
                <c:v>769</c:v>
              </c:pt>
              <c:pt idx="27">
                <c:v>783</c:v>
              </c:pt>
              <c:pt idx="28">
                <c:v>811</c:v>
              </c:pt>
              <c:pt idx="29">
                <c:v>820</c:v>
              </c:pt>
              <c:pt idx="30">
                <c:v>810</c:v>
              </c:pt>
              <c:pt idx="31">
                <c:v>700</c:v>
              </c:pt>
              <c:pt idx="32">
                <c:v>677</c:v>
              </c:pt>
              <c:pt idx="33">
                <c:v>701</c:v>
              </c:pt>
              <c:pt idx="34">
                <c:v>624</c:v>
              </c:pt>
              <c:pt idx="35">
                <c:v>599</c:v>
              </c:pt>
              <c:pt idx="36">
                <c:v>602</c:v>
              </c:pt>
              <c:pt idx="37">
                <c:v>601</c:v>
              </c:pt>
              <c:pt idx="38">
                <c:v>556</c:v>
              </c:pt>
              <c:pt idx="39">
                <c:v>554</c:v>
              </c:pt>
              <c:pt idx="40">
                <c:v>553</c:v>
              </c:pt>
              <c:pt idx="41">
                <c:v>546</c:v>
              </c:pt>
              <c:pt idx="42">
                <c:v>491</c:v>
              </c:pt>
              <c:pt idx="43">
                <c:v>463</c:v>
              </c:pt>
              <c:pt idx="44">
                <c:v>399</c:v>
              </c:pt>
              <c:pt idx="45">
                <c:v>363</c:v>
              </c:pt>
              <c:pt idx="46">
                <c:v>409</c:v>
              </c:pt>
              <c:pt idx="47">
                <c:v>357</c:v>
              </c:pt>
              <c:pt idx="48">
                <c:v>377</c:v>
              </c:pt>
              <c:pt idx="49">
                <c:v>385</c:v>
              </c:pt>
              <c:pt idx="50">
                <c:v>310</c:v>
              </c:pt>
              <c:pt idx="51">
                <c:v>326</c:v>
              </c:pt>
              <c:pt idx="52">
                <c:v>348</c:v>
              </c:pt>
              <c:pt idx="53">
                <c:v>304</c:v>
              </c:pt>
              <c:pt idx="54">
                <c:v>336</c:v>
              </c:pt>
              <c:pt idx="55">
                <c:v>308</c:v>
              </c:pt>
              <c:pt idx="56">
                <c:v>286</c:v>
              </c:pt>
              <c:pt idx="57">
                <c:v>314</c:v>
              </c:pt>
              <c:pt idx="58">
                <c:v>281</c:v>
              </c:pt>
              <c:pt idx="59">
                <c:v>270</c:v>
              </c:pt>
              <c:pt idx="60">
                <c:v>216</c:v>
              </c:pt>
              <c:pt idx="61">
                <c:v>208</c:v>
              </c:pt>
            </c:numLit>
          </c:val>
          <c:smooth val="0"/>
        </c:ser>
        <c:axId val="24010451"/>
        <c:axId val="14767468"/>
      </c:lineChart>
      <c:catAx>
        <c:axId val="2401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67468"/>
        <c:crosses val="autoZero"/>
        <c:auto val="1"/>
        <c:lblOffset val="100"/>
        <c:noMultiLvlLbl val="0"/>
      </c:catAx>
      <c:valAx>
        <c:axId val="14767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24010451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9"/>
          <c:y val="0.95575"/>
          <c:w val="0.742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Killed and seriously injured reported casualties
</a:t>
            </a:r>
            <a:r>
              <a:rPr lang="en-US" cap="none" sz="1425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36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575"/>
          <c:w val="0.98925"/>
          <c:h val="0.833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59"/>
              <c:pt idx="29">
                <c:v>9421.97146590467</c:v>
              </c:pt>
              <c:pt idx="30">
                <c:v>9489.29382462037</c:v>
              </c:pt>
              <c:pt idx="31">
                <c:v>9110.02098992848</c:v>
              </c:pt>
              <c:pt idx="32">
                <c:v>8758.033713964813</c:v>
              </c:pt>
              <c:pt idx="33">
                <c:v>8549.86173959602</c:v>
              </c:pt>
              <c:pt idx="34">
                <c:v>8253.735925707448</c:v>
              </c:pt>
              <c:pt idx="35">
                <c:v>7711.562456127269</c:v>
              </c:pt>
              <c:pt idx="36">
                <c:v>7518.177788445834</c:v>
              </c:pt>
              <c:pt idx="37">
                <c:v>7370.355214657145</c:v>
              </c:pt>
              <c:pt idx="38">
                <c:v>7050.432846232302</c:v>
              </c:pt>
              <c:pt idx="39">
                <c:v>6667.960004212288</c:v>
              </c:pt>
              <c:pt idx="40">
                <c:v>6351.02977224779</c:v>
              </c:pt>
              <c:pt idx="41">
                <c:v>5871.860495520403</c:v>
              </c:pt>
              <c:pt idx="42">
                <c:v>5483.153548551424</c:v>
              </c:pt>
              <c:pt idx="43">
                <c:v>5201.525181820064</c:v>
              </c:pt>
              <c:pt idx="44">
                <c:v>4851.847851101442</c:v>
              </c:pt>
              <c:pt idx="45">
                <c:v>4612.37573235873</c:v>
              </c:pt>
              <c:pt idx="46">
                <c:v>4542.283049682218</c:v>
              </c:pt>
              <c:pt idx="47">
                <c:v>4244.014674741338</c:v>
              </c:pt>
              <c:pt idx="48">
                <c:v>3954.571769321683</c:v>
              </c:pt>
              <c:pt idx="49">
                <c:v>3836.6341382214505</c:v>
              </c:pt>
              <c:pt idx="50">
                <c:v>3661.396974091005</c:v>
              </c:pt>
              <c:pt idx="51">
                <c:v>3431.629973426134</c:v>
              </c:pt>
              <c:pt idx="52">
                <c:v>3235.8330348311206</c:v>
              </c:pt>
              <c:pt idx="53">
                <c:v>3054.156515310305</c:v>
              </c:pt>
              <c:pt idx="54">
                <c:v>2896.692106756154</c:v>
              </c:pt>
              <c:pt idx="55">
                <c:v>2727.343500098268</c:v>
              </c:pt>
              <c:pt idx="56">
                <c:v>2640.6785290950297</c:v>
              </c:pt>
              <c:pt idx="57">
                <c:v>2532.5052055695587</c:v>
              </c:pt>
              <c:pt idx="58">
                <c:v>2379.990096500395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59"/>
              <c:pt idx="29">
                <c:v>10152.82853409533</c:v>
              </c:pt>
              <c:pt idx="30">
                <c:v>10205.506175379629</c:v>
              </c:pt>
              <c:pt idx="31">
                <c:v>9819.97901007152</c:v>
              </c:pt>
              <c:pt idx="32">
                <c:v>9481.966286035187</c:v>
              </c:pt>
              <c:pt idx="33">
                <c:v>9229.73826040398</c:v>
              </c:pt>
              <c:pt idx="34">
                <c:v>8928.264074292552</c:v>
              </c:pt>
              <c:pt idx="35">
                <c:v>8391.23754387273</c:v>
              </c:pt>
              <c:pt idx="36">
                <c:v>8196.222211554164</c:v>
              </c:pt>
              <c:pt idx="37">
                <c:v>8034.044785342855</c:v>
              </c:pt>
              <c:pt idx="38">
                <c:v>7717.967153767698</c:v>
              </c:pt>
              <c:pt idx="39">
                <c:v>7342.839995787711</c:v>
              </c:pt>
              <c:pt idx="40">
                <c:v>7010.170227752211</c:v>
              </c:pt>
              <c:pt idx="41">
                <c:v>6516.139504479597</c:v>
              </c:pt>
              <c:pt idx="42">
                <c:v>6112.846451448576</c:v>
              </c:pt>
              <c:pt idx="43">
                <c:v>5810.874818179936</c:v>
              </c:pt>
              <c:pt idx="44">
                <c:v>5468.152148898558</c:v>
              </c:pt>
              <c:pt idx="45">
                <c:v>5221.62426764127</c:v>
              </c:pt>
              <c:pt idx="46">
                <c:v>5133.316950317782</c:v>
              </c:pt>
              <c:pt idx="47">
                <c:v>4833.1853252586625</c:v>
              </c:pt>
              <c:pt idx="48">
                <c:v>4544.628230678318</c:v>
              </c:pt>
              <c:pt idx="49">
                <c:v>4406.56586177855</c:v>
              </c:pt>
              <c:pt idx="50">
                <c:v>4225.403025908995</c:v>
              </c:pt>
              <c:pt idx="51">
                <c:v>3989.570026573866</c:v>
              </c:pt>
              <c:pt idx="52">
                <c:v>3784.9669651688796</c:v>
              </c:pt>
              <c:pt idx="53">
                <c:v>3589.843484689695</c:v>
              </c:pt>
              <c:pt idx="54">
                <c:v>3423.707893243846</c:v>
              </c:pt>
              <c:pt idx="55">
                <c:v>3246.2564999017322</c:v>
              </c:pt>
              <c:pt idx="56">
                <c:v>3153.3214709049703</c:v>
              </c:pt>
              <c:pt idx="57">
                <c:v>3032.694794430441</c:v>
              </c:pt>
              <c:pt idx="58">
                <c:v>2873.209903499605</c:v>
              </c:pt>
            </c:numLit>
          </c:val>
          <c:smooth val="0"/>
        </c:ser>
        <c:ser>
          <c:idx val="2"/>
          <c:order val="2"/>
          <c:tx>
            <c:v>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61"/>
              <c:pt idx="0">
                <c:v>5082</c:v>
              </c:pt>
              <c:pt idx="1">
                <c:v>5089</c:v>
              </c:pt>
              <c:pt idx="2">
                <c:v>4909</c:v>
              </c:pt>
              <c:pt idx="3">
                <c:v>5749</c:v>
              </c:pt>
              <c:pt idx="4">
                <c:v>5420</c:v>
              </c:pt>
              <c:pt idx="5">
                <c:v>5706</c:v>
              </c:pt>
              <c:pt idx="6">
                <c:v>5589</c:v>
              </c:pt>
              <c:pt idx="7">
                <c:v>5556</c:v>
              </c:pt>
              <c:pt idx="8">
                <c:v>5907</c:v>
              </c:pt>
              <c:pt idx="9">
                <c:v>6940</c:v>
              </c:pt>
              <c:pt idx="10">
                <c:v>7280</c:v>
              </c:pt>
              <c:pt idx="11">
                <c:v>7899</c:v>
              </c:pt>
              <c:pt idx="12">
                <c:v>7716</c:v>
              </c:pt>
              <c:pt idx="13">
                <c:v>7939</c:v>
              </c:pt>
              <c:pt idx="14">
                <c:v>8890</c:v>
              </c:pt>
              <c:pt idx="15">
                <c:v>9487</c:v>
              </c:pt>
              <c:pt idx="16">
                <c:v>10043</c:v>
              </c:pt>
              <c:pt idx="17">
                <c:v>10036</c:v>
              </c:pt>
              <c:pt idx="18">
                <c:v>10262</c:v>
              </c:pt>
              <c:pt idx="19">
                <c:v>10723</c:v>
              </c:pt>
              <c:pt idx="20">
                <c:v>10842</c:v>
              </c:pt>
              <c:pt idx="21">
                <c:v>10813</c:v>
              </c:pt>
              <c:pt idx="22">
                <c:v>10855</c:v>
              </c:pt>
              <c:pt idx="23">
                <c:v>10949</c:v>
              </c:pt>
              <c:pt idx="24">
                <c:v>10347</c:v>
              </c:pt>
              <c:pt idx="25">
                <c:v>9548</c:v>
              </c:pt>
              <c:pt idx="26">
                <c:v>9503</c:v>
              </c:pt>
              <c:pt idx="27">
                <c:v>9661</c:v>
              </c:pt>
              <c:pt idx="28">
                <c:v>10169</c:v>
              </c:pt>
              <c:pt idx="29">
                <c:v>10051</c:v>
              </c:pt>
              <c:pt idx="30">
                <c:v>9539</c:v>
              </c:pt>
              <c:pt idx="31">
                <c:v>9517</c:v>
              </c:pt>
              <c:pt idx="32">
                <c:v>9961</c:v>
              </c:pt>
              <c:pt idx="33">
                <c:v>8257</c:v>
              </c:pt>
              <c:pt idx="34">
                <c:v>8326</c:v>
              </c:pt>
              <c:pt idx="35">
                <c:v>8388</c:v>
              </c:pt>
              <c:pt idx="36">
                <c:v>8023</c:v>
              </c:pt>
              <c:pt idx="37">
                <c:v>7263</c:v>
              </c:pt>
              <c:pt idx="38">
                <c:v>7286</c:v>
              </c:pt>
              <c:pt idx="39">
                <c:v>7551</c:v>
              </c:pt>
              <c:pt idx="40">
                <c:v>6798</c:v>
              </c:pt>
              <c:pt idx="41">
                <c:v>6129</c:v>
              </c:pt>
              <c:pt idx="42">
                <c:v>5639</c:v>
              </c:pt>
              <c:pt idx="43">
                <c:v>4853</c:v>
              </c:pt>
              <c:pt idx="44">
                <c:v>5571</c:v>
              </c:pt>
              <c:pt idx="45">
                <c:v>5339</c:v>
              </c:pt>
              <c:pt idx="46">
                <c:v>4398</c:v>
              </c:pt>
              <c:pt idx="47">
                <c:v>4424</c:v>
              </c:pt>
              <c:pt idx="48">
                <c:v>4457</c:v>
              </c:pt>
              <c:pt idx="49">
                <c:v>4075</c:v>
              </c:pt>
              <c:pt idx="50">
                <c:v>3894</c:v>
              </c:pt>
              <c:pt idx="51">
                <c:v>3758</c:v>
              </c:pt>
              <c:pt idx="52">
                <c:v>3533</c:v>
              </c:pt>
              <c:pt idx="53">
                <c:v>3293</c:v>
              </c:pt>
              <c:pt idx="54">
                <c:v>3074</c:v>
              </c:pt>
              <c:pt idx="55">
                <c:v>2952</c:v>
              </c:pt>
              <c:pt idx="56">
                <c:v>2949</c:v>
              </c:pt>
              <c:pt idx="57">
                <c:v>2666</c:v>
              </c:pt>
              <c:pt idx="58">
                <c:v>2844</c:v>
              </c:pt>
              <c:pt idx="59">
                <c:v>2502</c:v>
              </c:pt>
              <c:pt idx="60">
                <c:v>2172</c:v>
              </c:pt>
            </c:numLit>
          </c:val>
          <c:smooth val="0"/>
        </c:ser>
        <c:axId val="65798349"/>
        <c:axId val="55314230"/>
      </c:lineChart>
      <c:catAx>
        <c:axId val="6579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14230"/>
        <c:crosses val="autoZero"/>
        <c:auto val="1"/>
        <c:lblOffset val="100"/>
        <c:noMultiLvlLbl val="0"/>
      </c:catAx>
      <c:valAx>
        <c:axId val="55314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98349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525"/>
          <c:w val="0.56225"/>
          <c:h val="0.04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Reported child (0-15) casualties: killed or seriously injured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965"/>
          <c:h val="0.8552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0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</c:numLit>
          </c:cat>
          <c:val>
            <c:numLit>
              <c:ptCount val="28"/>
              <c:pt idx="2">
                <c:v>1433.061978414678</c:v>
              </c:pt>
              <c:pt idx="3">
                <c:v>1415.7212836545534</c:v>
              </c:pt>
              <c:pt idx="4">
                <c:v>1359.2372123004968</c:v>
              </c:pt>
              <c:pt idx="5">
                <c:v>1302.9787092540153</c:v>
              </c:pt>
              <c:pt idx="6">
                <c:v>1243.252084799079</c:v>
              </c:pt>
              <c:pt idx="7">
                <c:v>1167.2409209838559</c:v>
              </c:pt>
              <c:pt idx="8">
                <c:v>1099.8421182305947</c:v>
              </c:pt>
              <c:pt idx="9">
                <c:v>1031.1459435204154</c:v>
              </c:pt>
              <c:pt idx="10">
                <c:v>944.695669439006</c:v>
              </c:pt>
              <c:pt idx="11">
                <c:v>908.4846728324403</c:v>
              </c:pt>
              <c:pt idx="12">
                <c:v>873.4575433925002</c:v>
              </c:pt>
              <c:pt idx="13">
                <c:v>828.7879206871627</c:v>
              </c:pt>
              <c:pt idx="14">
                <c:v>799.4167259364928</c:v>
              </c:pt>
              <c:pt idx="15">
                <c:v>784.3517442122504</c:v>
              </c:pt>
              <c:pt idx="16">
                <c:v>706.4057974058869</c:v>
              </c:pt>
              <c:pt idx="17">
                <c:v>631.5008604277278</c:v>
              </c:pt>
              <c:pt idx="18">
                <c:v>584.2174633429399</c:v>
              </c:pt>
              <c:pt idx="19">
                <c:v>542.3790168754272</c:v>
              </c:pt>
              <c:pt idx="20">
                <c:v>491.41896939480534</c:v>
              </c:pt>
              <c:pt idx="21">
                <c:v>445.34618660499416</c:v>
              </c:pt>
              <c:pt idx="22">
                <c:v>408.5264788368094</c:v>
              </c:pt>
              <c:pt idx="23">
                <c:v>376.34905141860224</c:v>
              </c:pt>
              <c:pt idx="24">
                <c:v>329.0646377348537</c:v>
              </c:pt>
              <c:pt idx="25">
                <c:v>303.87846157051416</c:v>
              </c:pt>
              <c:pt idx="26">
                <c:v>280.0697312140761</c:v>
              </c:pt>
              <c:pt idx="27">
                <c:v>253.49424827555063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0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</c:numLit>
          </c:cat>
          <c:val>
            <c:numLit>
              <c:ptCount val="28"/>
              <c:pt idx="2">
                <c:v>1588.538021585322</c:v>
              </c:pt>
              <c:pt idx="3">
                <c:v>1570.2787163454466</c:v>
              </c:pt>
              <c:pt idx="4">
                <c:v>1510.7627876995032</c:v>
              </c:pt>
              <c:pt idx="5">
                <c:v>1451.4212907459848</c:v>
              </c:pt>
              <c:pt idx="6">
                <c:v>1388.3479152009209</c:v>
              </c:pt>
              <c:pt idx="7">
                <c:v>1307.959079016144</c:v>
              </c:pt>
              <c:pt idx="8">
                <c:v>1236.5578817694054</c:v>
              </c:pt>
              <c:pt idx="9">
                <c:v>1163.6540564795848</c:v>
              </c:pt>
              <c:pt idx="10">
                <c:v>1071.704330560994</c:v>
              </c:pt>
              <c:pt idx="11">
                <c:v>1033.1153271675596</c:v>
              </c:pt>
              <c:pt idx="12">
                <c:v>995.7424566074999</c:v>
              </c:pt>
              <c:pt idx="13">
                <c:v>948.0120793128373</c:v>
              </c:pt>
              <c:pt idx="14">
                <c:v>916.5832740635072</c:v>
              </c:pt>
              <c:pt idx="15">
                <c:v>900.4482557877495</c:v>
              </c:pt>
              <c:pt idx="16">
                <c:v>816.7942025941131</c:v>
              </c:pt>
              <c:pt idx="17">
                <c:v>736.0991395722721</c:v>
              </c:pt>
              <c:pt idx="18">
                <c:v>684.9825366570601</c:v>
              </c:pt>
              <c:pt idx="19">
                <c:v>639.6209831245728</c:v>
              </c:pt>
              <c:pt idx="20">
                <c:v>584.1810306051946</c:v>
              </c:pt>
              <c:pt idx="21">
                <c:v>533.8538133950059</c:v>
              </c:pt>
              <c:pt idx="22">
                <c:v>493.4735211631906</c:v>
              </c:pt>
              <c:pt idx="23">
                <c:v>458.05094858139773</c:v>
              </c:pt>
              <c:pt idx="24">
                <c:v>405.73536226514625</c:v>
              </c:pt>
              <c:pt idx="25">
                <c:v>377.72153842948586</c:v>
              </c:pt>
              <c:pt idx="26">
                <c:v>351.13026878592393</c:v>
              </c:pt>
              <c:pt idx="27">
                <c:v>321.30575172444935</c:v>
              </c:pt>
            </c:numLit>
          </c:val>
          <c:smooth val="0"/>
        </c:ser>
        <c:ser>
          <c:idx val="2"/>
          <c:order val="2"/>
          <c:tx>
            <c:v>child 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0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</c:numLit>
          </c:cat>
          <c:val>
            <c:numLit>
              <c:ptCount val="30"/>
              <c:pt idx="0">
                <c:v>1457</c:v>
              </c:pt>
              <c:pt idx="1">
                <c:v>1541</c:v>
              </c:pt>
              <c:pt idx="2">
                <c:v>1511</c:v>
              </c:pt>
              <c:pt idx="3">
                <c:v>1523</c:v>
              </c:pt>
              <c:pt idx="4">
                <c:v>1522</c:v>
              </c:pt>
              <c:pt idx="5">
                <c:v>1368</c:v>
              </c:pt>
              <c:pt idx="6">
                <c:v>1251</c:v>
              </c:pt>
              <c:pt idx="7">
                <c:v>1222</c:v>
              </c:pt>
              <c:pt idx="8">
                <c:v>1216</c:v>
              </c:pt>
              <c:pt idx="9">
                <c:v>1131</c:v>
              </c:pt>
              <c:pt idx="10">
                <c:v>1021</c:v>
              </c:pt>
              <c:pt idx="11">
                <c:v>897</c:v>
              </c:pt>
              <c:pt idx="12">
                <c:v>776</c:v>
              </c:pt>
              <c:pt idx="13">
                <c:v>1029</c:v>
              </c:pt>
              <c:pt idx="14">
                <c:v>950</c:v>
              </c:pt>
              <c:pt idx="15">
                <c:v>790</c:v>
              </c:pt>
              <c:pt idx="16">
                <c:v>745</c:v>
              </c:pt>
              <c:pt idx="17">
                <c:v>698</c:v>
              </c:pt>
              <c:pt idx="18">
                <c:v>625</c:v>
              </c:pt>
              <c:pt idx="19">
                <c:v>561</c:v>
              </c:pt>
              <c:pt idx="20">
                <c:v>544</c:v>
              </c:pt>
              <c:pt idx="21">
                <c:v>527</c:v>
              </c:pt>
              <c:pt idx="22">
                <c:v>432</c:v>
              </c:pt>
              <c:pt idx="23">
                <c:v>384</c:v>
              </c:pt>
              <c:pt idx="24">
                <c:v>368</c:v>
              </c:pt>
              <c:pt idx="25">
                <c:v>375</c:v>
              </c:pt>
              <c:pt idx="26">
                <c:v>278</c:v>
              </c:pt>
              <c:pt idx="27">
                <c:v>299</c:v>
              </c:pt>
              <c:pt idx="28">
                <c:v>258</c:v>
              </c:pt>
              <c:pt idx="29">
                <c:v>227</c:v>
              </c:pt>
            </c:numLit>
          </c:val>
          <c:smooth val="0"/>
        </c:ser>
        <c:axId val="28066023"/>
        <c:axId val="51267616"/>
      </c:lineChart>
      <c:catAx>
        <c:axId val="280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267616"/>
        <c:crosses val="autoZero"/>
        <c:auto val="1"/>
        <c:lblOffset val="100"/>
        <c:noMultiLvlLbl val="0"/>
      </c:catAx>
      <c:valAx>
        <c:axId val="51267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66023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45"/>
          <c:y val="0.93575"/>
          <c:w val="0.67075"/>
          <c:h val="0.064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Reported casualties: Total and Slightly injured - from 1950</a:t>
            </a:r>
          </a:p>
        </c:rich>
      </c:tx>
      <c:layout>
        <c:manualLayout>
          <c:xMode val="factor"/>
          <c:yMode val="factor"/>
          <c:x val="0.023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525"/>
          <c:w val="0.97075"/>
          <c:h val="0.864"/>
        </c:manualLayout>
      </c:layout>
      <c:lineChart>
        <c:grouping val="standard"/>
        <c:varyColors val="0"/>
        <c:ser>
          <c:idx val="0"/>
          <c:order val="0"/>
          <c:tx>
            <c:v>All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61"/>
              <c:pt idx="0">
                <c:v>15856</c:v>
              </c:pt>
              <c:pt idx="1">
                <c:v>16895</c:v>
              </c:pt>
              <c:pt idx="2">
                <c:v>16547</c:v>
              </c:pt>
              <c:pt idx="3">
                <c:v>18343</c:v>
              </c:pt>
              <c:pt idx="4">
                <c:v>18901</c:v>
              </c:pt>
              <c:pt idx="5">
                <c:v>20899</c:v>
              </c:pt>
              <c:pt idx="6">
                <c:v>21459</c:v>
              </c:pt>
              <c:pt idx="7">
                <c:v>21417</c:v>
              </c:pt>
              <c:pt idx="8">
                <c:v>22830</c:v>
              </c:pt>
              <c:pt idx="9">
                <c:v>25011</c:v>
              </c:pt>
              <c:pt idx="10">
                <c:v>26315</c:v>
              </c:pt>
              <c:pt idx="11">
                <c:v>27362</c:v>
              </c:pt>
              <c:pt idx="12">
                <c:v>26703</c:v>
              </c:pt>
              <c:pt idx="13">
                <c:v>27728</c:v>
              </c:pt>
              <c:pt idx="14">
                <c:v>30527</c:v>
              </c:pt>
              <c:pt idx="15">
                <c:v>31827</c:v>
              </c:pt>
              <c:pt idx="16">
                <c:v>32280</c:v>
              </c:pt>
              <c:pt idx="17">
                <c:v>31760</c:v>
              </c:pt>
              <c:pt idx="18">
                <c:v>30649</c:v>
              </c:pt>
              <c:pt idx="19">
                <c:v>31056</c:v>
              </c:pt>
              <c:pt idx="20">
                <c:v>31240</c:v>
              </c:pt>
              <c:pt idx="21">
                <c:v>31194</c:v>
              </c:pt>
              <c:pt idx="22">
                <c:v>31762</c:v>
              </c:pt>
              <c:pt idx="23">
                <c:v>31404</c:v>
              </c:pt>
              <c:pt idx="24">
                <c:v>28783</c:v>
              </c:pt>
              <c:pt idx="25">
                <c:v>28621</c:v>
              </c:pt>
              <c:pt idx="26">
                <c:v>29933</c:v>
              </c:pt>
              <c:pt idx="27">
                <c:v>29783</c:v>
              </c:pt>
              <c:pt idx="28">
                <c:v>30506</c:v>
              </c:pt>
              <c:pt idx="29">
                <c:v>31387</c:v>
              </c:pt>
              <c:pt idx="30">
                <c:v>29286</c:v>
              </c:pt>
              <c:pt idx="31">
                <c:v>28766</c:v>
              </c:pt>
              <c:pt idx="32">
                <c:v>28273</c:v>
              </c:pt>
              <c:pt idx="33">
                <c:v>25224</c:v>
              </c:pt>
              <c:pt idx="34">
                <c:v>26158</c:v>
              </c:pt>
              <c:pt idx="35">
                <c:v>27287</c:v>
              </c:pt>
              <c:pt idx="36">
                <c:v>26117</c:v>
              </c:pt>
              <c:pt idx="37">
                <c:v>24748</c:v>
              </c:pt>
              <c:pt idx="38">
                <c:v>25425</c:v>
              </c:pt>
              <c:pt idx="39">
                <c:v>27532</c:v>
              </c:pt>
              <c:pt idx="40">
                <c:v>27228</c:v>
              </c:pt>
              <c:pt idx="41">
                <c:v>25346</c:v>
              </c:pt>
              <c:pt idx="42">
                <c:v>24173</c:v>
              </c:pt>
              <c:pt idx="43">
                <c:v>22414</c:v>
              </c:pt>
              <c:pt idx="44">
                <c:v>22573</c:v>
              </c:pt>
              <c:pt idx="45">
                <c:v>22194</c:v>
              </c:pt>
              <c:pt idx="46">
                <c:v>21716</c:v>
              </c:pt>
              <c:pt idx="47">
                <c:v>22629</c:v>
              </c:pt>
              <c:pt idx="48">
                <c:v>22467</c:v>
              </c:pt>
              <c:pt idx="49">
                <c:v>21002</c:v>
              </c:pt>
              <c:pt idx="50">
                <c:v>20517</c:v>
              </c:pt>
              <c:pt idx="51">
                <c:v>19911</c:v>
              </c:pt>
              <c:pt idx="52">
                <c:v>19275</c:v>
              </c:pt>
              <c:pt idx="53">
                <c:v>18756</c:v>
              </c:pt>
              <c:pt idx="54">
                <c:v>18502</c:v>
              </c:pt>
              <c:pt idx="55">
                <c:v>17885</c:v>
              </c:pt>
              <c:pt idx="56">
                <c:v>17269</c:v>
              </c:pt>
              <c:pt idx="57">
                <c:v>16238</c:v>
              </c:pt>
              <c:pt idx="58">
                <c:v>15590</c:v>
              </c:pt>
              <c:pt idx="59">
                <c:v>15043</c:v>
              </c:pt>
              <c:pt idx="60">
                <c:v>13334</c:v>
              </c:pt>
            </c:numLit>
          </c:val>
          <c:smooth val="0"/>
        </c:ser>
        <c:ser>
          <c:idx val="1"/>
          <c:order val="1"/>
          <c:tx>
            <c:v>Slightly injured casualties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</c:numLit>
          </c:cat>
          <c:val>
            <c:numLit>
              <c:ptCount val="61"/>
              <c:pt idx="0">
                <c:v>10774</c:v>
              </c:pt>
              <c:pt idx="1">
                <c:v>11806</c:v>
              </c:pt>
              <c:pt idx="2">
                <c:v>11638</c:v>
              </c:pt>
              <c:pt idx="3">
                <c:v>12594</c:v>
              </c:pt>
              <c:pt idx="4">
                <c:v>13481</c:v>
              </c:pt>
              <c:pt idx="5">
                <c:v>15193</c:v>
              </c:pt>
              <c:pt idx="6">
                <c:v>15870</c:v>
              </c:pt>
              <c:pt idx="7">
                <c:v>15861</c:v>
              </c:pt>
              <c:pt idx="8">
                <c:v>16923</c:v>
              </c:pt>
              <c:pt idx="9">
                <c:v>18071</c:v>
              </c:pt>
              <c:pt idx="10">
                <c:v>19035</c:v>
              </c:pt>
              <c:pt idx="11">
                <c:v>19463</c:v>
              </c:pt>
              <c:pt idx="12">
                <c:v>18987</c:v>
              </c:pt>
              <c:pt idx="13">
                <c:v>19789</c:v>
              </c:pt>
              <c:pt idx="14">
                <c:v>21637</c:v>
              </c:pt>
              <c:pt idx="15">
                <c:v>22340</c:v>
              </c:pt>
              <c:pt idx="16">
                <c:v>22237</c:v>
              </c:pt>
              <c:pt idx="17">
                <c:v>21724</c:v>
              </c:pt>
              <c:pt idx="18">
                <c:v>20387</c:v>
              </c:pt>
              <c:pt idx="19">
                <c:v>20333</c:v>
              </c:pt>
              <c:pt idx="20">
                <c:v>20398</c:v>
              </c:pt>
              <c:pt idx="21">
                <c:v>20381</c:v>
              </c:pt>
              <c:pt idx="22">
                <c:v>20907</c:v>
              </c:pt>
              <c:pt idx="23">
                <c:v>20455</c:v>
              </c:pt>
              <c:pt idx="24">
                <c:v>18436</c:v>
              </c:pt>
              <c:pt idx="25">
                <c:v>19073</c:v>
              </c:pt>
              <c:pt idx="26">
                <c:v>20430</c:v>
              </c:pt>
              <c:pt idx="27">
                <c:v>20122</c:v>
              </c:pt>
              <c:pt idx="28">
                <c:v>20337</c:v>
              </c:pt>
              <c:pt idx="29">
                <c:v>21336</c:v>
              </c:pt>
              <c:pt idx="30">
                <c:v>19747</c:v>
              </c:pt>
              <c:pt idx="31">
                <c:v>19249</c:v>
              </c:pt>
              <c:pt idx="32">
                <c:v>18312</c:v>
              </c:pt>
              <c:pt idx="33">
                <c:v>16967</c:v>
              </c:pt>
              <c:pt idx="34">
                <c:v>17832</c:v>
              </c:pt>
              <c:pt idx="35">
                <c:v>18899</c:v>
              </c:pt>
              <c:pt idx="36">
                <c:v>18094</c:v>
              </c:pt>
              <c:pt idx="37">
                <c:v>17485</c:v>
              </c:pt>
              <c:pt idx="38">
                <c:v>18139</c:v>
              </c:pt>
              <c:pt idx="39">
                <c:v>19981</c:v>
              </c:pt>
              <c:pt idx="40">
                <c:v>20430</c:v>
              </c:pt>
              <c:pt idx="41">
                <c:v>19217</c:v>
              </c:pt>
              <c:pt idx="42">
                <c:v>18534</c:v>
              </c:pt>
              <c:pt idx="43">
                <c:v>17561</c:v>
              </c:pt>
              <c:pt idx="44">
                <c:v>17002</c:v>
              </c:pt>
              <c:pt idx="45">
                <c:v>16855</c:v>
              </c:pt>
              <c:pt idx="46">
                <c:v>17318</c:v>
              </c:pt>
              <c:pt idx="47">
                <c:v>18205</c:v>
              </c:pt>
              <c:pt idx="48">
                <c:v>18010</c:v>
              </c:pt>
              <c:pt idx="49">
                <c:v>16927</c:v>
              </c:pt>
              <c:pt idx="50">
                <c:v>16623</c:v>
              </c:pt>
              <c:pt idx="51">
                <c:v>16153</c:v>
              </c:pt>
              <c:pt idx="52">
                <c:v>15742</c:v>
              </c:pt>
              <c:pt idx="53">
                <c:v>15463</c:v>
              </c:pt>
              <c:pt idx="54">
                <c:v>15428</c:v>
              </c:pt>
              <c:pt idx="55">
                <c:v>14933</c:v>
              </c:pt>
              <c:pt idx="56">
                <c:v>14320</c:v>
              </c:pt>
              <c:pt idx="57">
                <c:v>13572</c:v>
              </c:pt>
              <c:pt idx="58">
                <c:v>12746</c:v>
              </c:pt>
              <c:pt idx="59">
                <c:v>12541</c:v>
              </c:pt>
              <c:pt idx="60">
                <c:v>11162</c:v>
              </c:pt>
            </c:numLit>
          </c:val>
          <c:smooth val="0"/>
        </c:ser>
        <c:axId val="58755361"/>
        <c:axId val="59036202"/>
      </c:line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036202"/>
        <c:crosses val="autoZero"/>
        <c:auto val="1"/>
        <c:lblOffset val="100"/>
        <c:noMultiLvlLbl val="0"/>
      </c:catAx>
      <c:valAx>
        <c:axId val="590362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7553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54"/>
          <c:w val="0.69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25"/>
          <c:w val="0.959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Figure7!$B$3:$B$62</c:f>
              <c:numCache>
                <c:ptCount val="60"/>
                <c:pt idx="0">
                  <c:v>539.2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551.8</c:v>
                </c:pt>
                <c:pt idx="6">
                  <c:v>564.8</c:v>
                </c:pt>
                <c:pt idx="7">
                  <c:v>570</c:v>
                </c:pt>
                <c:pt idx="8">
                  <c:v>581.8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324.4</c:v>
                </c:pt>
                <c:pt idx="54">
                  <c:v>316.4</c:v>
                </c:pt>
                <c:pt idx="55">
                  <c:v>309.6</c:v>
                </c:pt>
                <c:pt idx="56">
                  <c:v>305</c:v>
                </c:pt>
                <c:pt idx="57">
                  <c:v>291.8</c:v>
                </c:pt>
                <c:pt idx="58">
                  <c:v>273.4</c:v>
                </c:pt>
                <c:pt idx="59">
                  <c:v>257.8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Figure7!$C$3:$C$62</c:f>
              <c:numCache>
                <c:ptCount val="60"/>
                <c:pt idx="3">
                  <c:v>4713.4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8976.8</c:v>
                </c:pt>
                <c:pt idx="18">
                  <c:v>9315.8</c:v>
                </c:pt>
                <c:pt idx="19">
                  <c:v>9572.4</c:v>
                </c:pt>
                <c:pt idx="20">
                  <c:v>9711.2</c:v>
                </c:pt>
                <c:pt idx="21">
                  <c:v>9859.6</c:v>
                </c:pt>
                <c:pt idx="22">
                  <c:v>9979.8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8987.8</c:v>
                </c:pt>
                <c:pt idx="29">
                  <c:v>8999.8</c:v>
                </c:pt>
                <c:pt idx="30">
                  <c:v>9023.8</c:v>
                </c:pt>
                <c:pt idx="31">
                  <c:v>9105.8</c:v>
                </c:pt>
                <c:pt idx="32">
                  <c:v>8762.6</c:v>
                </c:pt>
                <c:pt idx="33">
                  <c:v>8459.8</c:v>
                </c:pt>
                <c:pt idx="34">
                  <c:v>8249.2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2605.2</c:v>
                </c:pt>
                <c:pt idx="58">
                  <c:v>2509.2</c:v>
                </c:pt>
                <c:pt idx="59">
                  <c:v>2368.8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Figure7!$D$3:$D$62</c:f>
              <c:numCache>
                <c:ptCount val="60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17870.6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20644.6</c:v>
                </c:pt>
                <c:pt idx="21">
                  <c:v>20481.2</c:v>
                </c:pt>
                <c:pt idx="22">
                  <c:v>20494.8</c:v>
                </c:pt>
                <c:pt idx="23">
                  <c:v>20115.4</c:v>
                </c:pt>
                <c:pt idx="24">
                  <c:v>19850.4</c:v>
                </c:pt>
                <c:pt idx="25">
                  <c:v>19860.2</c:v>
                </c:pt>
                <c:pt idx="26">
                  <c:v>19703.2</c:v>
                </c:pt>
                <c:pt idx="27">
                  <c:v>19679.6</c:v>
                </c:pt>
                <c:pt idx="28">
                  <c:v>20259.6</c:v>
                </c:pt>
                <c:pt idx="29">
                  <c:v>20394.4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</c:v>
                </c:pt>
                <c:pt idx="34">
                  <c:v>18251.8</c:v>
                </c:pt>
                <c:pt idx="35">
                  <c:v>18020.8</c:v>
                </c:pt>
                <c:pt idx="36">
                  <c:v>17855.4</c:v>
                </c:pt>
                <c:pt idx="37">
                  <c:v>18089.8</c:v>
                </c:pt>
                <c:pt idx="38">
                  <c:v>18519.6</c:v>
                </c:pt>
                <c:pt idx="39">
                  <c:v>18825.8</c:v>
                </c:pt>
                <c:pt idx="40">
                  <c:v>19050.4</c:v>
                </c:pt>
                <c:pt idx="41">
                  <c:v>19260.2</c:v>
                </c:pt>
                <c:pt idx="42">
                  <c:v>19144.6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17416.6</c:v>
                </c:pt>
                <c:pt idx="50">
                  <c:v>17183.6</c:v>
                </c:pt>
                <c:pt idx="51">
                  <c:v>16691</c:v>
                </c:pt>
                <c:pt idx="52">
                  <c:v>16181.6</c:v>
                </c:pt>
                <c:pt idx="53">
                  <c:v>15881.8</c:v>
                </c:pt>
                <c:pt idx="54">
                  <c:v>15543.8</c:v>
                </c:pt>
                <c:pt idx="55">
                  <c:v>15177.2</c:v>
                </c:pt>
                <c:pt idx="56">
                  <c:v>14743.2</c:v>
                </c:pt>
                <c:pt idx="57">
                  <c:v>14199.8</c:v>
                </c:pt>
                <c:pt idx="58">
                  <c:v>13622.4</c:v>
                </c:pt>
                <c:pt idx="59">
                  <c:v>12868.2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Figure7!$E$3:$E$62</c:f>
              <c:numCache>
                <c:ptCount val="60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</c:v>
                </c:pt>
                <c:pt idx="19">
                  <c:v>10381.2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8889.8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</c:v>
                </c:pt>
                <c:pt idx="49">
                  <c:v>4249.6</c:v>
                </c:pt>
                <c:pt idx="50">
                  <c:v>4121.6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</c:v>
                </c:pt>
                <c:pt idx="58">
                  <c:v>2782.6</c:v>
                </c:pt>
                <c:pt idx="59">
                  <c:v>2626.6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Figure7!$A$3:$A$62</c:f>
              <c:strCache>
                <c:ptCount val="6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</c:strCache>
            </c:strRef>
          </c:cat>
          <c:val>
            <c:numRef>
              <c:f>Figure7!$F$3:$F$62</c:f>
              <c:numCache>
                <c:ptCount val="60"/>
                <c:pt idx="0">
                  <c:v>15149.4</c:v>
                </c:pt>
                <c:pt idx="1">
                  <c:v>15527.8</c:v>
                </c:pt>
                <c:pt idx="2">
                  <c:v>16469.4</c:v>
                </c:pt>
                <c:pt idx="3">
                  <c:v>17308.4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</c:v>
                </c:pt>
                <c:pt idx="8">
                  <c:v>22323.2</c:v>
                </c:pt>
                <c:pt idx="9">
                  <c:v>23406.4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</c:v>
                </c:pt>
                <c:pt idx="17">
                  <c:v>31408.6</c:v>
                </c:pt>
                <c:pt idx="18">
                  <c:v>31514.4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</c:v>
                </c:pt>
                <c:pt idx="23">
                  <c:v>30876.6</c:v>
                </c:pt>
                <c:pt idx="24">
                  <c:v>30352.8</c:v>
                </c:pt>
                <c:pt idx="25">
                  <c:v>30100.6</c:v>
                </c:pt>
                <c:pt idx="26">
                  <c:v>29704.8</c:v>
                </c:pt>
                <c:pt idx="27">
                  <c:v>29525.2</c:v>
                </c:pt>
                <c:pt idx="28">
                  <c:v>30046</c:v>
                </c:pt>
                <c:pt idx="29">
                  <c:v>30179</c:v>
                </c:pt>
                <c:pt idx="30">
                  <c:v>29945.6</c:v>
                </c:pt>
                <c:pt idx="31">
                  <c:v>29643.6</c:v>
                </c:pt>
                <c:pt idx="32">
                  <c:v>28587.2</c:v>
                </c:pt>
                <c:pt idx="33">
                  <c:v>27541.4</c:v>
                </c:pt>
                <c:pt idx="34">
                  <c:v>27141.6</c:v>
                </c:pt>
                <c:pt idx="35">
                  <c:v>26611.8</c:v>
                </c:pt>
                <c:pt idx="36">
                  <c:v>25906.8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25940.8</c:v>
                </c:pt>
                <c:pt idx="42">
                  <c:v>25338.6</c:v>
                </c:pt>
                <c:pt idx="43">
                  <c:v>24346.8</c:v>
                </c:pt>
                <c:pt idx="44">
                  <c:v>23340</c:v>
                </c:pt>
                <c:pt idx="45">
                  <c:v>22614</c:v>
                </c:pt>
                <c:pt idx="46">
                  <c:v>22305.2</c:v>
                </c:pt>
                <c:pt idx="47">
                  <c:v>22315.8</c:v>
                </c:pt>
                <c:pt idx="48">
                  <c:v>22001.6</c:v>
                </c:pt>
                <c:pt idx="49">
                  <c:v>21666.2</c:v>
                </c:pt>
                <c:pt idx="50">
                  <c:v>21305.2</c:v>
                </c:pt>
                <c:pt idx="51">
                  <c:v>20634.4</c:v>
                </c:pt>
                <c:pt idx="52">
                  <c:v>19892.2</c:v>
                </c:pt>
                <c:pt idx="53">
                  <c:v>19392.2</c:v>
                </c:pt>
                <c:pt idx="54">
                  <c:v>18865.8</c:v>
                </c:pt>
                <c:pt idx="55">
                  <c:v>18337.4</c:v>
                </c:pt>
                <c:pt idx="56">
                  <c:v>17730</c:v>
                </c:pt>
                <c:pt idx="57">
                  <c:v>17096.8</c:v>
                </c:pt>
                <c:pt idx="58">
                  <c:v>16405</c:v>
                </c:pt>
                <c:pt idx="59">
                  <c:v>15494.8</c:v>
                </c:pt>
              </c:numCache>
            </c:numRef>
          </c:val>
          <c:smooth val="0"/>
        </c:ser>
        <c:axId val="61563771"/>
        <c:axId val="17203028"/>
      </c:lineChart>
      <c:catAx>
        <c:axId val="61563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203028"/>
        <c:crosses val="autoZero"/>
        <c:auto val="1"/>
        <c:lblOffset val="100"/>
        <c:noMultiLvlLbl val="0"/>
      </c:catAx>
      <c:valAx>
        <c:axId val="17203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15637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825"/>
          <c:y val="0.97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9805"/>
          <c:h val="0.934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3894</c:v>
                </c:pt>
                <c:pt idx="7">
                  <c:v>3758</c:v>
                </c:pt>
                <c:pt idx="8">
                  <c:v>3533</c:v>
                </c:pt>
                <c:pt idx="9">
                  <c:v>3294</c:v>
                </c:pt>
                <c:pt idx="10">
                  <c:v>3074</c:v>
                </c:pt>
                <c:pt idx="11">
                  <c:v>2952</c:v>
                </c:pt>
                <c:pt idx="12">
                  <c:v>2949</c:v>
                </c:pt>
                <c:pt idx="13">
                  <c:v>2666</c:v>
                </c:pt>
                <c:pt idx="14">
                  <c:v>2844</c:v>
                </c:pt>
                <c:pt idx="15">
                  <c:v>2502</c:v>
                </c:pt>
                <c:pt idx="16">
                  <c:v>2172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20609525"/>
        <c:axId val="51267998"/>
      </c:line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67998"/>
        <c:crosses val="autoZero"/>
        <c:auto val="1"/>
        <c:lblOffset val="100"/>
        <c:noMultiLvlLbl val="0"/>
      </c:catAx>
      <c:valAx>
        <c:axId val="51267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6095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94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05"/>
          <c:h val="0.923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432</c:v>
                </c:pt>
                <c:pt idx="10">
                  <c:v>384</c:v>
                </c:pt>
                <c:pt idx="11">
                  <c:v>368</c:v>
                </c:pt>
                <c:pt idx="12">
                  <c:v>375</c:v>
                </c:pt>
                <c:pt idx="13">
                  <c:v>278</c:v>
                </c:pt>
                <c:pt idx="14">
                  <c:v>299</c:v>
                </c:pt>
                <c:pt idx="15">
                  <c:v>258</c:v>
                </c:pt>
                <c:pt idx="16">
                  <c:v>227</c:v>
                </c:pt>
              </c:numCache>
            </c:numRef>
          </c:val>
          <c:smooth val="0"/>
        </c:ser>
        <c:axId val="58758799"/>
        <c:axId val="59067144"/>
      </c:line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67144"/>
        <c:crosses val="autoZero"/>
        <c:auto val="1"/>
        <c:lblOffset val="100"/>
        <c:noMultiLvlLbl val="0"/>
      </c:catAx>
      <c:valAx>
        <c:axId val="59067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758799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4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0.48625</cdr:y>
    </cdr:from>
    <cdr:to>
      <cdr:x>0.51325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50196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0.48175</cdr:y>
    </cdr:from>
    <cdr:to>
      <cdr:x>0.747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3829050" y="4972050"/>
          <a:ext cx="1885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>
      <xdr:nvGraphicFramePr>
        <xdr:cNvPr id="4" name="Chart 4"/>
        <xdr:cNvGraphicFramePr/>
      </xdr:nvGraphicFramePr>
      <xdr:xfrm>
        <a:off x="962025" y="9277350"/>
        <a:ext cx="980122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>
      <xdr:nvGraphicFramePr>
        <xdr:cNvPr id="6" name="Chart 6"/>
        <xdr:cNvGraphicFramePr/>
      </xdr:nvGraphicFramePr>
      <xdr:xfrm>
        <a:off x="962025" y="20183475"/>
        <a:ext cx="9915525" cy="545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105650" y="9686925"/>
          <a:ext cx="28575" cy="3743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000875" y="15354300"/>
          <a:ext cx="28575" cy="3600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7134225" y="20583525"/>
          <a:ext cx="28575" cy="407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7191375" y="26812875"/>
          <a:ext cx="28575" cy="448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>
      <xdr:nvGraphicFramePr>
        <xdr:cNvPr id="1" name="Chart 1"/>
        <xdr:cNvGraphicFramePr/>
      </xdr:nvGraphicFramePr>
      <xdr:xfrm>
        <a:off x="7143750" y="942975"/>
        <a:ext cx="104203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>
      <xdr:nvGraphicFramePr>
        <xdr:cNvPr id="1" name="Chart 1"/>
        <xdr:cNvGraphicFramePr/>
      </xdr:nvGraphicFramePr>
      <xdr:xfrm>
        <a:off x="285750" y="485775"/>
        <a:ext cx="109632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96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52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62200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38300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9525" y="447675"/>
        <a:ext cx="89439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>
      <xdr:nvGraphicFramePr>
        <xdr:cNvPr id="2" name="Chart 2"/>
        <xdr:cNvGraphicFramePr/>
      </xdr:nvGraphicFramePr>
      <xdr:xfrm>
        <a:off x="0" y="8277225"/>
        <a:ext cx="9286875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0.00475</cdr:y>
    </cdr:from>
    <cdr:to>
      <cdr:x>0.8625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Figure 7        Reported casualties:  5 year moving average
         (1947/51 to 2006/10)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64</xdr:row>
      <xdr:rowOff>47625</xdr:rowOff>
    </xdr:from>
    <xdr:to>
      <xdr:col>10</xdr:col>
      <xdr:colOff>590550</xdr:colOff>
      <xdr:row>130</xdr:row>
      <xdr:rowOff>0</xdr:rowOff>
    </xdr:to>
    <xdr:graphicFrame>
      <xdr:nvGraphicFramePr>
        <xdr:cNvPr id="1" name="Chart 1"/>
        <xdr:cNvGraphicFramePr/>
      </xdr:nvGraphicFramePr>
      <xdr:xfrm>
        <a:off x="95250" y="12811125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2:7" ht="12.75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ht="12.75"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14">
        <v>3494</v>
      </c>
      <c r="C37" s="14">
        <v>15415</v>
      </c>
      <c r="D37" s="15">
        <v>39770</v>
      </c>
      <c r="E37" s="15">
        <v>26185</v>
      </c>
      <c r="F37" s="14">
        <v>4075</v>
      </c>
      <c r="G37" s="14">
        <v>21002</v>
      </c>
      <c r="H37" s="6"/>
    </row>
    <row r="38" spans="1:8" ht="12.75">
      <c r="A38" s="1">
        <v>2000</v>
      </c>
      <c r="B38" s="14">
        <v>3304</v>
      </c>
      <c r="C38" s="14">
        <v>15131</v>
      </c>
      <c r="D38" s="15">
        <v>39561</v>
      </c>
      <c r="E38" s="15">
        <v>25937</v>
      </c>
      <c r="F38" s="14">
        <v>3894</v>
      </c>
      <c r="G38" s="14">
        <v>20517</v>
      </c>
      <c r="H38" s="6"/>
    </row>
    <row r="39" spans="1:7" ht="12.75">
      <c r="A39" s="1">
        <v>2001</v>
      </c>
      <c r="B39" s="14">
        <v>3149</v>
      </c>
      <c r="C39" s="14">
        <v>14724</v>
      </c>
      <c r="D39" s="15">
        <v>40065</v>
      </c>
      <c r="E39" s="15">
        <v>26342</v>
      </c>
      <c r="F39" s="14">
        <v>3758</v>
      </c>
      <c r="G39" s="14">
        <v>19911</v>
      </c>
    </row>
    <row r="40" spans="1:7" ht="12.75">
      <c r="A40" s="1">
        <v>2002</v>
      </c>
      <c r="B40" s="14">
        <v>2958</v>
      </c>
      <c r="C40" s="14">
        <v>14343</v>
      </c>
      <c r="D40" s="15">
        <v>41535</v>
      </c>
      <c r="E40" s="15">
        <v>27263</v>
      </c>
      <c r="F40" s="14">
        <v>3533</v>
      </c>
      <c r="G40" s="14">
        <v>19275</v>
      </c>
    </row>
    <row r="41" spans="1:7" ht="12.75">
      <c r="A41" s="1">
        <v>2003</v>
      </c>
      <c r="B41" s="14">
        <v>2796</v>
      </c>
      <c r="C41" s="14">
        <v>13917</v>
      </c>
      <c r="D41" s="15">
        <v>42038</v>
      </c>
      <c r="E41" s="15">
        <v>27682</v>
      </c>
      <c r="F41" s="14">
        <v>3293</v>
      </c>
      <c r="G41" s="14">
        <v>18756</v>
      </c>
    </row>
    <row r="42" spans="1:7" ht="12.75">
      <c r="A42" s="1">
        <v>2004</v>
      </c>
      <c r="B42" s="14">
        <v>2614</v>
      </c>
      <c r="C42" s="14">
        <v>13919</v>
      </c>
      <c r="D42" s="15">
        <v>42705</v>
      </c>
      <c r="E42" s="15">
        <v>28209</v>
      </c>
      <c r="F42" s="14">
        <v>3074</v>
      </c>
      <c r="G42" s="14">
        <v>18502</v>
      </c>
    </row>
    <row r="43" spans="1:7" ht="12.75">
      <c r="A43" s="1">
        <v>2005</v>
      </c>
      <c r="B43" s="14">
        <v>2516</v>
      </c>
      <c r="C43" s="14">
        <v>13438</v>
      </c>
      <c r="D43" s="15">
        <v>42718</v>
      </c>
      <c r="E43" s="15">
        <v>28055</v>
      </c>
      <c r="F43" s="14">
        <v>2952</v>
      </c>
      <c r="G43" s="14">
        <v>17885</v>
      </c>
    </row>
    <row r="44" spans="1:7" ht="12.75">
      <c r="A44" s="1">
        <v>2006</v>
      </c>
      <c r="B44" s="14">
        <v>2550</v>
      </c>
      <c r="C44" s="14">
        <v>13110</v>
      </c>
      <c r="D44" s="15">
        <v>44119</v>
      </c>
      <c r="E44" s="15">
        <v>28898</v>
      </c>
      <c r="F44" s="14">
        <v>2949</v>
      </c>
      <c r="G44" s="14">
        <v>17269</v>
      </c>
    </row>
    <row r="45" spans="1:7" ht="12.75">
      <c r="A45" s="1">
        <v>2007</v>
      </c>
      <c r="B45" s="14">
        <v>2304</v>
      </c>
      <c r="C45" s="14">
        <v>12506</v>
      </c>
      <c r="D45" s="15">
        <v>44666</v>
      </c>
      <c r="E45" s="15">
        <v>28986</v>
      </c>
      <c r="F45" s="14">
        <v>2666</v>
      </c>
      <c r="G45" s="14">
        <v>16238</v>
      </c>
    </row>
    <row r="46" spans="1:7" ht="12.75">
      <c r="A46" s="1">
        <v>2008</v>
      </c>
      <c r="B46" s="14">
        <v>2487</v>
      </c>
      <c r="C46" s="14">
        <v>12158</v>
      </c>
      <c r="D46" s="15">
        <v>44470</v>
      </c>
      <c r="E46" s="15">
        <v>28810</v>
      </c>
      <c r="F46" s="14">
        <v>2844</v>
      </c>
      <c r="G46" s="14">
        <v>15590</v>
      </c>
    </row>
    <row r="47" spans="1:7" ht="12.75">
      <c r="A47" s="1">
        <v>2009</v>
      </c>
      <c r="B47" s="14">
        <v>2193</v>
      </c>
      <c r="C47" s="14">
        <v>11555</v>
      </c>
      <c r="D47" s="15">
        <v>44219</v>
      </c>
      <c r="E47" s="15">
        <v>28961</v>
      </c>
      <c r="F47" s="14">
        <v>2502</v>
      </c>
      <c r="G47" s="14">
        <v>15043</v>
      </c>
    </row>
    <row r="48" spans="1:7" ht="12.75">
      <c r="A48" s="1">
        <v>2010</v>
      </c>
      <c r="B48" s="14">
        <v>1897</v>
      </c>
      <c r="C48" s="14">
        <v>10293</v>
      </c>
      <c r="D48" s="15">
        <v>43488</v>
      </c>
      <c r="E48" s="15">
        <v>28495</v>
      </c>
      <c r="F48" s="14">
        <v>2172</v>
      </c>
      <c r="G48" s="14">
        <v>13334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4">
      <pane xSplit="2" ySplit="4" topLeftCell="C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2.57421875" style="1" customWidth="1"/>
    <col min="2" max="2" width="8.7109375" style="143" customWidth="1"/>
    <col min="3" max="3" width="9.140625" style="1" customWidth="1"/>
    <col min="4" max="4" width="9.57421875" style="1" customWidth="1"/>
    <col min="5" max="5" width="10.421875" style="1" customWidth="1"/>
    <col min="6" max="6" width="10.140625" style="1" customWidth="1"/>
    <col min="7" max="7" width="11.28125" style="1" customWidth="1"/>
    <col min="8" max="16384" width="9.140625" style="1" customWidth="1"/>
  </cols>
  <sheetData>
    <row r="1" spans="1:7" ht="18.75">
      <c r="A1" s="100" t="s">
        <v>74</v>
      </c>
      <c r="B1" s="101" t="s">
        <v>74</v>
      </c>
      <c r="G1" s="101" t="s">
        <v>2</v>
      </c>
    </row>
    <row r="2" spans="1:2" ht="15.75">
      <c r="A2" s="102"/>
      <c r="B2" s="103"/>
    </row>
    <row r="3" spans="1:7" ht="18.75">
      <c r="A3" s="100" t="s">
        <v>75</v>
      </c>
      <c r="B3" s="101"/>
      <c r="G3" s="101"/>
    </row>
    <row r="4" spans="1:7" ht="19.5" thickBot="1">
      <c r="A4" s="104" t="s">
        <v>76</v>
      </c>
      <c r="B4" s="105"/>
      <c r="C4" s="106"/>
      <c r="D4" s="106"/>
      <c r="E4" s="106"/>
      <c r="F4" s="106"/>
      <c r="G4" s="106"/>
    </row>
    <row r="5" spans="1:12" ht="15.75">
      <c r="A5" s="107"/>
      <c r="B5" s="108"/>
      <c r="C5" s="109"/>
      <c r="D5" s="109"/>
      <c r="E5" s="110" t="s">
        <v>2</v>
      </c>
      <c r="F5" s="109"/>
      <c r="G5" s="109"/>
      <c r="H5" s="111"/>
      <c r="I5" s="111"/>
      <c r="J5" s="112" t="s">
        <v>2</v>
      </c>
      <c r="K5" s="111"/>
      <c r="L5" s="111"/>
    </row>
    <row r="6" spans="1:12" ht="15.75">
      <c r="A6" s="107"/>
      <c r="B6" s="108"/>
      <c r="C6" s="107"/>
      <c r="D6" s="102"/>
      <c r="E6" s="107"/>
      <c r="F6" s="113" t="s">
        <v>21</v>
      </c>
      <c r="G6" s="113" t="s">
        <v>4</v>
      </c>
      <c r="H6" s="114"/>
      <c r="I6" s="115"/>
      <c r="J6" s="114"/>
      <c r="K6" s="116" t="s">
        <v>21</v>
      </c>
      <c r="L6" s="116" t="s">
        <v>4</v>
      </c>
    </row>
    <row r="7" spans="1:12" ht="16.5" thickBot="1">
      <c r="A7" s="117" t="s">
        <v>77</v>
      </c>
      <c r="B7" s="118" t="s">
        <v>29</v>
      </c>
      <c r="C7" s="118" t="s">
        <v>30</v>
      </c>
      <c r="D7" s="118" t="s">
        <v>22</v>
      </c>
      <c r="E7" s="118" t="s">
        <v>23</v>
      </c>
      <c r="F7" s="119" t="s">
        <v>22</v>
      </c>
      <c r="G7" s="119" t="s">
        <v>31</v>
      </c>
      <c r="H7" s="120" t="s">
        <v>30</v>
      </c>
      <c r="I7" s="120" t="s">
        <v>22</v>
      </c>
      <c r="J7" s="120" t="s">
        <v>23</v>
      </c>
      <c r="K7" s="121" t="s">
        <v>22</v>
      </c>
      <c r="L7" s="121" t="s">
        <v>31</v>
      </c>
    </row>
    <row r="8" spans="1:7" ht="13.5" customHeight="1">
      <c r="A8" s="122"/>
      <c r="B8" s="123"/>
      <c r="C8" s="123"/>
      <c r="D8" s="123"/>
      <c r="E8" s="123"/>
      <c r="F8" s="124"/>
      <c r="G8" s="125" t="s">
        <v>39</v>
      </c>
    </row>
    <row r="9" spans="1:12" ht="15.75">
      <c r="A9" s="126">
        <v>1938</v>
      </c>
      <c r="B9" s="108">
        <v>1938</v>
      </c>
      <c r="C9" s="127">
        <v>655</v>
      </c>
      <c r="D9" s="127">
        <v>5309</v>
      </c>
      <c r="E9" s="127">
        <v>14451</v>
      </c>
      <c r="F9" s="128">
        <f>SUM(C9:D9)</f>
        <v>5964</v>
      </c>
      <c r="G9" s="128">
        <f>SUM(C9:E9)</f>
        <v>20415</v>
      </c>
      <c r="H9" s="129"/>
      <c r="I9" s="130" t="s">
        <v>40</v>
      </c>
      <c r="J9" s="130" t="s">
        <v>40</v>
      </c>
      <c r="K9" s="130" t="s">
        <v>40</v>
      </c>
      <c r="L9" s="129"/>
    </row>
    <row r="10" spans="1:12" ht="4.5" customHeight="1">
      <c r="A10" s="126"/>
      <c r="B10" s="108"/>
      <c r="C10" s="127"/>
      <c r="D10" s="127"/>
      <c r="E10" s="127"/>
      <c r="F10" s="128"/>
      <c r="G10" s="127"/>
      <c r="H10" s="129"/>
      <c r="I10" s="130"/>
      <c r="J10" s="130"/>
      <c r="K10" s="130"/>
      <c r="L10" s="129"/>
    </row>
    <row r="11" spans="1:12" ht="15.75">
      <c r="A11" s="126" t="s">
        <v>78</v>
      </c>
      <c r="B11" s="108">
        <v>1947</v>
      </c>
      <c r="C11" s="127">
        <v>554</v>
      </c>
      <c r="D11" s="131" t="s">
        <v>40</v>
      </c>
      <c r="E11" s="131" t="s">
        <v>40</v>
      </c>
      <c r="F11" s="132" t="s">
        <v>40</v>
      </c>
      <c r="G11" s="127">
        <v>14655</v>
      </c>
      <c r="H11" s="14">
        <f aca="true" t="shared" si="0" ref="H11:H42">(C11+C12+C13+C14+C15)/5</f>
        <v>539.2</v>
      </c>
      <c r="I11" s="130" t="s">
        <v>40</v>
      </c>
      <c r="J11" s="130" t="s">
        <v>40</v>
      </c>
      <c r="K11" s="130" t="s">
        <v>40</v>
      </c>
      <c r="L11" s="14">
        <f aca="true" t="shared" si="1" ref="L11:L42">(G11+G12+G13+G14+G15)/5</f>
        <v>15149.4</v>
      </c>
    </row>
    <row r="12" spans="1:12" ht="15.75">
      <c r="A12" s="126" t="s">
        <v>79</v>
      </c>
      <c r="B12" s="108">
        <v>1948</v>
      </c>
      <c r="C12" s="127">
        <v>534</v>
      </c>
      <c r="D12" s="131" t="s">
        <v>40</v>
      </c>
      <c r="E12" s="131" t="s">
        <v>40</v>
      </c>
      <c r="F12" s="132" t="s">
        <v>40</v>
      </c>
      <c r="G12" s="127">
        <v>13635</v>
      </c>
      <c r="H12" s="14">
        <f t="shared" si="0"/>
        <v>525.4</v>
      </c>
      <c r="I12" s="130" t="s">
        <v>40</v>
      </c>
      <c r="J12" s="130" t="s">
        <v>40</v>
      </c>
      <c r="K12" s="130" t="s">
        <v>40</v>
      </c>
      <c r="L12" s="14">
        <f t="shared" si="1"/>
        <v>15527.8</v>
      </c>
    </row>
    <row r="13" spans="1:12" ht="15.75">
      <c r="A13" s="126" t="s">
        <v>80</v>
      </c>
      <c r="B13" s="108">
        <v>1949</v>
      </c>
      <c r="C13" s="127">
        <v>535</v>
      </c>
      <c r="D13" s="131" t="s">
        <v>40</v>
      </c>
      <c r="E13" s="131" t="s">
        <v>40</v>
      </c>
      <c r="F13" s="132" t="s">
        <v>40</v>
      </c>
      <c r="G13" s="127">
        <v>14706</v>
      </c>
      <c r="H13" s="14">
        <f t="shared" si="0"/>
        <v>534.4</v>
      </c>
      <c r="I13" s="130" t="s">
        <v>40</v>
      </c>
      <c r="J13" s="130" t="s">
        <v>40</v>
      </c>
      <c r="K13" s="130" t="s">
        <v>40</v>
      </c>
      <c r="L13" s="14">
        <f t="shared" si="1"/>
        <v>16469.4</v>
      </c>
    </row>
    <row r="14" spans="1:12" s="4" customFormat="1" ht="15.75">
      <c r="A14" s="133" t="s">
        <v>81</v>
      </c>
      <c r="B14" s="103">
        <v>1950</v>
      </c>
      <c r="C14" s="134">
        <v>529</v>
      </c>
      <c r="D14" s="134">
        <v>4553</v>
      </c>
      <c r="E14" s="134">
        <v>10774</v>
      </c>
      <c r="F14" s="135">
        <f aca="true" t="shared" si="2" ref="F14:F45">SUM(C14:D14)</f>
        <v>5082</v>
      </c>
      <c r="G14" s="135">
        <f aca="true" t="shared" si="3" ref="G14:G45">SUM(C14:E14)</f>
        <v>15856</v>
      </c>
      <c r="H14" s="14">
        <f t="shared" si="0"/>
        <v>536.4</v>
      </c>
      <c r="I14" s="14">
        <f aca="true" t="shared" si="4" ref="I14:I45">(D14+D15+D16+D17+D18)/5</f>
        <v>4713.4</v>
      </c>
      <c r="J14" s="14">
        <f aca="true" t="shared" si="5" ref="J14:J45">(E14+E15+E16+E17+E18)/5</f>
        <v>12058.6</v>
      </c>
      <c r="K14" s="14">
        <f aca="true" t="shared" si="6" ref="K14:K45">(F14+F15+F16+F17+F18)/5</f>
        <v>5249.8</v>
      </c>
      <c r="L14" s="14">
        <f t="shared" si="1"/>
        <v>17308.4</v>
      </c>
    </row>
    <row r="15" spans="1:12" ht="15.75">
      <c r="A15" s="133" t="s">
        <v>82</v>
      </c>
      <c r="B15" s="108">
        <v>1951</v>
      </c>
      <c r="C15" s="127">
        <v>544</v>
      </c>
      <c r="D15" s="127">
        <v>4545</v>
      </c>
      <c r="E15" s="127">
        <v>11806</v>
      </c>
      <c r="F15" s="128">
        <f t="shared" si="2"/>
        <v>5089</v>
      </c>
      <c r="G15" s="128">
        <f t="shared" si="3"/>
        <v>16895</v>
      </c>
      <c r="H15" s="14">
        <f t="shared" si="0"/>
        <v>552.6</v>
      </c>
      <c r="I15" s="14">
        <f t="shared" si="4"/>
        <v>4822</v>
      </c>
      <c r="J15" s="14">
        <f t="shared" si="5"/>
        <v>12942.4</v>
      </c>
      <c r="K15" s="14">
        <f t="shared" si="6"/>
        <v>5374.6</v>
      </c>
      <c r="L15" s="14">
        <f t="shared" si="1"/>
        <v>18317</v>
      </c>
    </row>
    <row r="16" spans="1:12" ht="15.75">
      <c r="A16" s="133" t="s">
        <v>83</v>
      </c>
      <c r="B16" s="108">
        <v>1952</v>
      </c>
      <c r="C16" s="127">
        <v>485</v>
      </c>
      <c r="D16" s="127">
        <v>4424</v>
      </c>
      <c r="E16" s="127">
        <v>11638</v>
      </c>
      <c r="F16" s="128">
        <f t="shared" si="2"/>
        <v>4909</v>
      </c>
      <c r="G16" s="128">
        <f t="shared" si="3"/>
        <v>16547</v>
      </c>
      <c r="H16" s="14">
        <f t="shared" si="0"/>
        <v>551.8</v>
      </c>
      <c r="I16" s="14">
        <f t="shared" si="4"/>
        <v>4922.8</v>
      </c>
      <c r="J16" s="14">
        <f t="shared" si="5"/>
        <v>13755.2</v>
      </c>
      <c r="K16" s="14">
        <f t="shared" si="6"/>
        <v>5474.6</v>
      </c>
      <c r="L16" s="14">
        <f t="shared" si="1"/>
        <v>19229.8</v>
      </c>
    </row>
    <row r="17" spans="1:12" ht="15.75">
      <c r="A17" s="133" t="s">
        <v>84</v>
      </c>
      <c r="B17" s="108">
        <v>1953</v>
      </c>
      <c r="C17" s="127">
        <v>579</v>
      </c>
      <c r="D17" s="127">
        <v>5170</v>
      </c>
      <c r="E17" s="127">
        <v>12594</v>
      </c>
      <c r="F17" s="128">
        <f t="shared" si="2"/>
        <v>5749</v>
      </c>
      <c r="G17" s="128">
        <f t="shared" si="3"/>
        <v>18343</v>
      </c>
      <c r="H17" s="14">
        <f t="shared" si="0"/>
        <v>564.8</v>
      </c>
      <c r="I17" s="14">
        <f t="shared" si="4"/>
        <v>5039.2</v>
      </c>
      <c r="J17" s="14">
        <f t="shared" si="5"/>
        <v>14599.8</v>
      </c>
      <c r="K17" s="14">
        <f t="shared" si="6"/>
        <v>5604</v>
      </c>
      <c r="L17" s="14">
        <f t="shared" si="1"/>
        <v>20203.8</v>
      </c>
    </row>
    <row r="18" spans="1:12" ht="15.75">
      <c r="A18" s="133" t="s">
        <v>85</v>
      </c>
      <c r="B18" s="108">
        <v>1954</v>
      </c>
      <c r="C18" s="127">
        <v>545</v>
      </c>
      <c r="D18" s="127">
        <v>4875</v>
      </c>
      <c r="E18" s="127">
        <v>13481</v>
      </c>
      <c r="F18" s="128">
        <f t="shared" si="2"/>
        <v>5420</v>
      </c>
      <c r="G18" s="128">
        <f t="shared" si="3"/>
        <v>18901</v>
      </c>
      <c r="H18" s="14">
        <f t="shared" si="0"/>
        <v>570</v>
      </c>
      <c r="I18" s="14">
        <f t="shared" si="4"/>
        <v>5065.6</v>
      </c>
      <c r="J18" s="14">
        <f t="shared" si="5"/>
        <v>15465.6</v>
      </c>
      <c r="K18" s="14">
        <f t="shared" si="6"/>
        <v>5635.6</v>
      </c>
      <c r="L18" s="14">
        <f t="shared" si="1"/>
        <v>21101.2</v>
      </c>
    </row>
    <row r="19" spans="1:12" ht="15.75">
      <c r="A19" s="126" t="s">
        <v>86</v>
      </c>
      <c r="B19" s="108">
        <v>1955</v>
      </c>
      <c r="C19" s="127">
        <v>610</v>
      </c>
      <c r="D19" s="127">
        <v>5096</v>
      </c>
      <c r="E19" s="127">
        <v>15193</v>
      </c>
      <c r="F19" s="128">
        <f t="shared" si="2"/>
        <v>5706</v>
      </c>
      <c r="G19" s="128">
        <f t="shared" si="3"/>
        <v>20899</v>
      </c>
      <c r="H19" s="14">
        <f t="shared" si="0"/>
        <v>581.8</v>
      </c>
      <c r="I19" s="14">
        <f t="shared" si="4"/>
        <v>5357.8</v>
      </c>
      <c r="J19" s="14">
        <f t="shared" si="5"/>
        <v>16383.6</v>
      </c>
      <c r="K19" s="14">
        <f t="shared" si="6"/>
        <v>5939.6</v>
      </c>
      <c r="L19" s="14">
        <f t="shared" si="1"/>
        <v>22323.2</v>
      </c>
    </row>
    <row r="20" spans="1:12" ht="15.75">
      <c r="A20" s="126" t="s">
        <v>87</v>
      </c>
      <c r="B20" s="108">
        <v>1956</v>
      </c>
      <c r="C20" s="127">
        <v>540</v>
      </c>
      <c r="D20" s="127">
        <v>5049</v>
      </c>
      <c r="E20" s="127">
        <v>15870</v>
      </c>
      <c r="F20" s="128">
        <f t="shared" si="2"/>
        <v>5589</v>
      </c>
      <c r="G20" s="128">
        <f t="shared" si="3"/>
        <v>21459</v>
      </c>
      <c r="H20" s="14">
        <f t="shared" si="0"/>
        <v>589.4</v>
      </c>
      <c r="I20" s="14">
        <f t="shared" si="4"/>
        <v>5665</v>
      </c>
      <c r="J20" s="14">
        <f t="shared" si="5"/>
        <v>17152</v>
      </c>
      <c r="K20" s="14">
        <f t="shared" si="6"/>
        <v>6254.4</v>
      </c>
      <c r="L20" s="14">
        <f t="shared" si="1"/>
        <v>23406.4</v>
      </c>
    </row>
    <row r="21" spans="1:12" ht="15.75">
      <c r="A21" s="126" t="s">
        <v>88</v>
      </c>
      <c r="B21" s="108">
        <v>1957</v>
      </c>
      <c r="C21" s="127">
        <v>550</v>
      </c>
      <c r="D21" s="127">
        <v>5006</v>
      </c>
      <c r="E21" s="127">
        <v>15861</v>
      </c>
      <c r="F21" s="128">
        <f t="shared" si="2"/>
        <v>5556</v>
      </c>
      <c r="G21" s="128">
        <f t="shared" si="3"/>
        <v>21417</v>
      </c>
      <c r="H21" s="14">
        <f t="shared" si="0"/>
        <v>615.6</v>
      </c>
      <c r="I21" s="14">
        <f t="shared" si="4"/>
        <v>6100.8</v>
      </c>
      <c r="J21" s="14">
        <f t="shared" si="5"/>
        <v>17870.6</v>
      </c>
      <c r="K21" s="14">
        <f t="shared" si="6"/>
        <v>6716.4</v>
      </c>
      <c r="L21" s="14">
        <f t="shared" si="1"/>
        <v>24587</v>
      </c>
    </row>
    <row r="22" spans="1:12" ht="15.75">
      <c r="A22" s="126" t="s">
        <v>89</v>
      </c>
      <c r="B22" s="108">
        <v>1958</v>
      </c>
      <c r="C22" s="127">
        <v>605</v>
      </c>
      <c r="D22" s="127">
        <v>5302</v>
      </c>
      <c r="E22" s="127">
        <v>16923</v>
      </c>
      <c r="F22" s="128">
        <f t="shared" si="2"/>
        <v>5907</v>
      </c>
      <c r="G22" s="128">
        <f t="shared" si="3"/>
        <v>22830</v>
      </c>
      <c r="H22" s="14">
        <f t="shared" si="0"/>
        <v>638.4</v>
      </c>
      <c r="I22" s="14">
        <f t="shared" si="4"/>
        <v>6510</v>
      </c>
      <c r="J22" s="14">
        <f t="shared" si="5"/>
        <v>18495.8</v>
      </c>
      <c r="K22" s="14">
        <f t="shared" si="6"/>
        <v>7148.4</v>
      </c>
      <c r="L22" s="14">
        <f t="shared" si="1"/>
        <v>25644.2</v>
      </c>
    </row>
    <row r="23" spans="1:12" ht="15.75">
      <c r="A23" s="126" t="s">
        <v>90</v>
      </c>
      <c r="B23" s="108">
        <v>1959</v>
      </c>
      <c r="C23" s="127">
        <v>604</v>
      </c>
      <c r="D23" s="127">
        <v>6336</v>
      </c>
      <c r="E23" s="127">
        <v>18071</v>
      </c>
      <c r="F23" s="128">
        <f t="shared" si="2"/>
        <v>6940</v>
      </c>
      <c r="G23" s="128">
        <f t="shared" si="3"/>
        <v>25011</v>
      </c>
      <c r="H23" s="14">
        <f t="shared" si="0"/>
        <v>659.8</v>
      </c>
      <c r="I23" s="14">
        <f t="shared" si="4"/>
        <v>6895</v>
      </c>
      <c r="J23" s="14">
        <f t="shared" si="5"/>
        <v>19069</v>
      </c>
      <c r="K23" s="14">
        <f t="shared" si="6"/>
        <v>7554.8</v>
      </c>
      <c r="L23" s="14">
        <f t="shared" si="1"/>
        <v>26623.8</v>
      </c>
    </row>
    <row r="24" spans="1:12" s="4" customFormat="1" ht="15.75">
      <c r="A24" s="133" t="s">
        <v>91</v>
      </c>
      <c r="B24" s="103">
        <v>1960</v>
      </c>
      <c r="C24" s="134">
        <v>648</v>
      </c>
      <c r="D24" s="134">
        <v>6632</v>
      </c>
      <c r="E24" s="134">
        <v>19035</v>
      </c>
      <c r="F24" s="135">
        <f t="shared" si="2"/>
        <v>7280</v>
      </c>
      <c r="G24" s="135">
        <f t="shared" si="3"/>
        <v>26315</v>
      </c>
      <c r="H24" s="14">
        <f t="shared" si="0"/>
        <v>689.8</v>
      </c>
      <c r="I24" s="14">
        <f t="shared" si="4"/>
        <v>7255</v>
      </c>
      <c r="J24" s="14">
        <f t="shared" si="5"/>
        <v>19782.2</v>
      </c>
      <c r="K24" s="14">
        <f t="shared" si="6"/>
        <v>7944.8</v>
      </c>
      <c r="L24" s="14">
        <f t="shared" si="1"/>
        <v>27727</v>
      </c>
    </row>
    <row r="25" spans="1:12" ht="15.75">
      <c r="A25" s="133" t="s">
        <v>92</v>
      </c>
      <c r="B25" s="108">
        <v>1961</v>
      </c>
      <c r="C25" s="127">
        <v>671</v>
      </c>
      <c r="D25" s="127">
        <v>7228</v>
      </c>
      <c r="E25" s="127">
        <v>19463</v>
      </c>
      <c r="F25" s="128">
        <f t="shared" si="2"/>
        <v>7899</v>
      </c>
      <c r="G25" s="128">
        <f t="shared" si="3"/>
        <v>27362</v>
      </c>
      <c r="H25" s="14">
        <f t="shared" si="0"/>
        <v>708.8</v>
      </c>
      <c r="I25" s="14">
        <f t="shared" si="4"/>
        <v>7677.4</v>
      </c>
      <c r="J25" s="14">
        <f t="shared" si="5"/>
        <v>20443.2</v>
      </c>
      <c r="K25" s="14">
        <f t="shared" si="6"/>
        <v>8386.2</v>
      </c>
      <c r="L25" s="14">
        <f t="shared" si="1"/>
        <v>28829.4</v>
      </c>
    </row>
    <row r="26" spans="1:12" ht="15.75">
      <c r="A26" s="133" t="s">
        <v>93</v>
      </c>
      <c r="B26" s="108">
        <v>1962</v>
      </c>
      <c r="C26" s="127">
        <v>664</v>
      </c>
      <c r="D26" s="127">
        <v>7052</v>
      </c>
      <c r="E26" s="127">
        <v>18987</v>
      </c>
      <c r="F26" s="128">
        <f t="shared" si="2"/>
        <v>7716</v>
      </c>
      <c r="G26" s="128">
        <f t="shared" si="3"/>
        <v>26703</v>
      </c>
      <c r="H26" s="14">
        <f t="shared" si="0"/>
        <v>732.6</v>
      </c>
      <c r="I26" s="14">
        <f t="shared" si="4"/>
        <v>8082.4</v>
      </c>
      <c r="J26" s="14">
        <f t="shared" si="5"/>
        <v>20998</v>
      </c>
      <c r="K26" s="14">
        <f t="shared" si="6"/>
        <v>8815</v>
      </c>
      <c r="L26" s="14">
        <f t="shared" si="1"/>
        <v>29813</v>
      </c>
    </row>
    <row r="27" spans="1:12" ht="15.75">
      <c r="A27" s="133" t="s">
        <v>94</v>
      </c>
      <c r="B27" s="108">
        <v>1963</v>
      </c>
      <c r="C27" s="127">
        <v>712</v>
      </c>
      <c r="D27" s="127">
        <v>7227</v>
      </c>
      <c r="E27" s="127">
        <v>19789</v>
      </c>
      <c r="F27" s="128">
        <f t="shared" si="2"/>
        <v>7939</v>
      </c>
      <c r="G27" s="128">
        <f t="shared" si="3"/>
        <v>27728</v>
      </c>
      <c r="H27" s="14">
        <f t="shared" si="0"/>
        <v>755.4</v>
      </c>
      <c r="I27" s="14">
        <f t="shared" si="4"/>
        <v>8523.6</v>
      </c>
      <c r="J27" s="14">
        <f t="shared" si="5"/>
        <v>21545.4</v>
      </c>
      <c r="K27" s="14">
        <f t="shared" si="6"/>
        <v>9279</v>
      </c>
      <c r="L27" s="14">
        <f t="shared" si="1"/>
        <v>30824.4</v>
      </c>
    </row>
    <row r="28" spans="1:12" ht="15.75">
      <c r="A28" s="133" t="s">
        <v>95</v>
      </c>
      <c r="B28" s="108">
        <v>1964</v>
      </c>
      <c r="C28" s="127">
        <v>754</v>
      </c>
      <c r="D28" s="127">
        <v>8136</v>
      </c>
      <c r="E28" s="127">
        <v>21637</v>
      </c>
      <c r="F28" s="128">
        <f t="shared" si="2"/>
        <v>8890</v>
      </c>
      <c r="G28" s="128">
        <f t="shared" si="3"/>
        <v>30527</v>
      </c>
      <c r="H28" s="14">
        <f t="shared" si="0"/>
        <v>766.8</v>
      </c>
      <c r="I28" s="14">
        <f t="shared" si="4"/>
        <v>8976.8</v>
      </c>
      <c r="J28" s="14">
        <f t="shared" si="5"/>
        <v>21665</v>
      </c>
      <c r="K28" s="14">
        <f t="shared" si="6"/>
        <v>9743.6</v>
      </c>
      <c r="L28" s="14">
        <f t="shared" si="1"/>
        <v>31408.6</v>
      </c>
    </row>
    <row r="29" spans="1:12" ht="15.75">
      <c r="A29" s="126" t="s">
        <v>96</v>
      </c>
      <c r="B29" s="108">
        <v>1965</v>
      </c>
      <c r="C29" s="127">
        <v>743</v>
      </c>
      <c r="D29" s="127">
        <v>8744</v>
      </c>
      <c r="E29" s="127">
        <v>22340</v>
      </c>
      <c r="F29" s="128">
        <f t="shared" si="2"/>
        <v>9487</v>
      </c>
      <c r="G29" s="128">
        <f t="shared" si="3"/>
        <v>31827</v>
      </c>
      <c r="H29" s="14">
        <f t="shared" si="0"/>
        <v>794.4</v>
      </c>
      <c r="I29" s="14">
        <f t="shared" si="4"/>
        <v>9315.8</v>
      </c>
      <c r="J29" s="14">
        <f t="shared" si="5"/>
        <v>21404.2</v>
      </c>
      <c r="K29" s="14">
        <f t="shared" si="6"/>
        <v>10110.2</v>
      </c>
      <c r="L29" s="14">
        <f t="shared" si="1"/>
        <v>31514.4</v>
      </c>
    </row>
    <row r="30" spans="1:12" ht="15.75">
      <c r="A30" s="126" t="s">
        <v>97</v>
      </c>
      <c r="B30" s="108">
        <v>1966</v>
      </c>
      <c r="C30" s="127">
        <v>790</v>
      </c>
      <c r="D30" s="127">
        <v>9253</v>
      </c>
      <c r="E30" s="127">
        <v>22237</v>
      </c>
      <c r="F30" s="128">
        <f t="shared" si="2"/>
        <v>10043</v>
      </c>
      <c r="G30" s="128">
        <f t="shared" si="3"/>
        <v>32280</v>
      </c>
      <c r="H30" s="14">
        <f t="shared" si="0"/>
        <v>808.8</v>
      </c>
      <c r="I30" s="14">
        <f t="shared" si="4"/>
        <v>9572.4</v>
      </c>
      <c r="J30" s="14">
        <f t="shared" si="5"/>
        <v>21015.8</v>
      </c>
      <c r="K30" s="14">
        <f t="shared" si="6"/>
        <v>10381.2</v>
      </c>
      <c r="L30" s="14">
        <f t="shared" si="1"/>
        <v>31397</v>
      </c>
    </row>
    <row r="31" spans="1:12" ht="15.75">
      <c r="A31" s="126" t="s">
        <v>98</v>
      </c>
      <c r="B31" s="108">
        <v>1967</v>
      </c>
      <c r="C31" s="127">
        <v>778</v>
      </c>
      <c r="D31" s="127">
        <v>9258</v>
      </c>
      <c r="E31" s="127">
        <v>21724</v>
      </c>
      <c r="F31" s="128">
        <f t="shared" si="2"/>
        <v>10036</v>
      </c>
      <c r="G31" s="128">
        <f t="shared" si="3"/>
        <v>31760</v>
      </c>
      <c r="H31" s="14">
        <f t="shared" si="0"/>
        <v>824</v>
      </c>
      <c r="I31" s="14">
        <f t="shared" si="4"/>
        <v>9711.2</v>
      </c>
      <c r="J31" s="14">
        <f t="shared" si="5"/>
        <v>20644.6</v>
      </c>
      <c r="K31" s="14">
        <f t="shared" si="6"/>
        <v>10535.2</v>
      </c>
      <c r="L31" s="14">
        <f t="shared" si="1"/>
        <v>31179.8</v>
      </c>
    </row>
    <row r="32" spans="1:12" ht="15.75">
      <c r="A32" s="126" t="s">
        <v>99</v>
      </c>
      <c r="B32" s="108">
        <v>1968</v>
      </c>
      <c r="C32" s="127">
        <v>769</v>
      </c>
      <c r="D32" s="127">
        <v>9493</v>
      </c>
      <c r="E32" s="127">
        <v>20387</v>
      </c>
      <c r="F32" s="128">
        <f t="shared" si="2"/>
        <v>10262</v>
      </c>
      <c r="G32" s="128">
        <f t="shared" si="3"/>
        <v>30649</v>
      </c>
      <c r="H32" s="14">
        <f t="shared" si="0"/>
        <v>839.4</v>
      </c>
      <c r="I32" s="14">
        <f t="shared" si="4"/>
        <v>9859.6</v>
      </c>
      <c r="J32" s="14">
        <f t="shared" si="5"/>
        <v>20481.2</v>
      </c>
      <c r="K32" s="14">
        <f t="shared" si="6"/>
        <v>10699</v>
      </c>
      <c r="L32" s="14">
        <f t="shared" si="1"/>
        <v>31180.2</v>
      </c>
    </row>
    <row r="33" spans="1:12" ht="15.75">
      <c r="A33" s="126" t="s">
        <v>100</v>
      </c>
      <c r="B33" s="108">
        <v>1969</v>
      </c>
      <c r="C33" s="127">
        <v>892</v>
      </c>
      <c r="D33" s="127">
        <v>9831</v>
      </c>
      <c r="E33" s="127">
        <v>20333</v>
      </c>
      <c r="F33" s="128">
        <f t="shared" si="2"/>
        <v>10723</v>
      </c>
      <c r="G33" s="128">
        <f t="shared" si="3"/>
        <v>31056</v>
      </c>
      <c r="H33" s="14">
        <f t="shared" si="0"/>
        <v>856.6</v>
      </c>
      <c r="I33" s="14">
        <f t="shared" si="4"/>
        <v>9979.8</v>
      </c>
      <c r="J33" s="14">
        <f t="shared" si="5"/>
        <v>20494.8</v>
      </c>
      <c r="K33" s="14">
        <f t="shared" si="6"/>
        <v>10836.4</v>
      </c>
      <c r="L33" s="14">
        <f t="shared" si="1"/>
        <v>31331.2</v>
      </c>
    </row>
    <row r="34" spans="1:12" s="4" customFormat="1" ht="15.75">
      <c r="A34" s="126" t="s">
        <v>101</v>
      </c>
      <c r="B34" s="103">
        <v>1970</v>
      </c>
      <c r="C34" s="134">
        <v>815</v>
      </c>
      <c r="D34" s="134">
        <v>10027</v>
      </c>
      <c r="E34" s="134">
        <v>20398</v>
      </c>
      <c r="F34" s="135">
        <f t="shared" si="2"/>
        <v>10842</v>
      </c>
      <c r="G34" s="135">
        <f t="shared" si="3"/>
        <v>31240</v>
      </c>
      <c r="H34" s="14">
        <f t="shared" si="0"/>
        <v>843.2</v>
      </c>
      <c r="I34" s="14">
        <f t="shared" si="4"/>
        <v>9918</v>
      </c>
      <c r="J34" s="14">
        <f t="shared" si="5"/>
        <v>20115.4</v>
      </c>
      <c r="K34" s="14">
        <f t="shared" si="6"/>
        <v>10761.2</v>
      </c>
      <c r="L34" s="14">
        <f t="shared" si="1"/>
        <v>30876.6</v>
      </c>
    </row>
    <row r="35" spans="1:12" ht="15.75">
      <c r="A35" s="126" t="s">
        <v>102</v>
      </c>
      <c r="B35" s="108">
        <v>1971</v>
      </c>
      <c r="C35" s="127">
        <v>866</v>
      </c>
      <c r="D35" s="127">
        <v>9947</v>
      </c>
      <c r="E35" s="127">
        <v>20381</v>
      </c>
      <c r="F35" s="128">
        <f t="shared" si="2"/>
        <v>10813</v>
      </c>
      <c r="G35" s="128">
        <f t="shared" si="3"/>
        <v>31194</v>
      </c>
      <c r="H35" s="14">
        <f t="shared" si="0"/>
        <v>834</v>
      </c>
      <c r="I35" s="14">
        <f t="shared" si="4"/>
        <v>9668.4</v>
      </c>
      <c r="J35" s="14">
        <f t="shared" si="5"/>
        <v>19850.4</v>
      </c>
      <c r="K35" s="14">
        <f t="shared" si="6"/>
        <v>10502.4</v>
      </c>
      <c r="L35" s="14">
        <f t="shared" si="1"/>
        <v>30352.8</v>
      </c>
    </row>
    <row r="36" spans="1:12" ht="15.75">
      <c r="A36" s="126" t="s">
        <v>103</v>
      </c>
      <c r="B36" s="108">
        <v>1972</v>
      </c>
      <c r="C36" s="127">
        <v>855</v>
      </c>
      <c r="D36" s="127">
        <v>10000</v>
      </c>
      <c r="E36" s="127">
        <v>20907</v>
      </c>
      <c r="F36" s="128">
        <f t="shared" si="2"/>
        <v>10855</v>
      </c>
      <c r="G36" s="128">
        <f t="shared" si="3"/>
        <v>31762</v>
      </c>
      <c r="H36" s="14">
        <f t="shared" si="0"/>
        <v>817.4</v>
      </c>
      <c r="I36" s="14">
        <f t="shared" si="4"/>
        <v>9423</v>
      </c>
      <c r="J36" s="14">
        <f t="shared" si="5"/>
        <v>19860.2</v>
      </c>
      <c r="K36" s="14">
        <f t="shared" si="6"/>
        <v>10240.4</v>
      </c>
      <c r="L36" s="14">
        <f t="shared" si="1"/>
        <v>30100.6</v>
      </c>
    </row>
    <row r="37" spans="1:12" ht="15.75">
      <c r="A37" s="126" t="s">
        <v>104</v>
      </c>
      <c r="B37" s="108">
        <v>1973</v>
      </c>
      <c r="C37" s="127">
        <v>855</v>
      </c>
      <c r="D37" s="127">
        <v>10094</v>
      </c>
      <c r="E37" s="127">
        <v>20455</v>
      </c>
      <c r="F37" s="128">
        <f t="shared" si="2"/>
        <v>10949</v>
      </c>
      <c r="G37" s="128">
        <f t="shared" si="3"/>
        <v>31404</v>
      </c>
      <c r="H37" s="14">
        <f t="shared" si="0"/>
        <v>808.6</v>
      </c>
      <c r="I37" s="14">
        <f t="shared" si="4"/>
        <v>9193</v>
      </c>
      <c r="J37" s="14">
        <f t="shared" si="5"/>
        <v>19703.2</v>
      </c>
      <c r="K37" s="14">
        <f t="shared" si="6"/>
        <v>10001.6</v>
      </c>
      <c r="L37" s="14">
        <f t="shared" si="1"/>
        <v>29704.8</v>
      </c>
    </row>
    <row r="38" spans="1:12" ht="15.75">
      <c r="A38" s="126" t="s">
        <v>105</v>
      </c>
      <c r="B38" s="108">
        <v>1974</v>
      </c>
      <c r="C38" s="127">
        <v>825</v>
      </c>
      <c r="D38" s="127">
        <v>9522</v>
      </c>
      <c r="E38" s="127">
        <v>18436</v>
      </c>
      <c r="F38" s="128">
        <f t="shared" si="2"/>
        <v>10347</v>
      </c>
      <c r="G38" s="128">
        <f t="shared" si="3"/>
        <v>28783</v>
      </c>
      <c r="H38" s="14">
        <f t="shared" si="0"/>
        <v>801.6</v>
      </c>
      <c r="I38" s="14">
        <f t="shared" si="4"/>
        <v>9044</v>
      </c>
      <c r="J38" s="14">
        <f t="shared" si="5"/>
        <v>19679.6</v>
      </c>
      <c r="K38" s="14">
        <f t="shared" si="6"/>
        <v>9845.6</v>
      </c>
      <c r="L38" s="14">
        <f t="shared" si="1"/>
        <v>29525.2</v>
      </c>
    </row>
    <row r="39" spans="1:12" ht="15.75">
      <c r="A39" s="126" t="s">
        <v>106</v>
      </c>
      <c r="B39" s="108">
        <v>1975</v>
      </c>
      <c r="C39" s="127">
        <v>769</v>
      </c>
      <c r="D39" s="127">
        <v>8779</v>
      </c>
      <c r="E39" s="127">
        <v>19073</v>
      </c>
      <c r="F39" s="128">
        <f t="shared" si="2"/>
        <v>9548</v>
      </c>
      <c r="G39" s="128">
        <f t="shared" si="3"/>
        <v>28621</v>
      </c>
      <c r="H39" s="14">
        <f t="shared" si="0"/>
        <v>798.6</v>
      </c>
      <c r="I39" s="14">
        <f t="shared" si="4"/>
        <v>8987.8</v>
      </c>
      <c r="J39" s="14">
        <f t="shared" si="5"/>
        <v>20259.6</v>
      </c>
      <c r="K39" s="14">
        <f t="shared" si="6"/>
        <v>9786.4</v>
      </c>
      <c r="L39" s="14">
        <f t="shared" si="1"/>
        <v>30046</v>
      </c>
    </row>
    <row r="40" spans="1:12" ht="15.75">
      <c r="A40" s="126" t="s">
        <v>107</v>
      </c>
      <c r="B40" s="108">
        <v>1976</v>
      </c>
      <c r="C40" s="127">
        <v>783</v>
      </c>
      <c r="D40" s="127">
        <v>8720</v>
      </c>
      <c r="E40" s="127">
        <v>20430</v>
      </c>
      <c r="F40" s="128">
        <f t="shared" si="2"/>
        <v>9503</v>
      </c>
      <c r="G40" s="128">
        <f t="shared" si="3"/>
        <v>29933</v>
      </c>
      <c r="H40" s="14">
        <f t="shared" si="0"/>
        <v>784.8</v>
      </c>
      <c r="I40" s="14">
        <f t="shared" si="4"/>
        <v>8999.8</v>
      </c>
      <c r="J40" s="14">
        <f t="shared" si="5"/>
        <v>20394.4</v>
      </c>
      <c r="K40" s="14">
        <f t="shared" si="6"/>
        <v>9784.6</v>
      </c>
      <c r="L40" s="14">
        <f t="shared" si="1"/>
        <v>30179</v>
      </c>
    </row>
    <row r="41" spans="1:12" ht="15.75">
      <c r="A41" s="126" t="s">
        <v>108</v>
      </c>
      <c r="B41" s="108">
        <v>1977</v>
      </c>
      <c r="C41" s="127">
        <v>811</v>
      </c>
      <c r="D41" s="127">
        <v>8850</v>
      </c>
      <c r="E41" s="127">
        <v>20122</v>
      </c>
      <c r="F41" s="128">
        <f t="shared" si="2"/>
        <v>9661</v>
      </c>
      <c r="G41" s="128">
        <f t="shared" si="3"/>
        <v>29783</v>
      </c>
      <c r="H41" s="14">
        <f t="shared" si="0"/>
        <v>763.6</v>
      </c>
      <c r="I41" s="14">
        <f t="shared" si="4"/>
        <v>9023.8</v>
      </c>
      <c r="J41" s="14">
        <f t="shared" si="5"/>
        <v>20158.2</v>
      </c>
      <c r="K41" s="14">
        <f t="shared" si="6"/>
        <v>9787.4</v>
      </c>
      <c r="L41" s="14">
        <f t="shared" si="1"/>
        <v>29945.6</v>
      </c>
    </row>
    <row r="42" spans="1:12" ht="15.75">
      <c r="A42" s="126" t="s">
        <v>109</v>
      </c>
      <c r="B42" s="108">
        <v>1978</v>
      </c>
      <c r="C42" s="127">
        <v>820</v>
      </c>
      <c r="D42" s="127">
        <v>9349</v>
      </c>
      <c r="E42" s="127">
        <v>20337</v>
      </c>
      <c r="F42" s="128">
        <f t="shared" si="2"/>
        <v>10169</v>
      </c>
      <c r="G42" s="128">
        <f t="shared" si="3"/>
        <v>30506</v>
      </c>
      <c r="H42" s="14">
        <f t="shared" si="0"/>
        <v>741.6</v>
      </c>
      <c r="I42" s="14">
        <f t="shared" si="4"/>
        <v>9105.8</v>
      </c>
      <c r="J42" s="14">
        <f t="shared" si="5"/>
        <v>19796.2</v>
      </c>
      <c r="K42" s="14">
        <f t="shared" si="6"/>
        <v>9847.4</v>
      </c>
      <c r="L42" s="14">
        <f t="shared" si="1"/>
        <v>29643.6</v>
      </c>
    </row>
    <row r="43" spans="1:12" ht="15.75">
      <c r="A43" s="126" t="s">
        <v>110</v>
      </c>
      <c r="B43" s="108">
        <v>1979</v>
      </c>
      <c r="C43" s="107">
        <v>810</v>
      </c>
      <c r="D43" s="127">
        <v>9241</v>
      </c>
      <c r="E43" s="127">
        <v>21336</v>
      </c>
      <c r="F43" s="128">
        <f t="shared" si="2"/>
        <v>10051</v>
      </c>
      <c r="G43" s="128">
        <f t="shared" si="3"/>
        <v>31387</v>
      </c>
      <c r="H43" s="14">
        <f aca="true" t="shared" si="7" ref="H43:H70">(C43+C44+C45+C46+C47)/5</f>
        <v>702.4</v>
      </c>
      <c r="I43" s="14">
        <f t="shared" si="4"/>
        <v>8762.6</v>
      </c>
      <c r="J43" s="14">
        <f t="shared" si="5"/>
        <v>19122.2</v>
      </c>
      <c r="K43" s="14">
        <f t="shared" si="6"/>
        <v>9465</v>
      </c>
      <c r="L43" s="14">
        <f aca="true" t="shared" si="8" ref="L43:L70">(G43+G44+G45+G46+G47)/5</f>
        <v>28587.2</v>
      </c>
    </row>
    <row r="44" spans="1:12" s="4" customFormat="1" ht="15.75">
      <c r="A44" s="133" t="s">
        <v>111</v>
      </c>
      <c r="B44" s="103">
        <v>1980</v>
      </c>
      <c r="C44" s="102">
        <v>700</v>
      </c>
      <c r="D44" s="134">
        <v>8839</v>
      </c>
      <c r="E44" s="134">
        <v>19747</v>
      </c>
      <c r="F44" s="135">
        <f t="shared" si="2"/>
        <v>9539</v>
      </c>
      <c r="G44" s="128">
        <f t="shared" si="3"/>
        <v>29286</v>
      </c>
      <c r="H44" s="14">
        <f t="shared" si="7"/>
        <v>660.2</v>
      </c>
      <c r="I44" s="14">
        <f t="shared" si="4"/>
        <v>8459.8</v>
      </c>
      <c r="J44" s="14">
        <f t="shared" si="5"/>
        <v>18421.4</v>
      </c>
      <c r="K44" s="14">
        <f t="shared" si="6"/>
        <v>9120</v>
      </c>
      <c r="L44" s="14">
        <f t="shared" si="8"/>
        <v>27541.4</v>
      </c>
    </row>
    <row r="45" spans="1:12" ht="15.75">
      <c r="A45" s="126" t="s">
        <v>112</v>
      </c>
      <c r="B45" s="108">
        <v>1981</v>
      </c>
      <c r="C45" s="107">
        <v>677</v>
      </c>
      <c r="D45" s="127">
        <v>8840</v>
      </c>
      <c r="E45" s="127">
        <v>19249</v>
      </c>
      <c r="F45" s="128">
        <f t="shared" si="2"/>
        <v>9517</v>
      </c>
      <c r="G45" s="128">
        <f t="shared" si="3"/>
        <v>28766</v>
      </c>
      <c r="H45" s="14">
        <f t="shared" si="7"/>
        <v>640.6</v>
      </c>
      <c r="I45" s="14">
        <f t="shared" si="4"/>
        <v>8249.2</v>
      </c>
      <c r="J45" s="14">
        <f t="shared" si="5"/>
        <v>18251.8</v>
      </c>
      <c r="K45" s="14">
        <f t="shared" si="6"/>
        <v>8889.8</v>
      </c>
      <c r="L45" s="14">
        <f t="shared" si="8"/>
        <v>27141.6</v>
      </c>
    </row>
    <row r="46" spans="1:12" ht="15.75">
      <c r="A46" s="126" t="s">
        <v>113</v>
      </c>
      <c r="B46" s="108">
        <v>1982</v>
      </c>
      <c r="C46" s="107">
        <v>701</v>
      </c>
      <c r="D46" s="127">
        <v>9260</v>
      </c>
      <c r="E46" s="127">
        <v>18312</v>
      </c>
      <c r="F46" s="128">
        <f aca="true" t="shared" si="9" ref="F46:F74">SUM(C46:D46)</f>
        <v>9961</v>
      </c>
      <c r="G46" s="128">
        <f aca="true" t="shared" si="10" ref="G46:G74">SUM(C46:E46)</f>
        <v>28273</v>
      </c>
      <c r="H46" s="14">
        <f t="shared" si="7"/>
        <v>625.4</v>
      </c>
      <c r="I46" s="14">
        <f aca="true" t="shared" si="11" ref="I46:I70">(D46+D47+D48+D49+D50)/5</f>
        <v>7965.6</v>
      </c>
      <c r="J46" s="14">
        <f aca="true" t="shared" si="12" ref="J46:J70">(E46+E47+E48+E49+E50)/5</f>
        <v>18020.8</v>
      </c>
      <c r="K46" s="14">
        <f aca="true" t="shared" si="13" ref="K46:K70">(F46+F47+F48+F49+F50)/5</f>
        <v>8591</v>
      </c>
      <c r="L46" s="14">
        <f t="shared" si="8"/>
        <v>26611.8</v>
      </c>
    </row>
    <row r="47" spans="1:12" ht="15.75">
      <c r="A47" s="126" t="s">
        <v>114</v>
      </c>
      <c r="B47" s="108">
        <v>1983</v>
      </c>
      <c r="C47" s="107">
        <v>624</v>
      </c>
      <c r="D47" s="127">
        <v>7633</v>
      </c>
      <c r="E47" s="127">
        <v>16967</v>
      </c>
      <c r="F47" s="128">
        <f t="shared" si="9"/>
        <v>8257</v>
      </c>
      <c r="G47" s="128">
        <f t="shared" si="10"/>
        <v>25224</v>
      </c>
      <c r="H47" s="14">
        <f t="shared" si="7"/>
        <v>596.4</v>
      </c>
      <c r="I47" s="14">
        <f t="shared" si="11"/>
        <v>7455</v>
      </c>
      <c r="J47" s="14">
        <f t="shared" si="12"/>
        <v>17855.4</v>
      </c>
      <c r="K47" s="14">
        <f t="shared" si="13"/>
        <v>8051.4</v>
      </c>
      <c r="L47" s="14">
        <f t="shared" si="8"/>
        <v>25906.8</v>
      </c>
    </row>
    <row r="48" spans="1:12" ht="15.75">
      <c r="A48" s="126" t="s">
        <v>115</v>
      </c>
      <c r="B48" s="108">
        <v>1984</v>
      </c>
      <c r="C48" s="107">
        <v>599</v>
      </c>
      <c r="D48" s="127">
        <v>7727</v>
      </c>
      <c r="E48" s="127">
        <v>17832</v>
      </c>
      <c r="F48" s="128">
        <f t="shared" si="9"/>
        <v>8326</v>
      </c>
      <c r="G48" s="128">
        <f t="shared" si="10"/>
        <v>26158</v>
      </c>
      <c r="H48" s="14">
        <f t="shared" si="7"/>
        <v>582.4</v>
      </c>
      <c r="I48" s="14">
        <f t="shared" si="11"/>
        <v>7274.8</v>
      </c>
      <c r="J48" s="14">
        <f t="shared" si="12"/>
        <v>18089.8</v>
      </c>
      <c r="K48" s="14">
        <f t="shared" si="13"/>
        <v>7857.2</v>
      </c>
      <c r="L48" s="14">
        <f t="shared" si="8"/>
        <v>25947</v>
      </c>
    </row>
    <row r="49" spans="1:12" ht="15.75">
      <c r="A49" s="126" t="s">
        <v>116</v>
      </c>
      <c r="B49" s="108">
        <v>1985</v>
      </c>
      <c r="C49" s="107">
        <v>602</v>
      </c>
      <c r="D49" s="127">
        <v>7786</v>
      </c>
      <c r="E49" s="127">
        <v>18899</v>
      </c>
      <c r="F49" s="128">
        <f t="shared" si="9"/>
        <v>8388</v>
      </c>
      <c r="G49" s="128">
        <f t="shared" si="10"/>
        <v>27287</v>
      </c>
      <c r="H49" s="14">
        <f t="shared" si="7"/>
        <v>573.2</v>
      </c>
      <c r="I49" s="14">
        <f t="shared" si="11"/>
        <v>7129</v>
      </c>
      <c r="J49" s="14">
        <f t="shared" si="12"/>
        <v>18519.6</v>
      </c>
      <c r="K49" s="14">
        <f t="shared" si="13"/>
        <v>7702.2</v>
      </c>
      <c r="L49" s="14">
        <f t="shared" si="8"/>
        <v>26221.8</v>
      </c>
    </row>
    <row r="50" spans="1:12" ht="15.75">
      <c r="A50" s="126" t="s">
        <v>117</v>
      </c>
      <c r="B50" s="108">
        <v>1986</v>
      </c>
      <c r="C50" s="107">
        <v>601</v>
      </c>
      <c r="D50" s="127">
        <v>7422</v>
      </c>
      <c r="E50" s="127">
        <v>18094</v>
      </c>
      <c r="F50" s="128">
        <f t="shared" si="9"/>
        <v>8023</v>
      </c>
      <c r="G50" s="128">
        <f t="shared" si="10"/>
        <v>26117</v>
      </c>
      <c r="H50" s="14">
        <f t="shared" si="7"/>
        <v>562</v>
      </c>
      <c r="I50" s="14">
        <f t="shared" si="11"/>
        <v>6822.2</v>
      </c>
      <c r="J50" s="14">
        <f t="shared" si="12"/>
        <v>18825.8</v>
      </c>
      <c r="K50" s="14">
        <f t="shared" si="13"/>
        <v>7384.2</v>
      </c>
      <c r="L50" s="14">
        <f t="shared" si="8"/>
        <v>26210</v>
      </c>
    </row>
    <row r="51" spans="1:12" ht="15.75">
      <c r="A51" s="126" t="s">
        <v>118</v>
      </c>
      <c r="B51" s="108">
        <v>1987</v>
      </c>
      <c r="C51" s="107">
        <v>556</v>
      </c>
      <c r="D51" s="127">
        <v>6707</v>
      </c>
      <c r="E51" s="127">
        <v>17485</v>
      </c>
      <c r="F51" s="128">
        <f t="shared" si="9"/>
        <v>7263</v>
      </c>
      <c r="G51" s="128">
        <f t="shared" si="10"/>
        <v>24748</v>
      </c>
      <c r="H51" s="14">
        <f t="shared" si="7"/>
        <v>540</v>
      </c>
      <c r="I51" s="14">
        <f t="shared" si="11"/>
        <v>6465.4</v>
      </c>
      <c r="J51" s="14">
        <f t="shared" si="12"/>
        <v>19050.4</v>
      </c>
      <c r="K51" s="14">
        <f t="shared" si="13"/>
        <v>7005.4</v>
      </c>
      <c r="L51" s="14">
        <f t="shared" si="8"/>
        <v>26055.8</v>
      </c>
    </row>
    <row r="52" spans="1:12" ht="15.75">
      <c r="A52" s="126" t="s">
        <v>119</v>
      </c>
      <c r="B52" s="108">
        <v>1988</v>
      </c>
      <c r="C52" s="107">
        <v>554</v>
      </c>
      <c r="D52" s="127">
        <v>6732</v>
      </c>
      <c r="E52" s="127">
        <v>18139</v>
      </c>
      <c r="F52" s="128">
        <f t="shared" si="9"/>
        <v>7286</v>
      </c>
      <c r="G52" s="128">
        <f t="shared" si="10"/>
        <v>25425</v>
      </c>
      <c r="H52" s="14">
        <f t="shared" si="7"/>
        <v>521.4</v>
      </c>
      <c r="I52" s="14">
        <f t="shared" si="11"/>
        <v>6159.2</v>
      </c>
      <c r="J52" s="14">
        <f t="shared" si="12"/>
        <v>19260.2</v>
      </c>
      <c r="K52" s="14">
        <f t="shared" si="13"/>
        <v>6680.6</v>
      </c>
      <c r="L52" s="14">
        <f t="shared" si="8"/>
        <v>25940.8</v>
      </c>
    </row>
    <row r="53" spans="1:12" ht="15.75">
      <c r="A53" s="126" t="s">
        <v>120</v>
      </c>
      <c r="B53" s="108">
        <v>1989</v>
      </c>
      <c r="C53" s="107">
        <v>553</v>
      </c>
      <c r="D53" s="127">
        <v>6998</v>
      </c>
      <c r="E53" s="127">
        <v>19981</v>
      </c>
      <c r="F53" s="128">
        <f t="shared" si="9"/>
        <v>7551</v>
      </c>
      <c r="G53" s="128">
        <f t="shared" si="10"/>
        <v>27532</v>
      </c>
      <c r="H53" s="14">
        <f t="shared" si="7"/>
        <v>490.4</v>
      </c>
      <c r="I53" s="14">
        <f t="shared" si="11"/>
        <v>5703.6</v>
      </c>
      <c r="J53" s="14">
        <f t="shared" si="12"/>
        <v>19144.6</v>
      </c>
      <c r="K53" s="14">
        <f t="shared" si="13"/>
        <v>6194</v>
      </c>
      <c r="L53" s="14">
        <f t="shared" si="8"/>
        <v>25338.6</v>
      </c>
    </row>
    <row r="54" spans="1:12" s="4" customFormat="1" ht="15.75">
      <c r="A54" s="133" t="s">
        <v>121</v>
      </c>
      <c r="B54" s="103">
        <v>1990</v>
      </c>
      <c r="C54" s="102">
        <v>546</v>
      </c>
      <c r="D54" s="134">
        <v>6252</v>
      </c>
      <c r="E54" s="134">
        <v>20430</v>
      </c>
      <c r="F54" s="135">
        <f t="shared" si="9"/>
        <v>6798</v>
      </c>
      <c r="G54" s="128">
        <f t="shared" si="10"/>
        <v>27228</v>
      </c>
      <c r="H54" s="14">
        <f t="shared" si="7"/>
        <v>452.4</v>
      </c>
      <c r="I54" s="14">
        <f t="shared" si="11"/>
        <v>5345.6</v>
      </c>
      <c r="J54" s="14">
        <f t="shared" si="12"/>
        <v>18548.8</v>
      </c>
      <c r="K54" s="14">
        <f t="shared" si="13"/>
        <v>5798</v>
      </c>
      <c r="L54" s="14">
        <f t="shared" si="8"/>
        <v>24346.8</v>
      </c>
    </row>
    <row r="55" spans="1:12" ht="15.75">
      <c r="A55" s="126" t="s">
        <v>122</v>
      </c>
      <c r="B55" s="108">
        <v>1991</v>
      </c>
      <c r="C55" s="107">
        <v>491</v>
      </c>
      <c r="D55" s="127">
        <v>5638</v>
      </c>
      <c r="E55" s="127">
        <v>19217</v>
      </c>
      <c r="F55" s="128">
        <f t="shared" si="9"/>
        <v>6129</v>
      </c>
      <c r="G55" s="128">
        <f t="shared" si="10"/>
        <v>25346</v>
      </c>
      <c r="H55" s="14">
        <f t="shared" si="7"/>
        <v>425</v>
      </c>
      <c r="I55" s="14">
        <f t="shared" si="11"/>
        <v>5081.2</v>
      </c>
      <c r="J55" s="14">
        <f t="shared" si="12"/>
        <v>17833.8</v>
      </c>
      <c r="K55" s="14">
        <f t="shared" si="13"/>
        <v>5506.2</v>
      </c>
      <c r="L55" s="14">
        <f t="shared" si="8"/>
        <v>23340</v>
      </c>
    </row>
    <row r="56" spans="1:12" ht="15.75">
      <c r="A56" s="126" t="s">
        <v>123</v>
      </c>
      <c r="B56" s="108">
        <v>1992</v>
      </c>
      <c r="C56" s="107">
        <v>463</v>
      </c>
      <c r="D56" s="127">
        <v>5176</v>
      </c>
      <c r="E56" s="127">
        <v>18534</v>
      </c>
      <c r="F56" s="128">
        <f t="shared" si="9"/>
        <v>5639</v>
      </c>
      <c r="G56" s="128">
        <f t="shared" si="10"/>
        <v>24173</v>
      </c>
      <c r="H56" s="14">
        <f t="shared" si="7"/>
        <v>398.2</v>
      </c>
      <c r="I56" s="14">
        <f t="shared" si="11"/>
        <v>4761.8</v>
      </c>
      <c r="J56" s="14">
        <f t="shared" si="12"/>
        <v>17454</v>
      </c>
      <c r="K56" s="14">
        <f t="shared" si="13"/>
        <v>5160</v>
      </c>
      <c r="L56" s="14">
        <f t="shared" si="8"/>
        <v>22614</v>
      </c>
    </row>
    <row r="57" spans="1:12" ht="15.75">
      <c r="A57" s="126" t="s">
        <v>124</v>
      </c>
      <c r="B57" s="108">
        <v>1993</v>
      </c>
      <c r="C57" s="107">
        <v>399</v>
      </c>
      <c r="D57" s="127">
        <v>4454</v>
      </c>
      <c r="E57" s="127">
        <v>17561</v>
      </c>
      <c r="F57" s="128">
        <f t="shared" si="9"/>
        <v>4853</v>
      </c>
      <c r="G57" s="128">
        <f t="shared" si="10"/>
        <v>22414</v>
      </c>
      <c r="H57" s="14">
        <f t="shared" si="7"/>
        <v>381</v>
      </c>
      <c r="I57" s="14">
        <f t="shared" si="11"/>
        <v>4536</v>
      </c>
      <c r="J57" s="14">
        <f t="shared" si="12"/>
        <v>17388.2</v>
      </c>
      <c r="K57" s="14">
        <f t="shared" si="13"/>
        <v>4917</v>
      </c>
      <c r="L57" s="14">
        <f t="shared" si="8"/>
        <v>22305.2</v>
      </c>
    </row>
    <row r="58" spans="1:12" ht="15.75">
      <c r="A58" s="126" t="s">
        <v>125</v>
      </c>
      <c r="B58" s="108">
        <v>1994</v>
      </c>
      <c r="C58" s="107">
        <v>363</v>
      </c>
      <c r="D58" s="127">
        <v>5208</v>
      </c>
      <c r="E58" s="127">
        <v>17002</v>
      </c>
      <c r="F58" s="128">
        <f t="shared" si="9"/>
        <v>5571</v>
      </c>
      <c r="G58" s="128">
        <f t="shared" si="10"/>
        <v>22573</v>
      </c>
      <c r="H58" s="14">
        <f t="shared" si="7"/>
        <v>378.2</v>
      </c>
      <c r="I58" s="14">
        <f t="shared" si="11"/>
        <v>4459.6</v>
      </c>
      <c r="J58" s="14">
        <f t="shared" si="12"/>
        <v>17478</v>
      </c>
      <c r="K58" s="14">
        <f t="shared" si="13"/>
        <v>4837.8</v>
      </c>
      <c r="L58" s="14">
        <f t="shared" si="8"/>
        <v>22315.8</v>
      </c>
    </row>
    <row r="59" spans="1:12" ht="15.75">
      <c r="A59" s="126" t="s">
        <v>126</v>
      </c>
      <c r="B59" s="108">
        <v>1995</v>
      </c>
      <c r="C59" s="107">
        <v>409</v>
      </c>
      <c r="D59" s="127">
        <v>4930</v>
      </c>
      <c r="E59" s="127">
        <v>16855</v>
      </c>
      <c r="F59" s="128">
        <f t="shared" si="9"/>
        <v>5339</v>
      </c>
      <c r="G59" s="128">
        <f t="shared" si="10"/>
        <v>22194</v>
      </c>
      <c r="H59" s="14">
        <f t="shared" si="7"/>
        <v>367.6</v>
      </c>
      <c r="I59" s="14">
        <f t="shared" si="11"/>
        <v>4171</v>
      </c>
      <c r="J59" s="14">
        <f t="shared" si="12"/>
        <v>17463</v>
      </c>
      <c r="K59" s="14">
        <f t="shared" si="13"/>
        <v>4538.6</v>
      </c>
      <c r="L59" s="14">
        <f t="shared" si="8"/>
        <v>22001.6</v>
      </c>
    </row>
    <row r="60" spans="1:12" ht="15.75">
      <c r="A60" s="126" t="s">
        <v>127</v>
      </c>
      <c r="B60" s="108">
        <v>1996</v>
      </c>
      <c r="C60" s="107">
        <v>357</v>
      </c>
      <c r="D60" s="127">
        <v>4041</v>
      </c>
      <c r="E60" s="127">
        <v>17318</v>
      </c>
      <c r="F60" s="128">
        <f t="shared" si="9"/>
        <v>4398</v>
      </c>
      <c r="G60" s="128">
        <f t="shared" si="10"/>
        <v>21716</v>
      </c>
      <c r="H60" s="14">
        <f t="shared" si="7"/>
        <v>351</v>
      </c>
      <c r="I60" s="14">
        <f t="shared" si="11"/>
        <v>3898.6</v>
      </c>
      <c r="J60" s="14">
        <f t="shared" si="12"/>
        <v>17416.6</v>
      </c>
      <c r="K60" s="14">
        <f t="shared" si="13"/>
        <v>4249.6</v>
      </c>
      <c r="L60" s="14">
        <f t="shared" si="8"/>
        <v>21666.2</v>
      </c>
    </row>
    <row r="61" spans="1:12" ht="15.75">
      <c r="A61" s="126" t="s">
        <v>128</v>
      </c>
      <c r="B61" s="108">
        <v>1997</v>
      </c>
      <c r="C61" s="107">
        <v>377</v>
      </c>
      <c r="D61" s="127">
        <v>4047</v>
      </c>
      <c r="E61" s="127">
        <v>18205</v>
      </c>
      <c r="F61" s="128">
        <f t="shared" si="9"/>
        <v>4424</v>
      </c>
      <c r="G61" s="128">
        <f t="shared" si="10"/>
        <v>22629</v>
      </c>
      <c r="H61" s="14">
        <f t="shared" si="7"/>
        <v>349.2</v>
      </c>
      <c r="I61" s="14">
        <f t="shared" si="11"/>
        <v>3772.4</v>
      </c>
      <c r="J61" s="14">
        <f t="shared" si="12"/>
        <v>17183.6</v>
      </c>
      <c r="K61" s="14">
        <f t="shared" si="13"/>
        <v>4121.6</v>
      </c>
      <c r="L61" s="14">
        <f t="shared" si="8"/>
        <v>21305.2</v>
      </c>
    </row>
    <row r="62" spans="1:12" ht="15.75">
      <c r="A62" s="136" t="s">
        <v>129</v>
      </c>
      <c r="B62" s="137">
        <v>1998</v>
      </c>
      <c r="C62" s="138">
        <v>385</v>
      </c>
      <c r="D62" s="139">
        <v>4072</v>
      </c>
      <c r="E62" s="139">
        <v>18010</v>
      </c>
      <c r="F62" s="128">
        <f t="shared" si="9"/>
        <v>4457</v>
      </c>
      <c r="G62" s="128">
        <f t="shared" si="10"/>
        <v>22467</v>
      </c>
      <c r="H62" s="14">
        <f t="shared" si="7"/>
        <v>334.6</v>
      </c>
      <c r="I62" s="14">
        <f t="shared" si="11"/>
        <v>3608.8</v>
      </c>
      <c r="J62" s="14">
        <f t="shared" si="12"/>
        <v>16691</v>
      </c>
      <c r="K62" s="14">
        <f t="shared" si="13"/>
        <v>3943.4</v>
      </c>
      <c r="L62" s="14">
        <f t="shared" si="8"/>
        <v>20634.4</v>
      </c>
    </row>
    <row r="63" spans="1:12" ht="15.75">
      <c r="A63" s="136" t="s">
        <v>130</v>
      </c>
      <c r="B63" s="137">
        <v>1999</v>
      </c>
      <c r="C63" s="140">
        <v>310</v>
      </c>
      <c r="D63" s="141">
        <v>3765</v>
      </c>
      <c r="E63" s="141">
        <v>16927</v>
      </c>
      <c r="F63" s="128">
        <f t="shared" si="9"/>
        <v>4075</v>
      </c>
      <c r="G63" s="128">
        <f t="shared" si="10"/>
        <v>21002</v>
      </c>
      <c r="H63" s="14">
        <f t="shared" si="7"/>
        <v>324.8</v>
      </c>
      <c r="I63" s="14">
        <f t="shared" si="11"/>
        <v>3385.8</v>
      </c>
      <c r="J63" s="14">
        <f t="shared" si="12"/>
        <v>16181.6</v>
      </c>
      <c r="K63" s="14">
        <f t="shared" si="13"/>
        <v>3710.6</v>
      </c>
      <c r="L63" s="14">
        <f t="shared" si="8"/>
        <v>19892.2</v>
      </c>
    </row>
    <row r="64" spans="1:12" ht="15.75">
      <c r="A64" s="136" t="s">
        <v>131</v>
      </c>
      <c r="B64" s="137">
        <v>2000</v>
      </c>
      <c r="C64" s="140">
        <v>326</v>
      </c>
      <c r="D64" s="141">
        <v>3568</v>
      </c>
      <c r="E64" s="141">
        <v>16623</v>
      </c>
      <c r="F64" s="141">
        <f t="shared" si="9"/>
        <v>3894</v>
      </c>
      <c r="G64" s="128">
        <f t="shared" si="10"/>
        <v>20517</v>
      </c>
      <c r="H64" s="14">
        <f t="shared" si="7"/>
        <v>324.4</v>
      </c>
      <c r="I64" s="14">
        <f t="shared" si="11"/>
        <v>3186</v>
      </c>
      <c r="J64" s="14">
        <f t="shared" si="12"/>
        <v>15881.8</v>
      </c>
      <c r="K64" s="14">
        <f t="shared" si="13"/>
        <v>3510.4</v>
      </c>
      <c r="L64" s="14">
        <f t="shared" si="8"/>
        <v>19392.2</v>
      </c>
    </row>
    <row r="65" spans="1:12" ht="15.75">
      <c r="A65" s="136" t="s">
        <v>132</v>
      </c>
      <c r="B65" s="137">
        <v>2001</v>
      </c>
      <c r="C65" s="140">
        <v>348</v>
      </c>
      <c r="D65" s="141">
        <v>3410</v>
      </c>
      <c r="E65" s="141">
        <v>16153</v>
      </c>
      <c r="F65" s="141">
        <f t="shared" si="9"/>
        <v>3758</v>
      </c>
      <c r="G65" s="141">
        <f t="shared" si="10"/>
        <v>19911</v>
      </c>
      <c r="H65" s="14">
        <f t="shared" si="7"/>
        <v>316.4</v>
      </c>
      <c r="I65" s="14">
        <f t="shared" si="11"/>
        <v>3005.6</v>
      </c>
      <c r="J65" s="14">
        <f t="shared" si="12"/>
        <v>15543.8</v>
      </c>
      <c r="K65" s="14">
        <f t="shared" si="13"/>
        <v>3322</v>
      </c>
      <c r="L65" s="14">
        <f t="shared" si="8"/>
        <v>18865.8</v>
      </c>
    </row>
    <row r="66" spans="1:12" ht="15.75">
      <c r="A66" s="136" t="s">
        <v>133</v>
      </c>
      <c r="B66" s="137">
        <v>2002</v>
      </c>
      <c r="C66" s="140">
        <v>304</v>
      </c>
      <c r="D66" s="141">
        <v>3229</v>
      </c>
      <c r="E66" s="141">
        <v>15742</v>
      </c>
      <c r="F66" s="141">
        <f t="shared" si="9"/>
        <v>3533</v>
      </c>
      <c r="G66" s="141">
        <f t="shared" si="10"/>
        <v>19275</v>
      </c>
      <c r="H66" s="14">
        <f t="shared" si="7"/>
        <v>309.6</v>
      </c>
      <c r="I66" s="14">
        <f t="shared" si="11"/>
        <v>2850.6</v>
      </c>
      <c r="J66" s="14">
        <f t="shared" si="12"/>
        <v>15177.2</v>
      </c>
      <c r="K66" s="14">
        <f t="shared" si="13"/>
        <v>3160.2</v>
      </c>
      <c r="L66" s="14">
        <f t="shared" si="8"/>
        <v>18337.4</v>
      </c>
    </row>
    <row r="67" spans="1:12" ht="15.75">
      <c r="A67" s="136" t="s">
        <v>134</v>
      </c>
      <c r="B67" s="137">
        <v>2003</v>
      </c>
      <c r="C67" s="140">
        <v>336</v>
      </c>
      <c r="D67" s="141">
        <v>2957</v>
      </c>
      <c r="E67" s="141">
        <v>15463</v>
      </c>
      <c r="F67" s="141">
        <f t="shared" si="9"/>
        <v>3293</v>
      </c>
      <c r="G67" s="141">
        <f t="shared" si="10"/>
        <v>18756</v>
      </c>
      <c r="H67" s="14">
        <f t="shared" si="7"/>
        <v>305</v>
      </c>
      <c r="I67" s="14">
        <f t="shared" si="11"/>
        <v>2681.8</v>
      </c>
      <c r="J67" s="14">
        <f t="shared" si="12"/>
        <v>14743.2</v>
      </c>
      <c r="K67" s="14">
        <f t="shared" si="13"/>
        <v>2986.8</v>
      </c>
      <c r="L67" s="14">
        <f t="shared" si="8"/>
        <v>17730</v>
      </c>
    </row>
    <row r="68" spans="1:12" ht="15.75">
      <c r="A68" s="136" t="s">
        <v>135</v>
      </c>
      <c r="B68" s="137">
        <v>2004</v>
      </c>
      <c r="C68" s="140">
        <v>308</v>
      </c>
      <c r="D68" s="141">
        <v>2766</v>
      </c>
      <c r="E68" s="141">
        <v>15428</v>
      </c>
      <c r="F68" s="141">
        <f t="shared" si="9"/>
        <v>3074</v>
      </c>
      <c r="G68" s="141">
        <f t="shared" si="10"/>
        <v>18502</v>
      </c>
      <c r="H68" s="14">
        <f t="shared" si="7"/>
        <v>291.8</v>
      </c>
      <c r="I68" s="14">
        <f t="shared" si="11"/>
        <v>2605.2</v>
      </c>
      <c r="J68" s="14">
        <f t="shared" si="12"/>
        <v>14199.8</v>
      </c>
      <c r="K68" s="14">
        <f t="shared" si="13"/>
        <v>2897</v>
      </c>
      <c r="L68" s="14">
        <f t="shared" si="8"/>
        <v>17096.8</v>
      </c>
    </row>
    <row r="69" spans="1:12" ht="15.75">
      <c r="A69" s="136" t="s">
        <v>136</v>
      </c>
      <c r="B69" s="137">
        <v>2005</v>
      </c>
      <c r="C69" s="140">
        <v>286</v>
      </c>
      <c r="D69" s="141">
        <v>2666</v>
      </c>
      <c r="E69" s="141">
        <v>14933</v>
      </c>
      <c r="F69" s="141">
        <f t="shared" si="9"/>
        <v>2952</v>
      </c>
      <c r="G69" s="141">
        <f t="shared" si="10"/>
        <v>17885</v>
      </c>
      <c r="H69" s="14">
        <f t="shared" si="7"/>
        <v>273.4</v>
      </c>
      <c r="I69" s="14">
        <f t="shared" si="11"/>
        <v>2509.2</v>
      </c>
      <c r="J69" s="14">
        <f t="shared" si="12"/>
        <v>13622.4</v>
      </c>
      <c r="K69" s="14">
        <f t="shared" si="13"/>
        <v>2782.6</v>
      </c>
      <c r="L69" s="14">
        <f t="shared" si="8"/>
        <v>16405</v>
      </c>
    </row>
    <row r="70" spans="1:12" ht="15.75">
      <c r="A70" s="136" t="s">
        <v>137</v>
      </c>
      <c r="B70" s="137">
        <v>2006</v>
      </c>
      <c r="C70" s="140">
        <v>314</v>
      </c>
      <c r="D70" s="141">
        <v>2635</v>
      </c>
      <c r="E70" s="141">
        <v>14320</v>
      </c>
      <c r="F70" s="141">
        <f t="shared" si="9"/>
        <v>2949</v>
      </c>
      <c r="G70" s="141">
        <f t="shared" si="10"/>
        <v>17269</v>
      </c>
      <c r="H70" s="14">
        <f t="shared" si="7"/>
        <v>257.8</v>
      </c>
      <c r="I70" s="14">
        <f t="shared" si="11"/>
        <v>2368.8</v>
      </c>
      <c r="J70" s="14">
        <f t="shared" si="12"/>
        <v>12868.2</v>
      </c>
      <c r="K70" s="14">
        <f t="shared" si="13"/>
        <v>2626.6</v>
      </c>
      <c r="L70" s="14">
        <f t="shared" si="8"/>
        <v>15494.8</v>
      </c>
    </row>
    <row r="71" spans="1:7" ht="15.75">
      <c r="A71" s="136"/>
      <c r="B71" s="137">
        <v>2007</v>
      </c>
      <c r="C71" s="140">
        <v>281</v>
      </c>
      <c r="D71" s="141">
        <v>2385</v>
      </c>
      <c r="E71" s="141">
        <v>13572</v>
      </c>
      <c r="F71" s="141">
        <f t="shared" si="9"/>
        <v>2666</v>
      </c>
      <c r="G71" s="141">
        <f t="shared" si="10"/>
        <v>16238</v>
      </c>
    </row>
    <row r="72" spans="1:7" ht="15.75">
      <c r="A72" s="126"/>
      <c r="B72" s="137">
        <v>2008</v>
      </c>
      <c r="C72" s="140">
        <v>270</v>
      </c>
      <c r="D72" s="141">
        <v>2574</v>
      </c>
      <c r="E72" s="141">
        <v>12746</v>
      </c>
      <c r="F72" s="141">
        <f t="shared" si="9"/>
        <v>2844</v>
      </c>
      <c r="G72" s="141">
        <f t="shared" si="10"/>
        <v>15590</v>
      </c>
    </row>
    <row r="73" spans="1:7" ht="15.75">
      <c r="A73" s="126"/>
      <c r="B73" s="137">
        <v>2009</v>
      </c>
      <c r="C73" s="140">
        <v>216</v>
      </c>
      <c r="D73" s="141">
        <v>2286</v>
      </c>
      <c r="E73" s="141">
        <v>12541</v>
      </c>
      <c r="F73" s="141">
        <f t="shared" si="9"/>
        <v>2502</v>
      </c>
      <c r="G73" s="141">
        <f t="shared" si="10"/>
        <v>15043</v>
      </c>
    </row>
    <row r="74" spans="1:7" ht="15.75">
      <c r="A74" s="126"/>
      <c r="B74" s="137">
        <v>2010</v>
      </c>
      <c r="C74" s="140">
        <v>208</v>
      </c>
      <c r="D74" s="141">
        <v>1964</v>
      </c>
      <c r="E74" s="141">
        <v>11162</v>
      </c>
      <c r="F74" s="141">
        <f t="shared" si="9"/>
        <v>2172</v>
      </c>
      <c r="G74" s="141">
        <f t="shared" si="10"/>
        <v>13334</v>
      </c>
    </row>
    <row r="75" spans="1:7" ht="15.75">
      <c r="A75" s="126"/>
      <c r="B75" s="108"/>
      <c r="C75" s="107"/>
      <c r="D75" s="107"/>
      <c r="E75" s="107"/>
      <c r="F75" s="107"/>
      <c r="G75" s="107"/>
    </row>
    <row r="76" ht="12.75">
      <c r="A76" s="142"/>
    </row>
    <row r="77" ht="12.75">
      <c r="A77" s="142"/>
    </row>
    <row r="78" ht="12.75">
      <c r="A78" s="142"/>
    </row>
    <row r="79" ht="12.75">
      <c r="A79" s="142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3"/>
  <sheetViews>
    <sheetView zoomScale="85" zoomScaleNormal="85" workbookViewId="0" topLeftCell="A43">
      <selection activeCell="A4" sqref="A4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1"/>
      <c r="B1" s="100" t="s">
        <v>75</v>
      </c>
      <c r="C1" s="1"/>
      <c r="D1" s="1"/>
      <c r="E1" s="1"/>
      <c r="F1" s="1"/>
    </row>
    <row r="2" spans="1:6" ht="12.75">
      <c r="A2" s="1"/>
      <c r="B2" s="1" t="s">
        <v>30</v>
      </c>
      <c r="C2" s="1" t="s">
        <v>22</v>
      </c>
      <c r="D2" s="1" t="s">
        <v>23</v>
      </c>
      <c r="E2" s="1" t="s">
        <v>138</v>
      </c>
      <c r="F2" s="1" t="s">
        <v>139</v>
      </c>
    </row>
    <row r="3" spans="1:6" ht="15.75">
      <c r="A3" s="126" t="s">
        <v>78</v>
      </c>
      <c r="B3" s="86">
        <f>Fig7data!H11</f>
        <v>539.2</v>
      </c>
      <c r="C3" s="86"/>
      <c r="D3" s="86"/>
      <c r="E3" s="86"/>
      <c r="F3" s="86">
        <f>Fig7data!L11</f>
        <v>15149.4</v>
      </c>
    </row>
    <row r="4" spans="1:6" ht="15.75">
      <c r="A4" s="126" t="s">
        <v>79</v>
      </c>
      <c r="B4" s="86">
        <f>Fig7data!H12</f>
        <v>525.4</v>
      </c>
      <c r="C4" s="86"/>
      <c r="D4" s="86"/>
      <c r="E4" s="86"/>
      <c r="F4" s="86">
        <f>Fig7data!L12</f>
        <v>15527.8</v>
      </c>
    </row>
    <row r="5" spans="1:6" ht="15.75">
      <c r="A5" s="126" t="s">
        <v>80</v>
      </c>
      <c r="B5" s="86">
        <f>Fig7data!H13</f>
        <v>534.4</v>
      </c>
      <c r="C5" s="86"/>
      <c r="D5" s="86"/>
      <c r="E5" s="86"/>
      <c r="F5" s="86">
        <f>Fig7data!L13</f>
        <v>16469.4</v>
      </c>
    </row>
    <row r="6" spans="1:6" ht="15.75">
      <c r="A6" s="133" t="s">
        <v>81</v>
      </c>
      <c r="B6" s="86">
        <f>Fig7data!H14</f>
        <v>536.4</v>
      </c>
      <c r="C6" s="86">
        <f>Fig7data!I14</f>
        <v>4713.4</v>
      </c>
      <c r="D6" s="86">
        <f>Fig7data!J14</f>
        <v>12058.6</v>
      </c>
      <c r="E6" s="86">
        <f>Fig7data!K14</f>
        <v>5249.8</v>
      </c>
      <c r="F6" s="86">
        <f>Fig7data!L14</f>
        <v>17308.4</v>
      </c>
    </row>
    <row r="7" spans="1:6" ht="15.75">
      <c r="A7" s="133" t="s">
        <v>82</v>
      </c>
      <c r="B7" s="86">
        <f>Fig7data!H15</f>
        <v>552.6</v>
      </c>
      <c r="C7" s="86">
        <f>Fig7data!I15</f>
        <v>4822</v>
      </c>
      <c r="D7" s="86">
        <f>Fig7data!J15</f>
        <v>12942.4</v>
      </c>
      <c r="E7" s="86">
        <f>Fig7data!K15</f>
        <v>5374.6</v>
      </c>
      <c r="F7" s="86">
        <f>Fig7data!L15</f>
        <v>18317</v>
      </c>
    </row>
    <row r="8" spans="1:6" ht="15.75">
      <c r="A8" s="133" t="s">
        <v>83</v>
      </c>
      <c r="B8" s="86">
        <f>Fig7data!H16</f>
        <v>551.8</v>
      </c>
      <c r="C8" s="86">
        <f>Fig7data!I16</f>
        <v>4922.8</v>
      </c>
      <c r="D8" s="86">
        <f>Fig7data!J16</f>
        <v>13755.2</v>
      </c>
      <c r="E8" s="86">
        <f>Fig7data!K16</f>
        <v>5474.6</v>
      </c>
      <c r="F8" s="86">
        <f>Fig7data!L16</f>
        <v>19229.8</v>
      </c>
    </row>
    <row r="9" spans="1:6" ht="15.75">
      <c r="A9" s="133" t="s">
        <v>84</v>
      </c>
      <c r="B9" s="86">
        <f>Fig7data!H17</f>
        <v>564.8</v>
      </c>
      <c r="C9" s="86">
        <f>Fig7data!I17</f>
        <v>5039.2</v>
      </c>
      <c r="D9" s="86">
        <f>Fig7data!J17</f>
        <v>14599.8</v>
      </c>
      <c r="E9" s="86">
        <f>Fig7data!K17</f>
        <v>5604</v>
      </c>
      <c r="F9" s="86">
        <f>Fig7data!L17</f>
        <v>20203.8</v>
      </c>
    </row>
    <row r="10" spans="1:6" ht="15.75">
      <c r="A10" s="133" t="s">
        <v>85</v>
      </c>
      <c r="B10" s="86">
        <f>Fig7data!H18</f>
        <v>570</v>
      </c>
      <c r="C10" s="86">
        <f>Fig7data!I18</f>
        <v>5065.6</v>
      </c>
      <c r="D10" s="86">
        <f>Fig7data!J18</f>
        <v>15465.6</v>
      </c>
      <c r="E10" s="86">
        <f>Fig7data!K18</f>
        <v>5635.6</v>
      </c>
      <c r="F10" s="86">
        <f>Fig7data!L18</f>
        <v>21101.2</v>
      </c>
    </row>
    <row r="11" spans="1:6" ht="15.75">
      <c r="A11" s="126" t="s">
        <v>86</v>
      </c>
      <c r="B11" s="86">
        <f>Fig7data!H19</f>
        <v>581.8</v>
      </c>
      <c r="C11" s="86">
        <f>Fig7data!I19</f>
        <v>5357.8</v>
      </c>
      <c r="D11" s="86">
        <f>Fig7data!J19</f>
        <v>16383.6</v>
      </c>
      <c r="E11" s="86">
        <f>Fig7data!K19</f>
        <v>5939.6</v>
      </c>
      <c r="F11" s="86">
        <f>Fig7data!L19</f>
        <v>22323.2</v>
      </c>
    </row>
    <row r="12" spans="1:6" ht="15.75">
      <c r="A12" s="126" t="s">
        <v>87</v>
      </c>
      <c r="B12" s="86">
        <f>Fig7data!H20</f>
        <v>589.4</v>
      </c>
      <c r="C12" s="86">
        <f>Fig7data!I20</f>
        <v>5665</v>
      </c>
      <c r="D12" s="86">
        <f>Fig7data!J20</f>
        <v>17152</v>
      </c>
      <c r="E12" s="86">
        <f>Fig7data!K20</f>
        <v>6254.4</v>
      </c>
      <c r="F12" s="86">
        <f>Fig7data!L20</f>
        <v>23406.4</v>
      </c>
    </row>
    <row r="13" spans="1:6" ht="15.75">
      <c r="A13" s="126" t="s">
        <v>88</v>
      </c>
      <c r="B13" s="86">
        <f>Fig7data!H21</f>
        <v>615.6</v>
      </c>
      <c r="C13" s="86">
        <f>Fig7data!I21</f>
        <v>6100.8</v>
      </c>
      <c r="D13" s="86">
        <f>Fig7data!J21</f>
        <v>17870.6</v>
      </c>
      <c r="E13" s="86">
        <f>Fig7data!K21</f>
        <v>6716.4</v>
      </c>
      <c r="F13" s="86">
        <f>Fig7data!L21</f>
        <v>24587</v>
      </c>
    </row>
    <row r="14" spans="1:6" ht="15.75">
      <c r="A14" s="126" t="s">
        <v>89</v>
      </c>
      <c r="B14" s="86">
        <f>Fig7data!H22</f>
        <v>638.4</v>
      </c>
      <c r="C14" s="86">
        <f>Fig7data!I22</f>
        <v>6510</v>
      </c>
      <c r="D14" s="86">
        <f>Fig7data!J22</f>
        <v>18495.8</v>
      </c>
      <c r="E14" s="86">
        <f>Fig7data!K22</f>
        <v>7148.4</v>
      </c>
      <c r="F14" s="86">
        <f>Fig7data!L22</f>
        <v>25644.2</v>
      </c>
    </row>
    <row r="15" spans="1:6" ht="15.75">
      <c r="A15" s="126" t="s">
        <v>90</v>
      </c>
      <c r="B15" s="86">
        <f>Fig7data!H23</f>
        <v>659.8</v>
      </c>
      <c r="C15" s="86">
        <f>Fig7data!I23</f>
        <v>6895</v>
      </c>
      <c r="D15" s="86">
        <f>Fig7data!J23</f>
        <v>19069</v>
      </c>
      <c r="E15" s="86">
        <f>Fig7data!K23</f>
        <v>7554.8</v>
      </c>
      <c r="F15" s="86">
        <f>Fig7data!L23</f>
        <v>26623.8</v>
      </c>
    </row>
    <row r="16" spans="1:6" ht="15.75">
      <c r="A16" s="133" t="s">
        <v>91</v>
      </c>
      <c r="B16" s="86">
        <f>Fig7data!H24</f>
        <v>689.8</v>
      </c>
      <c r="C16" s="86">
        <f>Fig7data!I24</f>
        <v>7255</v>
      </c>
      <c r="D16" s="86">
        <f>Fig7data!J24</f>
        <v>19782.2</v>
      </c>
      <c r="E16" s="86">
        <f>Fig7data!K24</f>
        <v>7944.8</v>
      </c>
      <c r="F16" s="86">
        <f>Fig7data!L24</f>
        <v>27727</v>
      </c>
    </row>
    <row r="17" spans="1:6" ht="15.75">
      <c r="A17" s="133" t="s">
        <v>92</v>
      </c>
      <c r="B17" s="86">
        <f>Fig7data!H25</f>
        <v>708.8</v>
      </c>
      <c r="C17" s="86">
        <f>Fig7data!I25</f>
        <v>7677.4</v>
      </c>
      <c r="D17" s="86">
        <f>Fig7data!J25</f>
        <v>20443.2</v>
      </c>
      <c r="E17" s="86">
        <f>Fig7data!K25</f>
        <v>8386.2</v>
      </c>
      <c r="F17" s="86">
        <f>Fig7data!L25</f>
        <v>28829.4</v>
      </c>
    </row>
    <row r="18" spans="1:6" ht="15.75">
      <c r="A18" s="133" t="s">
        <v>93</v>
      </c>
      <c r="B18" s="86">
        <f>Fig7data!H26</f>
        <v>732.6</v>
      </c>
      <c r="C18" s="86">
        <f>Fig7data!I26</f>
        <v>8082.4</v>
      </c>
      <c r="D18" s="86">
        <f>Fig7data!J26</f>
        <v>20998</v>
      </c>
      <c r="E18" s="86">
        <f>Fig7data!K26</f>
        <v>8815</v>
      </c>
      <c r="F18" s="86">
        <f>Fig7data!L26</f>
        <v>29813</v>
      </c>
    </row>
    <row r="19" spans="1:6" ht="15.75">
      <c r="A19" s="133" t="s">
        <v>94</v>
      </c>
      <c r="B19" s="86">
        <f>Fig7data!H27</f>
        <v>755.4</v>
      </c>
      <c r="C19" s="86">
        <f>Fig7data!I27</f>
        <v>8523.6</v>
      </c>
      <c r="D19" s="86">
        <f>Fig7data!J27</f>
        <v>21545.4</v>
      </c>
      <c r="E19" s="86">
        <f>Fig7data!K27</f>
        <v>9279</v>
      </c>
      <c r="F19" s="86">
        <f>Fig7data!L27</f>
        <v>30824.4</v>
      </c>
    </row>
    <row r="20" spans="1:6" ht="15.75">
      <c r="A20" s="133" t="s">
        <v>95</v>
      </c>
      <c r="B20" s="86">
        <f>Fig7data!H28</f>
        <v>766.8</v>
      </c>
      <c r="C20" s="86">
        <f>Fig7data!I28</f>
        <v>8976.8</v>
      </c>
      <c r="D20" s="86">
        <f>Fig7data!J28</f>
        <v>21665</v>
      </c>
      <c r="E20" s="86">
        <f>Fig7data!K28</f>
        <v>9743.6</v>
      </c>
      <c r="F20" s="86">
        <f>Fig7data!L28</f>
        <v>31408.6</v>
      </c>
    </row>
    <row r="21" spans="1:6" ht="15.75">
      <c r="A21" s="126" t="s">
        <v>96</v>
      </c>
      <c r="B21" s="86">
        <f>Fig7data!H29</f>
        <v>794.4</v>
      </c>
      <c r="C21" s="86">
        <f>Fig7data!I29</f>
        <v>9315.8</v>
      </c>
      <c r="D21" s="86">
        <f>Fig7data!J29</f>
        <v>21404.2</v>
      </c>
      <c r="E21" s="86">
        <f>Fig7data!K29</f>
        <v>10110.2</v>
      </c>
      <c r="F21" s="86">
        <f>Fig7data!L29</f>
        <v>31514.4</v>
      </c>
    </row>
    <row r="22" spans="1:6" ht="15.75">
      <c r="A22" s="126" t="s">
        <v>97</v>
      </c>
      <c r="B22" s="86">
        <f>Fig7data!H30</f>
        <v>808.8</v>
      </c>
      <c r="C22" s="86">
        <f>Fig7data!I30</f>
        <v>9572.4</v>
      </c>
      <c r="D22" s="86">
        <f>Fig7data!J30</f>
        <v>21015.8</v>
      </c>
      <c r="E22" s="86">
        <f>Fig7data!K30</f>
        <v>10381.2</v>
      </c>
      <c r="F22" s="86">
        <f>Fig7data!L30</f>
        <v>31397</v>
      </c>
    </row>
    <row r="23" spans="1:6" ht="15.75">
      <c r="A23" s="126" t="s">
        <v>98</v>
      </c>
      <c r="B23" s="86">
        <f>Fig7data!H31</f>
        <v>824</v>
      </c>
      <c r="C23" s="86">
        <f>Fig7data!I31</f>
        <v>9711.2</v>
      </c>
      <c r="D23" s="86">
        <f>Fig7data!J31</f>
        <v>20644.6</v>
      </c>
      <c r="E23" s="86">
        <f>Fig7data!K31</f>
        <v>10535.2</v>
      </c>
      <c r="F23" s="86">
        <f>Fig7data!L31</f>
        <v>31179.8</v>
      </c>
    </row>
    <row r="24" spans="1:6" ht="15.75">
      <c r="A24" s="126" t="s">
        <v>99</v>
      </c>
      <c r="B24" s="86">
        <f>Fig7data!H32</f>
        <v>839.4</v>
      </c>
      <c r="C24" s="86">
        <f>Fig7data!I32</f>
        <v>9859.6</v>
      </c>
      <c r="D24" s="86">
        <f>Fig7data!J32</f>
        <v>20481.2</v>
      </c>
      <c r="E24" s="86">
        <f>Fig7data!K32</f>
        <v>10699</v>
      </c>
      <c r="F24" s="86">
        <f>Fig7data!L32</f>
        <v>31180.2</v>
      </c>
    </row>
    <row r="25" spans="1:6" ht="15.75">
      <c r="A25" s="126" t="s">
        <v>100</v>
      </c>
      <c r="B25" s="86">
        <f>Fig7data!H33</f>
        <v>856.6</v>
      </c>
      <c r="C25" s="86">
        <f>Fig7data!I33</f>
        <v>9979.8</v>
      </c>
      <c r="D25" s="86">
        <f>Fig7data!J33</f>
        <v>20494.8</v>
      </c>
      <c r="E25" s="86">
        <f>Fig7data!K33</f>
        <v>10836.4</v>
      </c>
      <c r="F25" s="86">
        <f>Fig7data!L33</f>
        <v>31331.2</v>
      </c>
    </row>
    <row r="26" spans="1:6" ht="15.75">
      <c r="A26" s="126" t="s">
        <v>101</v>
      </c>
      <c r="B26" s="86">
        <f>Fig7data!H34</f>
        <v>843.2</v>
      </c>
      <c r="C26" s="86">
        <f>Fig7data!I34</f>
        <v>9918</v>
      </c>
      <c r="D26" s="86">
        <f>Fig7data!J34</f>
        <v>20115.4</v>
      </c>
      <c r="E26" s="86">
        <f>Fig7data!K34</f>
        <v>10761.2</v>
      </c>
      <c r="F26" s="86">
        <f>Fig7data!L34</f>
        <v>30876.6</v>
      </c>
    </row>
    <row r="27" spans="1:6" ht="15.75">
      <c r="A27" s="126" t="s">
        <v>102</v>
      </c>
      <c r="B27" s="86">
        <f>Fig7data!H35</f>
        <v>834</v>
      </c>
      <c r="C27" s="86">
        <f>Fig7data!I35</f>
        <v>9668.4</v>
      </c>
      <c r="D27" s="86">
        <f>Fig7data!J35</f>
        <v>19850.4</v>
      </c>
      <c r="E27" s="86">
        <f>Fig7data!K35</f>
        <v>10502.4</v>
      </c>
      <c r="F27" s="86">
        <f>Fig7data!L35</f>
        <v>30352.8</v>
      </c>
    </row>
    <row r="28" spans="1:6" ht="15.75">
      <c r="A28" s="126" t="s">
        <v>103</v>
      </c>
      <c r="B28" s="86">
        <f>Fig7data!H36</f>
        <v>817.4</v>
      </c>
      <c r="C28" s="86">
        <f>Fig7data!I36</f>
        <v>9423</v>
      </c>
      <c r="D28" s="86">
        <f>Fig7data!J36</f>
        <v>19860.2</v>
      </c>
      <c r="E28" s="86">
        <f>Fig7data!K36</f>
        <v>10240.4</v>
      </c>
      <c r="F28" s="86">
        <f>Fig7data!L36</f>
        <v>30100.6</v>
      </c>
    </row>
    <row r="29" spans="1:6" ht="15.75">
      <c r="A29" s="126" t="s">
        <v>104</v>
      </c>
      <c r="B29" s="86">
        <f>Fig7data!H37</f>
        <v>808.6</v>
      </c>
      <c r="C29" s="86">
        <f>Fig7data!I37</f>
        <v>9193</v>
      </c>
      <c r="D29" s="86">
        <f>Fig7data!J37</f>
        <v>19703.2</v>
      </c>
      <c r="E29" s="86">
        <f>Fig7data!K37</f>
        <v>10001.6</v>
      </c>
      <c r="F29" s="86">
        <f>Fig7data!L37</f>
        <v>29704.8</v>
      </c>
    </row>
    <row r="30" spans="1:6" ht="15.75">
      <c r="A30" s="126" t="s">
        <v>105</v>
      </c>
      <c r="B30" s="86">
        <f>Fig7data!H38</f>
        <v>801.6</v>
      </c>
      <c r="C30" s="86">
        <f>Fig7data!I38</f>
        <v>9044</v>
      </c>
      <c r="D30" s="86">
        <f>Fig7data!J38</f>
        <v>19679.6</v>
      </c>
      <c r="E30" s="86">
        <f>Fig7data!K38</f>
        <v>9845.6</v>
      </c>
      <c r="F30" s="86">
        <f>Fig7data!L38</f>
        <v>29525.2</v>
      </c>
    </row>
    <row r="31" spans="1:6" ht="15.75">
      <c r="A31" s="126" t="s">
        <v>106</v>
      </c>
      <c r="B31" s="86">
        <f>Fig7data!H39</f>
        <v>798.6</v>
      </c>
      <c r="C31" s="86">
        <f>Fig7data!I39</f>
        <v>8987.8</v>
      </c>
      <c r="D31" s="86">
        <f>Fig7data!J39</f>
        <v>20259.6</v>
      </c>
      <c r="E31" s="86">
        <f>Fig7data!K39</f>
        <v>9786.4</v>
      </c>
      <c r="F31" s="86">
        <f>Fig7data!L39</f>
        <v>30046</v>
      </c>
    </row>
    <row r="32" spans="1:6" ht="15.75">
      <c r="A32" s="126" t="s">
        <v>107</v>
      </c>
      <c r="B32" s="86">
        <f>Fig7data!H40</f>
        <v>784.8</v>
      </c>
      <c r="C32" s="86">
        <f>Fig7data!I40</f>
        <v>8999.8</v>
      </c>
      <c r="D32" s="86">
        <f>Fig7data!J40</f>
        <v>20394.4</v>
      </c>
      <c r="E32" s="86">
        <f>Fig7data!K40</f>
        <v>9784.6</v>
      </c>
      <c r="F32" s="86">
        <f>Fig7data!L40</f>
        <v>30179</v>
      </c>
    </row>
    <row r="33" spans="1:6" ht="15.75">
      <c r="A33" s="126" t="s">
        <v>108</v>
      </c>
      <c r="B33" s="86">
        <f>Fig7data!H41</f>
        <v>763.6</v>
      </c>
      <c r="C33" s="86">
        <f>Fig7data!I41</f>
        <v>9023.8</v>
      </c>
      <c r="D33" s="86">
        <f>Fig7data!J41</f>
        <v>20158.2</v>
      </c>
      <c r="E33" s="86">
        <f>Fig7data!K41</f>
        <v>9787.4</v>
      </c>
      <c r="F33" s="86">
        <f>Fig7data!L41</f>
        <v>29945.6</v>
      </c>
    </row>
    <row r="34" spans="1:6" ht="15.75">
      <c r="A34" s="126" t="s">
        <v>109</v>
      </c>
      <c r="B34" s="86">
        <f>Fig7data!H42</f>
        <v>741.6</v>
      </c>
      <c r="C34" s="86">
        <f>Fig7data!I42</f>
        <v>9105.8</v>
      </c>
      <c r="D34" s="86">
        <f>Fig7data!J42</f>
        <v>19796.2</v>
      </c>
      <c r="E34" s="86">
        <f>Fig7data!K42</f>
        <v>9847.4</v>
      </c>
      <c r="F34" s="86">
        <f>Fig7data!L42</f>
        <v>29643.6</v>
      </c>
    </row>
    <row r="35" spans="1:6" ht="15.75">
      <c r="A35" s="126" t="s">
        <v>110</v>
      </c>
      <c r="B35" s="86">
        <f>Fig7data!H43</f>
        <v>702.4</v>
      </c>
      <c r="C35" s="86">
        <f>Fig7data!I43</f>
        <v>8762.6</v>
      </c>
      <c r="D35" s="86">
        <f>Fig7data!J43</f>
        <v>19122.2</v>
      </c>
      <c r="E35" s="86">
        <f>Fig7data!K43</f>
        <v>9465</v>
      </c>
      <c r="F35" s="86">
        <f>Fig7data!L43</f>
        <v>28587.2</v>
      </c>
    </row>
    <row r="36" spans="1:6" ht="15.75">
      <c r="A36" s="133" t="s">
        <v>111</v>
      </c>
      <c r="B36" s="86">
        <f>Fig7data!H44</f>
        <v>660.2</v>
      </c>
      <c r="C36" s="86">
        <f>Fig7data!I44</f>
        <v>8459.8</v>
      </c>
      <c r="D36" s="86">
        <f>Fig7data!J44</f>
        <v>18421.4</v>
      </c>
      <c r="E36" s="86">
        <f>Fig7data!K44</f>
        <v>9120</v>
      </c>
      <c r="F36" s="86">
        <f>Fig7data!L44</f>
        <v>27541.4</v>
      </c>
    </row>
    <row r="37" spans="1:6" ht="15.75">
      <c r="A37" s="126" t="s">
        <v>112</v>
      </c>
      <c r="B37" s="86">
        <f>Fig7data!H45</f>
        <v>640.6</v>
      </c>
      <c r="C37" s="86">
        <f>Fig7data!I45</f>
        <v>8249.2</v>
      </c>
      <c r="D37" s="86">
        <f>Fig7data!J45</f>
        <v>18251.8</v>
      </c>
      <c r="E37" s="86">
        <f>Fig7data!K45</f>
        <v>8889.8</v>
      </c>
      <c r="F37" s="86">
        <f>Fig7data!L45</f>
        <v>27141.6</v>
      </c>
    </row>
    <row r="38" spans="1:6" ht="15.75">
      <c r="A38" s="126" t="s">
        <v>113</v>
      </c>
      <c r="B38" s="86">
        <f>Fig7data!H46</f>
        <v>625.4</v>
      </c>
      <c r="C38" s="86">
        <f>Fig7data!I46</f>
        <v>7965.6</v>
      </c>
      <c r="D38" s="86">
        <f>Fig7data!J46</f>
        <v>18020.8</v>
      </c>
      <c r="E38" s="86">
        <f>Fig7data!K46</f>
        <v>8591</v>
      </c>
      <c r="F38" s="86">
        <f>Fig7data!L46</f>
        <v>26611.8</v>
      </c>
    </row>
    <row r="39" spans="1:6" ht="15.75">
      <c r="A39" s="126" t="s">
        <v>114</v>
      </c>
      <c r="B39" s="86">
        <f>Fig7data!H47</f>
        <v>596.4</v>
      </c>
      <c r="C39" s="86">
        <f>Fig7data!I47</f>
        <v>7455</v>
      </c>
      <c r="D39" s="86">
        <f>Fig7data!J47</f>
        <v>17855.4</v>
      </c>
      <c r="E39" s="86">
        <f>Fig7data!K47</f>
        <v>8051.4</v>
      </c>
      <c r="F39" s="86">
        <f>Fig7data!L47</f>
        <v>25906.8</v>
      </c>
    </row>
    <row r="40" spans="1:6" ht="15.75">
      <c r="A40" s="126" t="s">
        <v>115</v>
      </c>
      <c r="B40" s="86">
        <f>Fig7data!H48</f>
        <v>582.4</v>
      </c>
      <c r="C40" s="86">
        <f>Fig7data!I48</f>
        <v>7274.8</v>
      </c>
      <c r="D40" s="86">
        <f>Fig7data!J48</f>
        <v>18089.8</v>
      </c>
      <c r="E40" s="86">
        <f>Fig7data!K48</f>
        <v>7857.2</v>
      </c>
      <c r="F40" s="86">
        <f>Fig7data!L48</f>
        <v>25947</v>
      </c>
    </row>
    <row r="41" spans="1:6" ht="15.75">
      <c r="A41" s="126" t="s">
        <v>116</v>
      </c>
      <c r="B41" s="86">
        <f>Fig7data!H49</f>
        <v>573.2</v>
      </c>
      <c r="C41" s="86">
        <f>Fig7data!I49</f>
        <v>7129</v>
      </c>
      <c r="D41" s="86">
        <f>Fig7data!J49</f>
        <v>18519.6</v>
      </c>
      <c r="E41" s="86">
        <f>Fig7data!K49</f>
        <v>7702.2</v>
      </c>
      <c r="F41" s="86">
        <f>Fig7data!L49</f>
        <v>26221.8</v>
      </c>
    </row>
    <row r="42" spans="1:6" ht="15.75">
      <c r="A42" s="126" t="s">
        <v>117</v>
      </c>
      <c r="B42" s="86">
        <f>Fig7data!H50</f>
        <v>562</v>
      </c>
      <c r="C42" s="86">
        <f>Fig7data!I50</f>
        <v>6822.2</v>
      </c>
      <c r="D42" s="86">
        <f>Fig7data!J50</f>
        <v>18825.8</v>
      </c>
      <c r="E42" s="86">
        <f>Fig7data!K50</f>
        <v>7384.2</v>
      </c>
      <c r="F42" s="86">
        <f>Fig7data!L50</f>
        <v>26210</v>
      </c>
    </row>
    <row r="43" spans="1:6" ht="15.75">
      <c r="A43" s="126" t="s">
        <v>118</v>
      </c>
      <c r="B43" s="86">
        <f>Fig7data!H51</f>
        <v>540</v>
      </c>
      <c r="C43" s="86">
        <f>Fig7data!I51</f>
        <v>6465.4</v>
      </c>
      <c r="D43" s="86">
        <f>Fig7data!J51</f>
        <v>19050.4</v>
      </c>
      <c r="E43" s="86">
        <f>Fig7data!K51</f>
        <v>7005.4</v>
      </c>
      <c r="F43" s="86">
        <f>Fig7data!L51</f>
        <v>26055.8</v>
      </c>
    </row>
    <row r="44" spans="1:6" ht="15.75">
      <c r="A44" s="126" t="s">
        <v>119</v>
      </c>
      <c r="B44" s="86">
        <f>Fig7data!H52</f>
        <v>521.4</v>
      </c>
      <c r="C44" s="86">
        <f>Fig7data!I52</f>
        <v>6159.2</v>
      </c>
      <c r="D44" s="86">
        <f>Fig7data!J52</f>
        <v>19260.2</v>
      </c>
      <c r="E44" s="86">
        <f>Fig7data!K52</f>
        <v>6680.6</v>
      </c>
      <c r="F44" s="86">
        <f>Fig7data!L52</f>
        <v>25940.8</v>
      </c>
    </row>
    <row r="45" spans="1:6" ht="15.75">
      <c r="A45" s="126" t="s">
        <v>120</v>
      </c>
      <c r="B45" s="86">
        <f>Fig7data!H53</f>
        <v>490.4</v>
      </c>
      <c r="C45" s="86">
        <f>Fig7data!I53</f>
        <v>5703.6</v>
      </c>
      <c r="D45" s="86">
        <f>Fig7data!J53</f>
        <v>19144.6</v>
      </c>
      <c r="E45" s="86">
        <f>Fig7data!K53</f>
        <v>6194</v>
      </c>
      <c r="F45" s="86">
        <f>Fig7data!L53</f>
        <v>25338.6</v>
      </c>
    </row>
    <row r="46" spans="1:6" ht="15.75">
      <c r="A46" s="133" t="s">
        <v>121</v>
      </c>
      <c r="B46" s="86">
        <f>Fig7data!H54</f>
        <v>452.4</v>
      </c>
      <c r="C46" s="86">
        <f>Fig7data!I54</f>
        <v>5345.6</v>
      </c>
      <c r="D46" s="86">
        <f>Fig7data!J54</f>
        <v>18548.8</v>
      </c>
      <c r="E46" s="86">
        <f>Fig7data!K54</f>
        <v>5798</v>
      </c>
      <c r="F46" s="86">
        <f>Fig7data!L54</f>
        <v>24346.8</v>
      </c>
    </row>
    <row r="47" spans="1:6" ht="15.75">
      <c r="A47" s="126" t="s">
        <v>122</v>
      </c>
      <c r="B47" s="86">
        <f>Fig7data!H55</f>
        <v>425</v>
      </c>
      <c r="C47" s="86">
        <f>Fig7data!I55</f>
        <v>5081.2</v>
      </c>
      <c r="D47" s="86">
        <f>Fig7data!J55</f>
        <v>17833.8</v>
      </c>
      <c r="E47" s="86">
        <f>Fig7data!K55</f>
        <v>5506.2</v>
      </c>
      <c r="F47" s="86">
        <f>Fig7data!L55</f>
        <v>23340</v>
      </c>
    </row>
    <row r="48" spans="1:6" ht="15.75">
      <c r="A48" s="126" t="s">
        <v>123</v>
      </c>
      <c r="B48" s="86">
        <f>Fig7data!H56</f>
        <v>398.2</v>
      </c>
      <c r="C48" s="86">
        <f>Fig7data!I56</f>
        <v>4761.8</v>
      </c>
      <c r="D48" s="86">
        <f>Fig7data!J56</f>
        <v>17454</v>
      </c>
      <c r="E48" s="86">
        <f>Fig7data!K56</f>
        <v>5160</v>
      </c>
      <c r="F48" s="86">
        <f>Fig7data!L56</f>
        <v>22614</v>
      </c>
    </row>
    <row r="49" spans="1:6" ht="15.75">
      <c r="A49" s="126" t="s">
        <v>124</v>
      </c>
      <c r="B49" s="86">
        <f>Fig7data!H57</f>
        <v>381</v>
      </c>
      <c r="C49" s="86">
        <f>Fig7data!I57</f>
        <v>4536</v>
      </c>
      <c r="D49" s="86">
        <f>Fig7data!J57</f>
        <v>17388.2</v>
      </c>
      <c r="E49" s="86">
        <f>Fig7data!K57</f>
        <v>4917</v>
      </c>
      <c r="F49" s="86">
        <f>Fig7data!L57</f>
        <v>22305.2</v>
      </c>
    </row>
    <row r="50" spans="1:6" ht="15.75">
      <c r="A50" s="126" t="s">
        <v>125</v>
      </c>
      <c r="B50" s="86">
        <f>Fig7data!H58</f>
        <v>378.2</v>
      </c>
      <c r="C50" s="86">
        <f>Fig7data!I58</f>
        <v>4459.6</v>
      </c>
      <c r="D50" s="86">
        <f>Fig7data!J58</f>
        <v>17478</v>
      </c>
      <c r="E50" s="86">
        <f>Fig7data!K58</f>
        <v>4837.8</v>
      </c>
      <c r="F50" s="86">
        <f>Fig7data!L58</f>
        <v>22315.8</v>
      </c>
    </row>
    <row r="51" spans="1:6" ht="15.75">
      <c r="A51" s="126" t="s">
        <v>126</v>
      </c>
      <c r="B51" s="86">
        <f>Fig7data!H59</f>
        <v>367.6</v>
      </c>
      <c r="C51" s="86">
        <f>Fig7data!I59</f>
        <v>4171</v>
      </c>
      <c r="D51" s="86">
        <f>Fig7data!J59</f>
        <v>17463</v>
      </c>
      <c r="E51" s="86">
        <f>Fig7data!K59</f>
        <v>4538.6</v>
      </c>
      <c r="F51" s="86">
        <f>Fig7data!L59</f>
        <v>22001.6</v>
      </c>
    </row>
    <row r="52" spans="1:6" ht="15.75">
      <c r="A52" s="126" t="s">
        <v>127</v>
      </c>
      <c r="B52" s="86">
        <f>Fig7data!H60</f>
        <v>351</v>
      </c>
      <c r="C52" s="86">
        <f>Fig7data!I60</f>
        <v>3898.6</v>
      </c>
      <c r="D52" s="86">
        <f>Fig7data!J60</f>
        <v>17416.6</v>
      </c>
      <c r="E52" s="86">
        <f>Fig7data!K60</f>
        <v>4249.6</v>
      </c>
      <c r="F52" s="86">
        <f>Fig7data!L60</f>
        <v>21666.2</v>
      </c>
    </row>
    <row r="53" spans="1:6" ht="15.75">
      <c r="A53" s="126" t="s">
        <v>128</v>
      </c>
      <c r="B53" s="86">
        <f>Fig7data!H61</f>
        <v>349.2</v>
      </c>
      <c r="C53" s="86">
        <f>Fig7data!I61</f>
        <v>3772.4</v>
      </c>
      <c r="D53" s="86">
        <f>Fig7data!J61</f>
        <v>17183.6</v>
      </c>
      <c r="E53" s="86">
        <f>Fig7data!K61</f>
        <v>4121.6</v>
      </c>
      <c r="F53" s="86">
        <f>Fig7data!L61</f>
        <v>21305.2</v>
      </c>
    </row>
    <row r="54" spans="1:6" ht="15.75">
      <c r="A54" s="126" t="s">
        <v>129</v>
      </c>
      <c r="B54" s="86">
        <f>Fig7data!H62</f>
        <v>334.6</v>
      </c>
      <c r="C54" s="86">
        <f>Fig7data!I62</f>
        <v>3608.8</v>
      </c>
      <c r="D54" s="86">
        <f>Fig7data!J62</f>
        <v>16691</v>
      </c>
      <c r="E54" s="86">
        <f>Fig7data!K62</f>
        <v>3943.4</v>
      </c>
      <c r="F54" s="86">
        <f>Fig7data!L62</f>
        <v>20634.4</v>
      </c>
    </row>
    <row r="55" spans="1:6" ht="15.75">
      <c r="A55" s="136" t="s">
        <v>130</v>
      </c>
      <c r="B55" s="86">
        <f>Fig7data!H63</f>
        <v>324.8</v>
      </c>
      <c r="C55" s="86">
        <f>Fig7data!I63</f>
        <v>3385.8</v>
      </c>
      <c r="D55" s="86">
        <f>Fig7data!J63</f>
        <v>16181.6</v>
      </c>
      <c r="E55" s="86">
        <f>Fig7data!K63</f>
        <v>3710.6</v>
      </c>
      <c r="F55" s="86">
        <f>Fig7data!L63</f>
        <v>19892.2</v>
      </c>
    </row>
    <row r="56" spans="1:6" ht="15.75">
      <c r="A56" s="136" t="s">
        <v>131</v>
      </c>
      <c r="B56" s="86">
        <f>Fig7data!H64</f>
        <v>324.4</v>
      </c>
      <c r="C56" s="86">
        <f>Fig7data!I64</f>
        <v>3186</v>
      </c>
      <c r="D56" s="86">
        <f>Fig7data!J64</f>
        <v>15881.8</v>
      </c>
      <c r="E56" s="86">
        <f>Fig7data!K64</f>
        <v>3510.4</v>
      </c>
      <c r="F56" s="86">
        <f>Fig7data!L64</f>
        <v>19392.2</v>
      </c>
    </row>
    <row r="57" spans="1:6" ht="15.75">
      <c r="A57" s="136" t="s">
        <v>132</v>
      </c>
      <c r="B57" s="86">
        <f>Fig7data!H65</f>
        <v>316.4</v>
      </c>
      <c r="C57" s="86">
        <f>Fig7data!I65</f>
        <v>3005.6</v>
      </c>
      <c r="D57" s="86">
        <f>Fig7data!J65</f>
        <v>15543.8</v>
      </c>
      <c r="E57" s="86">
        <f>Fig7data!K65</f>
        <v>3322</v>
      </c>
      <c r="F57" s="86">
        <f>Fig7data!L65</f>
        <v>18865.8</v>
      </c>
    </row>
    <row r="58" spans="1:6" ht="15.75">
      <c r="A58" s="136" t="s">
        <v>133</v>
      </c>
      <c r="B58" s="86">
        <f>Fig7data!H66</f>
        <v>309.6</v>
      </c>
      <c r="C58" s="86">
        <f>Fig7data!I66</f>
        <v>2850.6</v>
      </c>
      <c r="D58" s="86">
        <f>Fig7data!J66</f>
        <v>15177.2</v>
      </c>
      <c r="E58" s="86">
        <f>Fig7data!K66</f>
        <v>3160.2</v>
      </c>
      <c r="F58" s="86">
        <f>Fig7data!L66</f>
        <v>18337.4</v>
      </c>
    </row>
    <row r="59" spans="1:6" ht="15.75">
      <c r="A59" s="136" t="s">
        <v>134</v>
      </c>
      <c r="B59" s="86">
        <f>Fig7data!H67</f>
        <v>305</v>
      </c>
      <c r="C59" s="86">
        <f>Fig7data!I67</f>
        <v>2681.8</v>
      </c>
      <c r="D59" s="86">
        <f>Fig7data!J67</f>
        <v>14743.2</v>
      </c>
      <c r="E59" s="86">
        <f>Fig7data!K67</f>
        <v>2986.8</v>
      </c>
      <c r="F59" s="86">
        <f>Fig7data!L67</f>
        <v>17730</v>
      </c>
    </row>
    <row r="60" spans="1:11" ht="19.5" customHeight="1">
      <c r="A60" s="136" t="s">
        <v>135</v>
      </c>
      <c r="B60" s="86">
        <f>Fig7data!H68</f>
        <v>291.8</v>
      </c>
      <c r="C60" s="86">
        <f>Fig7data!I68</f>
        <v>2605.2</v>
      </c>
      <c r="D60" s="86">
        <f>Fig7data!J68</f>
        <v>14199.8</v>
      </c>
      <c r="E60" s="86">
        <f>Fig7data!K68</f>
        <v>2897</v>
      </c>
      <c r="F60" s="86">
        <f>Fig7data!L68</f>
        <v>17096.8</v>
      </c>
      <c r="K60" s="21"/>
    </row>
    <row r="61" spans="1:11" ht="19.5" customHeight="1">
      <c r="A61" s="136" t="s">
        <v>136</v>
      </c>
      <c r="B61" s="86">
        <f>Fig7data!H69</f>
        <v>273.4</v>
      </c>
      <c r="C61" s="86">
        <f>Fig7data!I69</f>
        <v>2509.2</v>
      </c>
      <c r="D61" s="86">
        <f>Fig7data!J69</f>
        <v>13622.4</v>
      </c>
      <c r="E61" s="86">
        <f>Fig7data!K69</f>
        <v>2782.6</v>
      </c>
      <c r="F61" s="86">
        <f>Fig7data!L69</f>
        <v>16405</v>
      </c>
      <c r="K61" s="21"/>
    </row>
    <row r="62" spans="1:11" ht="19.5" customHeight="1">
      <c r="A62" s="136" t="s">
        <v>137</v>
      </c>
      <c r="B62" s="86">
        <f>Fig7data!H70</f>
        <v>257.8</v>
      </c>
      <c r="C62" s="86">
        <f>Fig7data!I70</f>
        <v>2368.8</v>
      </c>
      <c r="D62" s="86">
        <f>Fig7data!J70</f>
        <v>12868.2</v>
      </c>
      <c r="E62" s="86">
        <f>Fig7data!K70</f>
        <v>2626.6</v>
      </c>
      <c r="F62" s="86">
        <f>Fig7data!L70</f>
        <v>15494.8</v>
      </c>
      <c r="K62" s="21"/>
    </row>
    <row r="63" spans="1:6" ht="4.5" customHeight="1">
      <c r="A63" s="126"/>
      <c r="B63" s="92"/>
      <c r="C63" s="92"/>
      <c r="D63" s="92"/>
      <c r="E63" s="92"/>
      <c r="F63" s="9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36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140</v>
      </c>
      <c r="I1" s="144"/>
    </row>
    <row r="2" ht="12.75">
      <c r="I2" s="144"/>
    </row>
    <row r="3" spans="2:16" ht="12.75">
      <c r="B3" t="s">
        <v>141</v>
      </c>
      <c r="I3" s="144" t="s">
        <v>142</v>
      </c>
      <c r="P3" t="s">
        <v>143</v>
      </c>
    </row>
    <row r="4" ht="12.75">
      <c r="I4" s="144"/>
    </row>
    <row r="5" spans="2:18" ht="12.75">
      <c r="B5" t="s">
        <v>144</v>
      </c>
      <c r="D5" s="145">
        <v>0.4</v>
      </c>
      <c r="I5" s="144" t="s">
        <v>144</v>
      </c>
      <c r="K5" s="145">
        <v>0.5</v>
      </c>
      <c r="P5" t="s">
        <v>144</v>
      </c>
      <c r="R5" s="146">
        <v>0.1</v>
      </c>
    </row>
    <row r="6" spans="4:9" ht="12.75">
      <c r="D6" s="147"/>
      <c r="I6" s="144"/>
    </row>
    <row r="7" spans="2:20" ht="12.75">
      <c r="B7" t="s">
        <v>145</v>
      </c>
      <c r="D7" s="147"/>
      <c r="F7" s="148">
        <f>1-D5</f>
        <v>0.6</v>
      </c>
      <c r="I7" s="144" t="s">
        <v>145</v>
      </c>
      <c r="M7" s="149">
        <f>1-K5</f>
        <v>0.5</v>
      </c>
      <c r="P7" t="s">
        <v>145</v>
      </c>
      <c r="Q7" s="150"/>
      <c r="T7" s="151">
        <f>1-R5</f>
        <v>0.9</v>
      </c>
    </row>
    <row r="8" ht="12.75">
      <c r="I8" s="144"/>
    </row>
    <row r="9" spans="2:22" ht="12.75">
      <c r="B9" s="239" t="s">
        <v>52</v>
      </c>
      <c r="C9" s="239"/>
      <c r="D9" s="152" t="s">
        <v>146</v>
      </c>
      <c r="E9" s="152" t="s">
        <v>147</v>
      </c>
      <c r="F9" s="152" t="s">
        <v>148</v>
      </c>
      <c r="G9" s="152" t="s">
        <v>149</v>
      </c>
      <c r="H9" s="152" t="s">
        <v>150</v>
      </c>
      <c r="I9" s="153" t="s">
        <v>52</v>
      </c>
      <c r="J9" s="152"/>
      <c r="K9" s="152" t="s">
        <v>146</v>
      </c>
      <c r="L9" s="152" t="s">
        <v>147</v>
      </c>
      <c r="M9" s="152" t="s">
        <v>148</v>
      </c>
      <c r="N9" s="152" t="s">
        <v>149</v>
      </c>
      <c r="O9" s="152" t="s">
        <v>150</v>
      </c>
      <c r="P9" s="154" t="s">
        <v>151</v>
      </c>
      <c r="R9" s="152" t="s">
        <v>146</v>
      </c>
      <c r="S9" s="152" t="s">
        <v>147</v>
      </c>
      <c r="T9" s="152" t="s">
        <v>148</v>
      </c>
      <c r="U9" s="152" t="s">
        <v>149</v>
      </c>
      <c r="V9" s="152" t="s">
        <v>150</v>
      </c>
    </row>
    <row r="10" spans="2:22" ht="12.75">
      <c r="B10" s="155" t="s">
        <v>152</v>
      </c>
      <c r="C10" s="152" t="s">
        <v>152</v>
      </c>
      <c r="D10" t="s">
        <v>153</v>
      </c>
      <c r="E10" t="s">
        <v>154</v>
      </c>
      <c r="F10" t="s">
        <v>155</v>
      </c>
      <c r="G10" t="s">
        <v>39</v>
      </c>
      <c r="H10" t="s">
        <v>156</v>
      </c>
      <c r="I10" s="156" t="s">
        <v>157</v>
      </c>
      <c r="J10" s="157" t="s">
        <v>157</v>
      </c>
      <c r="K10" t="s">
        <v>153</v>
      </c>
      <c r="L10" t="s">
        <v>154</v>
      </c>
      <c r="M10" t="s">
        <v>155</v>
      </c>
      <c r="N10" t="s">
        <v>39</v>
      </c>
      <c r="O10" t="s">
        <v>156</v>
      </c>
      <c r="P10" s="154" t="s">
        <v>152</v>
      </c>
      <c r="R10" t="s">
        <v>153</v>
      </c>
      <c r="S10" t="s">
        <v>154</v>
      </c>
      <c r="T10" t="s">
        <v>155</v>
      </c>
      <c r="U10" t="s">
        <v>158</v>
      </c>
      <c r="V10" t="s">
        <v>156</v>
      </c>
    </row>
    <row r="11" spans="1:22" ht="13.5" thickBot="1">
      <c r="A11" s="158" t="s">
        <v>29</v>
      </c>
      <c r="B11" s="158"/>
      <c r="C11" s="159" t="s">
        <v>159</v>
      </c>
      <c r="D11" s="159" t="s">
        <v>160</v>
      </c>
      <c r="E11" s="159" t="s">
        <v>161</v>
      </c>
      <c r="F11" s="159" t="s">
        <v>162</v>
      </c>
      <c r="G11" s="159" t="s">
        <v>163</v>
      </c>
      <c r="H11" s="159" t="s">
        <v>164</v>
      </c>
      <c r="I11" s="160"/>
      <c r="J11" s="158" t="s">
        <v>159</v>
      </c>
      <c r="K11" s="159" t="s">
        <v>160</v>
      </c>
      <c r="L11" s="159" t="s">
        <v>161</v>
      </c>
      <c r="M11" s="159" t="s">
        <v>162</v>
      </c>
      <c r="N11" s="159" t="s">
        <v>163</v>
      </c>
      <c r="O11" s="159" t="s">
        <v>164</v>
      </c>
      <c r="P11" s="161" t="s">
        <v>165</v>
      </c>
      <c r="Q11" s="158"/>
      <c r="R11" s="159" t="s">
        <v>160</v>
      </c>
      <c r="S11" s="159" t="s">
        <v>161</v>
      </c>
      <c r="T11" s="159" t="s">
        <v>162</v>
      </c>
      <c r="U11" s="159" t="s">
        <v>163</v>
      </c>
      <c r="V11" s="159" t="s">
        <v>164</v>
      </c>
    </row>
    <row r="12" spans="1:23" ht="12.75">
      <c r="A12" t="s">
        <v>166</v>
      </c>
      <c r="B12" s="162">
        <v>4837.8</v>
      </c>
      <c r="C12" s="163">
        <f>B12</f>
        <v>4837.8</v>
      </c>
      <c r="D12" s="164"/>
      <c r="E12" s="164"/>
      <c r="F12" s="164"/>
      <c r="G12" s="164"/>
      <c r="H12" s="164"/>
      <c r="I12" s="165">
        <v>842.4</v>
      </c>
      <c r="J12" s="163">
        <f>I12</f>
        <v>842.4</v>
      </c>
      <c r="K12" s="164"/>
      <c r="L12" s="164"/>
      <c r="M12" s="164"/>
      <c r="N12" s="164"/>
      <c r="O12" s="164"/>
      <c r="P12" s="166">
        <v>46.41885862405983</v>
      </c>
      <c r="Q12" s="167">
        <f>P12</f>
        <v>46.41885862405983</v>
      </c>
      <c r="R12" s="164"/>
      <c r="S12" s="164"/>
      <c r="T12" s="164"/>
      <c r="U12" s="164"/>
      <c r="V12" s="164"/>
      <c r="W12" s="168"/>
    </row>
    <row r="13" spans="1:23" ht="12.75">
      <c r="A13">
        <v>1994</v>
      </c>
      <c r="B13" s="92">
        <v>5571</v>
      </c>
      <c r="C13" s="163">
        <f aca="true" t="shared" si="0" ref="C13:C29">C12</f>
        <v>4837.8</v>
      </c>
      <c r="D13" s="164"/>
      <c r="E13" s="164"/>
      <c r="F13" s="164"/>
      <c r="G13" s="164"/>
      <c r="H13" s="164"/>
      <c r="I13" s="144">
        <v>1029</v>
      </c>
      <c r="J13" s="163">
        <f aca="true" t="shared" si="1" ref="J13:J29">J12</f>
        <v>842.4</v>
      </c>
      <c r="K13" s="164"/>
      <c r="L13" s="164"/>
      <c r="M13" s="164"/>
      <c r="N13" s="164"/>
      <c r="O13" s="164"/>
      <c r="P13" s="169">
        <v>47.22777777777778</v>
      </c>
      <c r="Q13" s="167">
        <f aca="true" t="shared" si="2" ref="Q13:Q29">Q12</f>
        <v>46.41885862405983</v>
      </c>
      <c r="R13" s="164"/>
      <c r="S13" s="164"/>
      <c r="T13" s="164"/>
      <c r="U13" s="164"/>
      <c r="V13" s="164"/>
      <c r="W13" s="168"/>
    </row>
    <row r="14" spans="1:23" ht="12.75">
      <c r="A14">
        <v>1995</v>
      </c>
      <c r="B14" s="92">
        <v>5339</v>
      </c>
      <c r="C14" s="163">
        <f t="shared" si="0"/>
        <v>4837.8</v>
      </c>
      <c r="D14" s="164"/>
      <c r="E14" s="164"/>
      <c r="F14" s="164"/>
      <c r="G14" s="164"/>
      <c r="H14" s="164"/>
      <c r="I14" s="144">
        <v>950</v>
      </c>
      <c r="J14" s="163">
        <f t="shared" si="1"/>
        <v>842.4</v>
      </c>
      <c r="K14" s="164"/>
      <c r="L14" s="164"/>
      <c r="M14" s="164"/>
      <c r="N14" s="164"/>
      <c r="O14" s="164"/>
      <c r="P14" s="169">
        <v>45.881424216027874</v>
      </c>
      <c r="Q14" s="167">
        <f t="shared" si="2"/>
        <v>46.41885862405983</v>
      </c>
      <c r="R14" s="164"/>
      <c r="S14" s="164"/>
      <c r="T14" s="164"/>
      <c r="U14" s="164"/>
      <c r="V14" s="164"/>
      <c r="W14" s="168"/>
    </row>
    <row r="15" spans="1:21" ht="12.75">
      <c r="A15">
        <v>1996</v>
      </c>
      <c r="B15" s="92">
        <v>4398</v>
      </c>
      <c r="C15" s="163">
        <f t="shared" si="0"/>
        <v>4837.8</v>
      </c>
      <c r="D15" s="163">
        <f>C15</f>
        <v>4837.8</v>
      </c>
      <c r="E15" s="170">
        <v>1</v>
      </c>
      <c r="F15" s="171">
        <f>1</f>
        <v>1</v>
      </c>
      <c r="G15" s="86">
        <f>D15</f>
        <v>4837.8</v>
      </c>
      <c r="I15" s="144">
        <v>790</v>
      </c>
      <c r="J15" s="163">
        <f t="shared" si="1"/>
        <v>842.4</v>
      </c>
      <c r="K15" s="162">
        <v>842.4</v>
      </c>
      <c r="L15" s="171">
        <v>1</v>
      </c>
      <c r="M15" s="171">
        <f>1</f>
        <v>1</v>
      </c>
      <c r="N15" s="172">
        <f>K15</f>
        <v>842.4</v>
      </c>
      <c r="P15" s="169">
        <v>45.84270852635201</v>
      </c>
      <c r="Q15" s="167">
        <f t="shared" si="2"/>
        <v>46.41885862405983</v>
      </c>
      <c r="R15" s="173">
        <v>46.42</v>
      </c>
      <c r="S15" s="171">
        <v>1</v>
      </c>
      <c r="T15" s="171">
        <f>1</f>
        <v>1</v>
      </c>
      <c r="U15" s="174">
        <f>R15</f>
        <v>46.42</v>
      </c>
    </row>
    <row r="16" spans="1:22" ht="12.75">
      <c r="A16">
        <v>1997</v>
      </c>
      <c r="B16" s="92">
        <v>4424</v>
      </c>
      <c r="C16" s="163">
        <f t="shared" si="0"/>
        <v>4837.8</v>
      </c>
      <c r="F16" s="149">
        <f aca="true" t="shared" si="3" ref="F16:F29">F15*E$32</f>
        <v>0.9641701029894991</v>
      </c>
      <c r="G16" s="86">
        <f aca="true" t="shared" si="4" ref="G16:G29">G15*E$32</f>
        <v>4664.462124242599</v>
      </c>
      <c r="H16" s="175">
        <f aca="true" t="shared" si="5" ref="H16:H29">(G16-G15)/G15</f>
        <v>-0.03582989701050084</v>
      </c>
      <c r="I16" s="144">
        <v>745</v>
      </c>
      <c r="J16" s="163">
        <f t="shared" si="1"/>
        <v>842.4</v>
      </c>
      <c r="M16" s="149">
        <f aca="true" t="shared" si="6" ref="M16:M29">M15*L$32</f>
        <v>0.9516951530106196</v>
      </c>
      <c r="N16" s="172">
        <f aca="true" t="shared" si="7" ref="N16:N29">N15*L$32</f>
        <v>801.7079968961459</v>
      </c>
      <c r="O16" s="176">
        <f aca="true" t="shared" si="8" ref="O16:O29">(N16-N15)/N15</f>
        <v>-0.048304846989380416</v>
      </c>
      <c r="P16" s="144">
        <v>47.19</v>
      </c>
      <c r="Q16" s="167">
        <f t="shared" si="2"/>
        <v>46.41885862405983</v>
      </c>
      <c r="R16" s="171"/>
      <c r="T16" s="149">
        <f aca="true" t="shared" si="9" ref="T16:T29">T15*S$32</f>
        <v>0.9925024964407473</v>
      </c>
      <c r="U16" s="174">
        <f aca="true" t="shared" si="10" ref="U16:U29">U15*S$32</f>
        <v>46.07196588477949</v>
      </c>
      <c r="V16" s="177">
        <f aca="true" t="shared" si="11" ref="V16:V29">(U16-U15)/U15</f>
        <v>-0.007497503559252783</v>
      </c>
    </row>
    <row r="17" spans="1:22" ht="12.75">
      <c r="A17">
        <v>1998</v>
      </c>
      <c r="B17" s="92">
        <v>4457</v>
      </c>
      <c r="C17" s="163">
        <f t="shared" si="0"/>
        <v>4837.8</v>
      </c>
      <c r="F17" s="149">
        <f t="shared" si="3"/>
        <v>0.9296239874987814</v>
      </c>
      <c r="G17" s="86">
        <f t="shared" si="4"/>
        <v>4497.3349267216045</v>
      </c>
      <c r="H17" s="175">
        <f t="shared" si="5"/>
        <v>-0.03582989701050093</v>
      </c>
      <c r="I17" s="144">
        <v>698</v>
      </c>
      <c r="J17" s="163">
        <f t="shared" si="1"/>
        <v>842.4</v>
      </c>
      <c r="M17" s="149">
        <f t="shared" si="6"/>
        <v>0.9057236642639066</v>
      </c>
      <c r="N17" s="172">
        <f t="shared" si="7"/>
        <v>762.9816147759149</v>
      </c>
      <c r="O17" s="176">
        <f t="shared" si="8"/>
        <v>-0.04830484698938048</v>
      </c>
      <c r="P17" s="144">
        <v>45.98</v>
      </c>
      <c r="Q17" s="167">
        <f t="shared" si="2"/>
        <v>46.41885862405983</v>
      </c>
      <c r="R17" s="171"/>
      <c r="T17" s="149">
        <f t="shared" si="9"/>
        <v>0.9850612054411155</v>
      </c>
      <c r="U17" s="174">
        <f t="shared" si="10"/>
        <v>45.72654115657658</v>
      </c>
      <c r="V17" s="177">
        <f t="shared" si="11"/>
        <v>-0.007497503559252789</v>
      </c>
    </row>
    <row r="18" spans="1:22" ht="12.75">
      <c r="A18">
        <v>1999</v>
      </c>
      <c r="B18" s="178">
        <v>4075</v>
      </c>
      <c r="C18" s="163">
        <f t="shared" si="0"/>
        <v>4837.8</v>
      </c>
      <c r="F18" s="149">
        <f t="shared" si="3"/>
        <v>0.8963156557682089</v>
      </c>
      <c r="G18" s="86">
        <f t="shared" si="4"/>
        <v>4336.195879475441</v>
      </c>
      <c r="H18" s="175">
        <f t="shared" si="5"/>
        <v>-0.03582989701050086</v>
      </c>
      <c r="I18" s="144">
        <v>625</v>
      </c>
      <c r="J18" s="163">
        <f t="shared" si="1"/>
        <v>842.4</v>
      </c>
      <c r="M18" s="149">
        <f t="shared" si="6"/>
        <v>0.8619728212469776</v>
      </c>
      <c r="N18" s="172">
        <f t="shared" si="7"/>
        <v>726.1259046184539</v>
      </c>
      <c r="O18" s="176">
        <f t="shared" si="8"/>
        <v>-0.04830484698938044</v>
      </c>
      <c r="P18" s="169">
        <v>42.562232838823235</v>
      </c>
      <c r="Q18" s="167">
        <f t="shared" si="2"/>
        <v>46.41885862405983</v>
      </c>
      <c r="R18" s="171"/>
      <c r="T18" s="149">
        <f t="shared" si="9"/>
        <v>0.977675705547239</v>
      </c>
      <c r="U18" s="174">
        <f t="shared" si="10"/>
        <v>45.38370625150283</v>
      </c>
      <c r="V18" s="177">
        <f t="shared" si="11"/>
        <v>-0.007497503559252764</v>
      </c>
    </row>
    <row r="19" spans="1:22" ht="12.75">
      <c r="A19">
        <v>2000</v>
      </c>
      <c r="B19" s="178">
        <v>3894</v>
      </c>
      <c r="C19" s="163">
        <f t="shared" si="0"/>
        <v>4837.8</v>
      </c>
      <c r="F19" s="149">
        <f t="shared" si="3"/>
        <v>0.8642007581331345</v>
      </c>
      <c r="G19" s="86">
        <f t="shared" si="4"/>
        <v>4180.830427696477</v>
      </c>
      <c r="H19" s="175">
        <f t="shared" si="5"/>
        <v>-0.03582989701050096</v>
      </c>
      <c r="I19" s="144">
        <v>561</v>
      </c>
      <c r="J19" s="163">
        <f t="shared" si="1"/>
        <v>842.4</v>
      </c>
      <c r="M19" s="149">
        <f t="shared" si="6"/>
        <v>0.8203353560076377</v>
      </c>
      <c r="N19" s="172">
        <f t="shared" si="7"/>
        <v>691.050503900834</v>
      </c>
      <c r="O19" s="176">
        <f t="shared" si="8"/>
        <v>-0.0483048469893805</v>
      </c>
      <c r="P19" s="169">
        <v>42.01612699375647</v>
      </c>
      <c r="Q19" s="167">
        <f t="shared" si="2"/>
        <v>46.41885862405983</v>
      </c>
      <c r="R19" s="171"/>
      <c r="T19" s="149">
        <f t="shared" si="9"/>
        <v>0.9703455784651037</v>
      </c>
      <c r="U19" s="174">
        <f t="shared" si="10"/>
        <v>45.043441752350105</v>
      </c>
      <c r="V19" s="177">
        <f t="shared" si="11"/>
        <v>-0.007497503559252754</v>
      </c>
    </row>
    <row r="20" spans="1:22" ht="12.75">
      <c r="A20">
        <v>2001</v>
      </c>
      <c r="B20" s="178">
        <v>3758</v>
      </c>
      <c r="C20" s="163">
        <f t="shared" si="0"/>
        <v>4837.8</v>
      </c>
      <c r="F20" s="149">
        <f t="shared" si="3"/>
        <v>0.8332365339728275</v>
      </c>
      <c r="G20" s="86">
        <f t="shared" si="4"/>
        <v>4031.0317040537443</v>
      </c>
      <c r="H20" s="175">
        <f t="shared" si="5"/>
        <v>-0.03582989701050084</v>
      </c>
      <c r="I20" s="144">
        <v>544</v>
      </c>
      <c r="J20" s="163">
        <f t="shared" si="1"/>
        <v>842.4</v>
      </c>
      <c r="M20" s="149">
        <f t="shared" si="6"/>
        <v>0.7807091821557098</v>
      </c>
      <c r="N20" s="172">
        <f t="shared" si="7"/>
        <v>657.66941504797</v>
      </c>
      <c r="O20" s="176">
        <f t="shared" si="8"/>
        <v>-0.04830484698938034</v>
      </c>
      <c r="P20">
        <v>40.32</v>
      </c>
      <c r="Q20" s="167">
        <f t="shared" si="2"/>
        <v>46.41885862405983</v>
      </c>
      <c r="R20" s="171"/>
      <c r="T20" s="149">
        <f t="shared" si="9"/>
        <v>0.9630704090368565</v>
      </c>
      <c r="U20" s="174">
        <f t="shared" si="10"/>
        <v>44.705728387490865</v>
      </c>
      <c r="V20" s="177">
        <f t="shared" si="11"/>
        <v>-0.007497503559252787</v>
      </c>
    </row>
    <row r="21" spans="1:22" ht="12.75">
      <c r="A21">
        <v>2002</v>
      </c>
      <c r="B21" s="178">
        <v>3533</v>
      </c>
      <c r="C21" s="163">
        <f t="shared" si="0"/>
        <v>4837.8</v>
      </c>
      <c r="F21" s="149">
        <f t="shared" si="3"/>
        <v>0.8033817547751944</v>
      </c>
      <c r="G21" s="86">
        <f t="shared" si="4"/>
        <v>3886.600253251435</v>
      </c>
      <c r="H21" s="175">
        <f t="shared" si="5"/>
        <v>-0.03582989701050086</v>
      </c>
      <c r="I21" s="144">
        <v>527</v>
      </c>
      <c r="J21" s="163">
        <f t="shared" si="1"/>
        <v>842.4</v>
      </c>
      <c r="M21" s="149">
        <f t="shared" si="6"/>
        <v>0.742997144568474</v>
      </c>
      <c r="N21" s="172">
        <f t="shared" si="7"/>
        <v>625.9007945844825</v>
      </c>
      <c r="O21" s="176">
        <f t="shared" si="8"/>
        <v>-0.04830484698938045</v>
      </c>
      <c r="P21" s="179">
        <v>37.9</v>
      </c>
      <c r="Q21" s="167">
        <f t="shared" si="2"/>
        <v>46.41885862405983</v>
      </c>
      <c r="R21" s="171"/>
      <c r="T21" s="149">
        <f t="shared" si="9"/>
        <v>0.9558497852172917</v>
      </c>
      <c r="U21" s="174">
        <f t="shared" si="10"/>
        <v>44.370547029786664</v>
      </c>
      <c r="V21" s="177">
        <f t="shared" si="11"/>
        <v>-0.007497503559252781</v>
      </c>
    </row>
    <row r="22" spans="1:22" ht="12.75">
      <c r="A22">
        <v>2003</v>
      </c>
      <c r="B22" s="178">
        <v>3294</v>
      </c>
      <c r="C22" s="163">
        <f t="shared" si="0"/>
        <v>4837.8</v>
      </c>
      <c r="F22" s="149">
        <f t="shared" si="3"/>
        <v>0.7745966692414836</v>
      </c>
      <c r="G22" s="86">
        <f t="shared" si="4"/>
        <v>3747.3437664564494</v>
      </c>
      <c r="H22" s="175">
        <f t="shared" si="5"/>
        <v>-0.03582989701050086</v>
      </c>
      <c r="I22" s="144">
        <v>432</v>
      </c>
      <c r="J22" s="163">
        <f t="shared" si="1"/>
        <v>842.4</v>
      </c>
      <c r="M22" s="149">
        <f t="shared" si="6"/>
        <v>0.7071067811865472</v>
      </c>
      <c r="N22" s="172">
        <f t="shared" si="7"/>
        <v>595.6667524715474</v>
      </c>
      <c r="O22" s="176">
        <f t="shared" si="8"/>
        <v>-0.04830484698938045</v>
      </c>
      <c r="P22">
        <v>36.78</v>
      </c>
      <c r="Q22" s="167">
        <f t="shared" si="2"/>
        <v>46.41885862405983</v>
      </c>
      <c r="R22" s="171"/>
      <c r="T22" s="149">
        <f t="shared" si="9"/>
        <v>0.9486832980505141</v>
      </c>
      <c r="U22" s="174">
        <f t="shared" si="10"/>
        <v>44.03787869550485</v>
      </c>
      <c r="V22" s="177">
        <f t="shared" si="11"/>
        <v>-0.0074975035592526555</v>
      </c>
    </row>
    <row r="23" spans="1:22" ht="12.75">
      <c r="A23">
        <v>2004</v>
      </c>
      <c r="B23" s="178">
        <v>3074</v>
      </c>
      <c r="C23" s="163">
        <f t="shared" si="0"/>
        <v>4837.8</v>
      </c>
      <c r="F23" s="149">
        <f t="shared" si="3"/>
        <v>0.7468429503578843</v>
      </c>
      <c r="G23" s="86">
        <f t="shared" si="4"/>
        <v>3613.0768252413723</v>
      </c>
      <c r="H23" s="175">
        <f t="shared" si="5"/>
        <v>-0.03582989701050091</v>
      </c>
      <c r="I23" s="144">
        <v>384</v>
      </c>
      <c r="J23" s="163">
        <f t="shared" si="1"/>
        <v>842.4</v>
      </c>
      <c r="M23" s="149">
        <f t="shared" si="6"/>
        <v>0.6729500963161777</v>
      </c>
      <c r="N23" s="172">
        <f t="shared" si="7"/>
        <v>566.8931611367482</v>
      </c>
      <c r="O23" s="176">
        <f t="shared" si="8"/>
        <v>-0.04830484698938039</v>
      </c>
      <c r="P23">
        <v>36.13</v>
      </c>
      <c r="Q23" s="167">
        <f t="shared" si="2"/>
        <v>46.41885862405983</v>
      </c>
      <c r="R23" s="171"/>
      <c r="T23" s="149">
        <f t="shared" si="9"/>
        <v>0.9415705416467768</v>
      </c>
      <c r="U23" s="174">
        <f t="shared" si="10"/>
        <v>43.707704543243366</v>
      </c>
      <c r="V23" s="177">
        <f t="shared" si="11"/>
        <v>-0.007497503559252665</v>
      </c>
    </row>
    <row r="24" spans="1:22" ht="12.75">
      <c r="A24">
        <v>2005</v>
      </c>
      <c r="B24" s="178">
        <v>2952</v>
      </c>
      <c r="C24" s="163">
        <f t="shared" si="0"/>
        <v>4837.8</v>
      </c>
      <c r="F24" s="149">
        <f t="shared" si="3"/>
        <v>0.7200836443635427</v>
      </c>
      <c r="G24" s="86">
        <f t="shared" si="4"/>
        <v>3483.6206547019465</v>
      </c>
      <c r="H24" s="175">
        <f t="shared" si="5"/>
        <v>-0.035829897010500864</v>
      </c>
      <c r="I24" s="144">
        <v>368</v>
      </c>
      <c r="J24" s="163">
        <f t="shared" si="1"/>
        <v>842.4</v>
      </c>
      <c r="M24" s="149">
        <f t="shared" si="6"/>
        <v>0.640443344882136</v>
      </c>
      <c r="N24" s="172">
        <f t="shared" si="7"/>
        <v>539.5094737287113</v>
      </c>
      <c r="O24" s="176">
        <f t="shared" si="8"/>
        <v>-0.04830484698938051</v>
      </c>
      <c r="P24">
        <v>34.96</v>
      </c>
      <c r="Q24" s="167">
        <f t="shared" si="2"/>
        <v>46.41885862405983</v>
      </c>
      <c r="R24" s="171"/>
      <c r="T24" s="149">
        <f t="shared" si="9"/>
        <v>0.9345111131594925</v>
      </c>
      <c r="U24" s="174">
        <f t="shared" si="10"/>
        <v>43.380005872863634</v>
      </c>
      <c r="V24" s="177">
        <f t="shared" si="11"/>
        <v>-0.0074975035592526875</v>
      </c>
    </row>
    <row r="25" spans="1:22" ht="12.75">
      <c r="A25">
        <v>2006</v>
      </c>
      <c r="B25" s="178">
        <v>2949</v>
      </c>
      <c r="C25" s="163">
        <f t="shared" si="0"/>
        <v>4837.8</v>
      </c>
      <c r="F25" s="149">
        <f t="shared" si="3"/>
        <v>0.6942831215470507</v>
      </c>
      <c r="G25" s="86">
        <f t="shared" si="4"/>
        <v>3358.802885420322</v>
      </c>
      <c r="H25" s="175">
        <f t="shared" si="5"/>
        <v>-0.03582989701050087</v>
      </c>
      <c r="I25" s="144">
        <v>375</v>
      </c>
      <c r="J25" s="163">
        <f t="shared" si="1"/>
        <v>842.4</v>
      </c>
      <c r="M25" s="149">
        <f t="shared" si="6"/>
        <v>0.6095068271022374</v>
      </c>
      <c r="N25" s="172">
        <f t="shared" si="7"/>
        <v>513.4485511509248</v>
      </c>
      <c r="O25" s="176">
        <f t="shared" si="8"/>
        <v>-0.04830484698938037</v>
      </c>
      <c r="P25">
        <v>32.46</v>
      </c>
      <c r="Q25" s="167">
        <f t="shared" si="2"/>
        <v>46.41885862405983</v>
      </c>
      <c r="R25" s="171"/>
      <c r="T25" s="149">
        <f t="shared" si="9"/>
        <v>0.927504612762418</v>
      </c>
      <c r="U25" s="174">
        <f t="shared" si="10"/>
        <v>43.054764124431436</v>
      </c>
      <c r="V25" s="177">
        <f t="shared" si="11"/>
        <v>-0.0074975035592527</v>
      </c>
    </row>
    <row r="26" spans="1:22" ht="12.75">
      <c r="A26">
        <v>2007</v>
      </c>
      <c r="B26" s="178">
        <v>2666</v>
      </c>
      <c r="C26" s="163">
        <f t="shared" si="0"/>
        <v>4837.8</v>
      </c>
      <c r="F26" s="149">
        <f t="shared" si="3"/>
        <v>0.6694070288058909</v>
      </c>
      <c r="G26" s="86">
        <f t="shared" si="4"/>
        <v>3238.4573239571387</v>
      </c>
      <c r="H26" s="175">
        <f t="shared" si="5"/>
        <v>-0.03582989701050092</v>
      </c>
      <c r="I26" s="144">
        <v>278</v>
      </c>
      <c r="J26" s="163">
        <f t="shared" si="1"/>
        <v>842.4</v>
      </c>
      <c r="M26" s="149">
        <f t="shared" si="6"/>
        <v>0.580064693080081</v>
      </c>
      <c r="N26" s="172">
        <f t="shared" si="7"/>
        <v>488.6464974506603</v>
      </c>
      <c r="O26" s="176">
        <f t="shared" si="8"/>
        <v>-0.0483048469893804</v>
      </c>
      <c r="P26">
        <v>30.39</v>
      </c>
      <c r="Q26" s="167">
        <f t="shared" si="2"/>
        <v>46.41885862405983</v>
      </c>
      <c r="R26" s="171"/>
      <c r="T26" s="149">
        <f t="shared" si="9"/>
        <v>0.9205506436270084</v>
      </c>
      <c r="U26" s="174">
        <f t="shared" si="10"/>
        <v>42.731960877165726</v>
      </c>
      <c r="V26" s="177">
        <f t="shared" si="11"/>
        <v>-0.007497503559252708</v>
      </c>
    </row>
    <row r="27" spans="1:22" ht="12.75">
      <c r="A27">
        <v>2008</v>
      </c>
      <c r="B27" s="178">
        <v>2844</v>
      </c>
      <c r="C27" s="163">
        <f t="shared" si="0"/>
        <v>4837.8</v>
      </c>
      <c r="F27" s="149">
        <f t="shared" si="3"/>
        <v>0.6454222439056704</v>
      </c>
      <c r="G27" s="86">
        <f t="shared" si="4"/>
        <v>3122.423731566852</v>
      </c>
      <c r="H27" s="175">
        <f t="shared" si="5"/>
        <v>-0.03582989701050092</v>
      </c>
      <c r="I27" s="144">
        <v>299</v>
      </c>
      <c r="J27" s="163">
        <f t="shared" si="1"/>
        <v>842.4</v>
      </c>
      <c r="M27" s="149">
        <f t="shared" si="6"/>
        <v>0.5520447568369058</v>
      </c>
      <c r="N27" s="172">
        <f t="shared" si="7"/>
        <v>465.0425031594095</v>
      </c>
      <c r="O27" s="176">
        <f t="shared" si="8"/>
        <v>-0.04830484698938047</v>
      </c>
      <c r="P27">
        <v>28.66</v>
      </c>
      <c r="Q27" s="167">
        <f t="shared" si="2"/>
        <v>46.41885862405983</v>
      </c>
      <c r="R27" s="171"/>
      <c r="T27" s="149">
        <f t="shared" si="9"/>
        <v>0.9136488118999426</v>
      </c>
      <c r="U27" s="174">
        <f t="shared" si="10"/>
        <v>42.411577848395325</v>
      </c>
      <c r="V27" s="177">
        <f t="shared" si="11"/>
        <v>-0.0074975035592527856</v>
      </c>
    </row>
    <row r="28" spans="1:22" ht="12.75">
      <c r="A28">
        <v>2009</v>
      </c>
      <c r="B28" s="178">
        <v>2502</v>
      </c>
      <c r="C28" s="163">
        <f t="shared" si="0"/>
        <v>4837.8</v>
      </c>
      <c r="F28" s="149">
        <f t="shared" si="3"/>
        <v>0.6222968313782439</v>
      </c>
      <c r="G28" s="86">
        <f t="shared" si="4"/>
        <v>3010.547610841668</v>
      </c>
      <c r="H28" s="175">
        <f t="shared" si="5"/>
        <v>-0.03582989701050088</v>
      </c>
      <c r="I28" s="144">
        <v>258</v>
      </c>
      <c r="J28" s="163">
        <f t="shared" si="1"/>
        <v>842.4</v>
      </c>
      <c r="M28" s="149">
        <f t="shared" si="6"/>
        <v>0.5253783193266094</v>
      </c>
      <c r="N28" s="172">
        <f t="shared" si="7"/>
        <v>442.57869620073575</v>
      </c>
      <c r="O28" s="176">
        <f t="shared" si="8"/>
        <v>-0.0483048469893804</v>
      </c>
      <c r="P28">
        <v>28.36</v>
      </c>
      <c r="Q28" s="167">
        <f t="shared" si="2"/>
        <v>46.41885862405983</v>
      </c>
      <c r="R28" s="171"/>
      <c r="T28" s="149">
        <f t="shared" si="9"/>
        <v>0.9067987266808157</v>
      </c>
      <c r="U28" s="174">
        <f t="shared" si="10"/>
        <v>42.09359689252346</v>
      </c>
      <c r="V28" s="177">
        <f t="shared" si="11"/>
        <v>-0.007497503559252711</v>
      </c>
    </row>
    <row r="29" spans="1:22" ht="12.75">
      <c r="A29">
        <v>2010</v>
      </c>
      <c r="B29" s="92">
        <v>2172</v>
      </c>
      <c r="C29" s="163">
        <f t="shared" si="0"/>
        <v>4837.8</v>
      </c>
      <c r="D29" s="163">
        <f>B12*F7</f>
        <v>2902.68</v>
      </c>
      <c r="E29" s="151">
        <f>F7</f>
        <v>0.6</v>
      </c>
      <c r="F29" s="149">
        <f t="shared" si="3"/>
        <v>0.6000000000000004</v>
      </c>
      <c r="G29" s="86">
        <f t="shared" si="4"/>
        <v>2902.680000000001</v>
      </c>
      <c r="H29" s="175">
        <f t="shared" si="5"/>
        <v>-0.03582989701050095</v>
      </c>
      <c r="I29" s="144">
        <v>227</v>
      </c>
      <c r="J29" s="163">
        <f t="shared" si="1"/>
        <v>842.4</v>
      </c>
      <c r="K29" s="163">
        <f>K15*M7</f>
        <v>421.2</v>
      </c>
      <c r="L29" s="149">
        <f>M7</f>
        <v>0.5</v>
      </c>
      <c r="M29" s="149">
        <f t="shared" si="6"/>
        <v>0.49999999999999967</v>
      </c>
      <c r="N29" s="172">
        <f t="shared" si="7"/>
        <v>421.1999999999997</v>
      </c>
      <c r="O29" s="176">
        <f t="shared" si="8"/>
        <v>-0.04830484698938047</v>
      </c>
      <c r="P29">
        <v>25.67</v>
      </c>
      <c r="Q29" s="167">
        <f t="shared" si="2"/>
        <v>46.41885862405983</v>
      </c>
      <c r="R29" s="149">
        <f>R15*T7</f>
        <v>41.778000000000006</v>
      </c>
      <c r="S29" s="151">
        <f>T7</f>
        <v>0.9</v>
      </c>
      <c r="T29" s="149">
        <f t="shared" si="9"/>
        <v>0.9000000000000005</v>
      </c>
      <c r="U29" s="174">
        <f t="shared" si="10"/>
        <v>41.77800000000001</v>
      </c>
      <c r="V29" s="177">
        <f t="shared" si="11"/>
        <v>-0.00749750355925274</v>
      </c>
    </row>
    <row r="30" spans="4:19" ht="12.75">
      <c r="D30" s="180" t="s">
        <v>167</v>
      </c>
      <c r="E30" s="53">
        <v>14</v>
      </c>
      <c r="H30" s="181"/>
      <c r="K30" s="180" t="s">
        <v>167</v>
      </c>
      <c r="L30" s="53">
        <v>14</v>
      </c>
      <c r="R30" s="180" t="s">
        <v>167</v>
      </c>
      <c r="S30" s="53">
        <v>14</v>
      </c>
    </row>
    <row r="31" spans="4:19" ht="12.75">
      <c r="D31" s="180" t="s">
        <v>168</v>
      </c>
      <c r="E31" s="87">
        <f>1/E30</f>
        <v>0.07142857142857142</v>
      </c>
      <c r="K31" s="180" t="s">
        <v>168</v>
      </c>
      <c r="L31" s="87">
        <f>1/L30</f>
        <v>0.07142857142857142</v>
      </c>
      <c r="R31" s="180" t="s">
        <v>168</v>
      </c>
      <c r="S31" s="87">
        <f>1/S30</f>
        <v>0.07142857142857142</v>
      </c>
    </row>
    <row r="32" spans="4:19" ht="12.75">
      <c r="D32" s="180" t="s">
        <v>169</v>
      </c>
      <c r="E32" s="87">
        <f>POWER(E29,E31)</f>
        <v>0.9641701029894991</v>
      </c>
      <c r="K32" s="180" t="s">
        <v>169</v>
      </c>
      <c r="L32" s="87">
        <f>POWER(L29,L31)</f>
        <v>0.9516951530106196</v>
      </c>
      <c r="R32" s="180" t="s">
        <v>169</v>
      </c>
      <c r="S32" s="87">
        <f>POWER(S29,S31)</f>
        <v>0.9925024964407473</v>
      </c>
    </row>
    <row r="33" spans="4:19" ht="12.75">
      <c r="D33" s="180" t="s">
        <v>170</v>
      </c>
      <c r="E33" s="182">
        <f>1-E32</f>
        <v>0.03582989701050088</v>
      </c>
      <c r="F33" s="183"/>
      <c r="K33" s="180" t="s">
        <v>170</v>
      </c>
      <c r="L33" s="184">
        <f>1-L32</f>
        <v>0.04830484698938042</v>
      </c>
      <c r="R33" s="180" t="s">
        <v>170</v>
      </c>
      <c r="S33" s="177">
        <f>1-S32</f>
        <v>0.007497503559252716</v>
      </c>
    </row>
    <row r="34" spans="4:19" ht="12.75">
      <c r="D34" s="180"/>
      <c r="E34" s="183"/>
      <c r="F34" s="183"/>
      <c r="K34" s="180"/>
      <c r="L34" s="185"/>
      <c r="R34" s="180"/>
      <c r="S34" s="186"/>
    </row>
    <row r="35" spans="4:19" ht="12.75">
      <c r="D35" s="180"/>
      <c r="E35" s="183"/>
      <c r="F35" s="183"/>
      <c r="K35" s="180"/>
      <c r="L35" s="185"/>
      <c r="R35" s="180"/>
      <c r="S35" s="186"/>
    </row>
    <row r="36" spans="2:19" ht="23.25">
      <c r="B36" s="16" t="s">
        <v>171</v>
      </c>
      <c r="D36" s="180"/>
      <c r="E36" s="183"/>
      <c r="F36" s="183"/>
      <c r="K36" s="180"/>
      <c r="L36" s="185"/>
      <c r="R36" s="180"/>
      <c r="S36" s="18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180"/>
  <sheetViews>
    <sheetView zoomScale="75" zoomScaleNormal="75" workbookViewId="0" topLeftCell="A7">
      <selection activeCell="A4" sqref="A4"/>
    </sheetView>
  </sheetViews>
  <sheetFormatPr defaultColWidth="9.140625" defaultRowHeight="12.75"/>
  <cols>
    <col min="1" max="4" width="9.421875" style="187" bestFit="1" customWidth="1"/>
    <col min="5" max="5" width="10.00390625" style="187" bestFit="1" customWidth="1"/>
    <col min="6" max="7" width="9.421875" style="187" bestFit="1" customWidth="1"/>
    <col min="8" max="8" width="11.140625" style="187" customWidth="1"/>
    <col min="9" max="11" width="9.421875" style="187" bestFit="1" customWidth="1"/>
    <col min="12" max="12" width="9.8515625" style="187" bestFit="1" customWidth="1"/>
    <col min="13" max="13" width="8.8515625" style="187" customWidth="1"/>
    <col min="14" max="14" width="10.57421875" style="187" customWidth="1"/>
    <col min="15" max="17" width="9.421875" style="187" bestFit="1" customWidth="1"/>
    <col min="18" max="18" width="10.57421875" style="187" bestFit="1" customWidth="1"/>
    <col min="19" max="19" width="9.8515625" style="187" bestFit="1" customWidth="1"/>
    <col min="20" max="20" width="9.421875" style="187" bestFit="1" customWidth="1"/>
    <col min="21" max="21" width="9.8515625" style="187" customWidth="1"/>
    <col min="22" max="25" width="9.28125" style="187" bestFit="1" customWidth="1"/>
    <col min="26" max="16384" width="9.140625" style="187" customWidth="1"/>
  </cols>
  <sheetData>
    <row r="1" spans="1:9" ht="12.75">
      <c r="A1" s="187" t="s">
        <v>140</v>
      </c>
      <c r="I1" s="188"/>
    </row>
    <row r="2" ht="12.75">
      <c r="I2" s="188"/>
    </row>
    <row r="3" spans="2:23" ht="12.75">
      <c r="B3" s="187" t="s">
        <v>172</v>
      </c>
      <c r="I3" s="188" t="s">
        <v>22</v>
      </c>
      <c r="P3" s="188" t="s">
        <v>173</v>
      </c>
      <c r="W3" s="188" t="s">
        <v>174</v>
      </c>
    </row>
    <row r="4" spans="9:23" ht="12.75">
      <c r="I4" s="188"/>
      <c r="P4" s="188"/>
      <c r="W4" s="188"/>
    </row>
    <row r="5" spans="2:25" ht="12.75">
      <c r="B5" s="187" t="s">
        <v>175</v>
      </c>
      <c r="D5" s="145">
        <v>0.3</v>
      </c>
      <c r="I5" s="188" t="s">
        <v>175</v>
      </c>
      <c r="K5" s="145">
        <v>0.43</v>
      </c>
      <c r="P5" s="188" t="s">
        <v>175</v>
      </c>
      <c r="R5" s="145">
        <v>0.35</v>
      </c>
      <c r="W5" s="188" t="s">
        <v>175</v>
      </c>
      <c r="Y5" s="145">
        <v>0.5</v>
      </c>
    </row>
    <row r="6" spans="4:23" ht="12.75">
      <c r="D6" s="147"/>
      <c r="I6" s="188"/>
      <c r="P6" s="188"/>
      <c r="W6" s="188"/>
    </row>
    <row r="7" spans="2:27" ht="12.75">
      <c r="B7" s="187" t="s">
        <v>145</v>
      </c>
      <c r="D7" s="147"/>
      <c r="F7" s="148">
        <f>1-D5</f>
        <v>0.7</v>
      </c>
      <c r="I7" s="188" t="s">
        <v>145</v>
      </c>
      <c r="M7" s="189">
        <f>1-K5</f>
        <v>0.5700000000000001</v>
      </c>
      <c r="P7" s="188" t="s">
        <v>145</v>
      </c>
      <c r="T7" s="189">
        <f>1-R5</f>
        <v>0.65</v>
      </c>
      <c r="W7" s="188" t="s">
        <v>145</v>
      </c>
      <c r="AA7" s="189">
        <f>1-Y5</f>
        <v>0.5</v>
      </c>
    </row>
    <row r="8" spans="9:23" ht="12.75">
      <c r="I8" s="188"/>
      <c r="P8" s="188"/>
      <c r="W8" s="188"/>
    </row>
    <row r="9" spans="2:29" ht="12.75">
      <c r="B9" s="240"/>
      <c r="C9" s="240"/>
      <c r="D9" s="190" t="s">
        <v>146</v>
      </c>
      <c r="E9" s="190" t="s">
        <v>147</v>
      </c>
      <c r="F9" s="190" t="s">
        <v>148</v>
      </c>
      <c r="G9" s="190" t="s">
        <v>149</v>
      </c>
      <c r="H9" s="190" t="s">
        <v>150</v>
      </c>
      <c r="I9" s="188"/>
      <c r="J9" s="190"/>
      <c r="K9" s="190" t="s">
        <v>146</v>
      </c>
      <c r="L9" s="190" t="s">
        <v>147</v>
      </c>
      <c r="M9" s="190" t="s">
        <v>148</v>
      </c>
      <c r="N9" s="190" t="s">
        <v>149</v>
      </c>
      <c r="O9" s="190" t="s">
        <v>150</v>
      </c>
      <c r="P9" s="191" t="s">
        <v>157</v>
      </c>
      <c r="Q9" s="190"/>
      <c r="R9" s="190" t="s">
        <v>146</v>
      </c>
      <c r="S9" s="190" t="s">
        <v>147</v>
      </c>
      <c r="T9" s="190" t="s">
        <v>148</v>
      </c>
      <c r="U9" s="190" t="s">
        <v>149</v>
      </c>
      <c r="V9" s="190" t="s">
        <v>150</v>
      </c>
      <c r="W9" s="191" t="s">
        <v>157</v>
      </c>
      <c r="X9" s="190"/>
      <c r="Y9" s="190" t="s">
        <v>146</v>
      </c>
      <c r="Z9" s="190" t="s">
        <v>147</v>
      </c>
      <c r="AA9" s="190" t="s">
        <v>148</v>
      </c>
      <c r="AB9" s="190" t="s">
        <v>149</v>
      </c>
      <c r="AC9" s="190" t="s">
        <v>150</v>
      </c>
    </row>
    <row r="10" spans="2:29" ht="12.75">
      <c r="B10" s="191" t="s">
        <v>32</v>
      </c>
      <c r="C10" s="190"/>
      <c r="D10" s="187" t="s">
        <v>153</v>
      </c>
      <c r="E10" s="187" t="s">
        <v>154</v>
      </c>
      <c r="F10" s="187" t="s">
        <v>155</v>
      </c>
      <c r="G10" s="187" t="s">
        <v>39</v>
      </c>
      <c r="H10" s="187" t="s">
        <v>156</v>
      </c>
      <c r="I10" s="192" t="s">
        <v>22</v>
      </c>
      <c r="J10" s="193"/>
      <c r="K10" s="187" t="s">
        <v>153</v>
      </c>
      <c r="L10" s="187" t="s">
        <v>154</v>
      </c>
      <c r="M10" s="187" t="s">
        <v>155</v>
      </c>
      <c r="N10" s="187" t="s">
        <v>39</v>
      </c>
      <c r="O10" s="187" t="s">
        <v>156</v>
      </c>
      <c r="P10" s="191" t="s">
        <v>176</v>
      </c>
      <c r="Q10" s="193"/>
      <c r="R10" s="187" t="s">
        <v>153</v>
      </c>
      <c r="S10" s="187" t="s">
        <v>154</v>
      </c>
      <c r="T10" s="187" t="s">
        <v>155</v>
      </c>
      <c r="U10" s="187" t="s">
        <v>39</v>
      </c>
      <c r="V10" s="187" t="s">
        <v>156</v>
      </c>
      <c r="W10" s="191" t="s">
        <v>177</v>
      </c>
      <c r="X10" s="193"/>
      <c r="Y10" s="187" t="s">
        <v>153</v>
      </c>
      <c r="Z10" s="187" t="s">
        <v>154</v>
      </c>
      <c r="AA10" s="187" t="s">
        <v>155</v>
      </c>
      <c r="AB10" s="187" t="s">
        <v>39</v>
      </c>
      <c r="AC10" s="187" t="s">
        <v>156</v>
      </c>
    </row>
    <row r="11" spans="1:29" ht="13.5" thickBot="1">
      <c r="A11" s="194" t="s">
        <v>29</v>
      </c>
      <c r="B11" s="194"/>
      <c r="C11" s="195" t="s">
        <v>159</v>
      </c>
      <c r="D11" s="195" t="s">
        <v>160</v>
      </c>
      <c r="E11" s="195" t="s">
        <v>161</v>
      </c>
      <c r="F11" s="195" t="s">
        <v>162</v>
      </c>
      <c r="G11" s="195" t="s">
        <v>163</v>
      </c>
      <c r="H11" s="195" t="s">
        <v>164</v>
      </c>
      <c r="I11" s="196"/>
      <c r="J11" s="194" t="s">
        <v>159</v>
      </c>
      <c r="K11" s="195" t="s">
        <v>160</v>
      </c>
      <c r="L11" s="195" t="s">
        <v>161</v>
      </c>
      <c r="M11" s="195" t="s">
        <v>162</v>
      </c>
      <c r="N11" s="195" t="s">
        <v>163</v>
      </c>
      <c r="O11" s="195" t="s">
        <v>164</v>
      </c>
      <c r="P11" s="196"/>
      <c r="Q11" s="194" t="s">
        <v>159</v>
      </c>
      <c r="R11" s="195" t="s">
        <v>160</v>
      </c>
      <c r="S11" s="195" t="s">
        <v>161</v>
      </c>
      <c r="T11" s="195" t="s">
        <v>162</v>
      </c>
      <c r="U11" s="195" t="s">
        <v>163</v>
      </c>
      <c r="V11" s="195" t="s">
        <v>164</v>
      </c>
      <c r="W11" s="196"/>
      <c r="X11" s="194" t="s">
        <v>159</v>
      </c>
      <c r="Y11" s="195" t="s">
        <v>160</v>
      </c>
      <c r="Z11" s="195" t="s">
        <v>161</v>
      </c>
      <c r="AA11" s="195" t="s">
        <v>162</v>
      </c>
      <c r="AB11" s="195" t="s">
        <v>163</v>
      </c>
      <c r="AC11" s="195" t="s">
        <v>164</v>
      </c>
    </row>
    <row r="12" spans="1:29" ht="12.75">
      <c r="A12" s="187" t="s">
        <v>178</v>
      </c>
      <c r="B12" s="197">
        <v>292</v>
      </c>
      <c r="C12" s="198">
        <f>B12</f>
        <v>292</v>
      </c>
      <c r="D12" s="199"/>
      <c r="E12" s="199"/>
      <c r="F12" s="199"/>
      <c r="G12" s="199"/>
      <c r="H12" s="199"/>
      <c r="I12" s="197">
        <v>2604</v>
      </c>
      <c r="J12" s="198">
        <f>I12</f>
        <v>2604</v>
      </c>
      <c r="K12" s="199"/>
      <c r="L12" s="199"/>
      <c r="M12" s="199"/>
      <c r="N12" s="199"/>
      <c r="O12" s="199"/>
      <c r="P12" s="197">
        <v>15</v>
      </c>
      <c r="Q12" s="198">
        <f>P12</f>
        <v>15</v>
      </c>
      <c r="R12" s="199"/>
      <c r="S12" s="199"/>
      <c r="T12" s="199"/>
      <c r="U12" s="199"/>
      <c r="V12" s="199"/>
      <c r="W12" s="197">
        <v>325</v>
      </c>
      <c r="X12" s="198">
        <f>W12</f>
        <v>325</v>
      </c>
      <c r="Y12" s="199"/>
      <c r="Z12" s="199"/>
      <c r="AA12" s="199"/>
      <c r="AB12" s="199"/>
      <c r="AC12" s="199"/>
    </row>
    <row r="13" spans="1:29" ht="12.75">
      <c r="A13" s="187">
        <v>2004</v>
      </c>
      <c r="B13" s="200">
        <v>308</v>
      </c>
      <c r="C13" s="198">
        <f aca="true" t="shared" si="0" ref="C13:C24">C12</f>
        <v>292</v>
      </c>
      <c r="D13" s="199"/>
      <c r="E13" s="199"/>
      <c r="F13" s="199"/>
      <c r="G13" s="199"/>
      <c r="H13" s="199"/>
      <c r="I13" s="201">
        <v>2766</v>
      </c>
      <c r="J13" s="198">
        <f aca="true" t="shared" si="1" ref="J13:J24">J12</f>
        <v>2604</v>
      </c>
      <c r="K13" s="199"/>
      <c r="L13" s="199"/>
      <c r="M13" s="199"/>
      <c r="N13" s="199"/>
      <c r="O13" s="199"/>
      <c r="P13" s="201">
        <v>12</v>
      </c>
      <c r="Q13" s="198">
        <f aca="true" t="shared" si="2" ref="Q13:Q24">Q12</f>
        <v>15</v>
      </c>
      <c r="R13" s="199"/>
      <c r="S13" s="199"/>
      <c r="T13" s="199"/>
      <c r="U13" s="199"/>
      <c r="V13" s="199"/>
      <c r="W13" s="201">
        <v>372</v>
      </c>
      <c r="X13" s="198">
        <f aca="true" t="shared" si="3" ref="X13:X24">X12</f>
        <v>325</v>
      </c>
      <c r="Y13" s="199"/>
      <c r="Z13" s="199"/>
      <c r="AA13" s="199"/>
      <c r="AB13" s="199"/>
      <c r="AC13" s="199"/>
    </row>
    <row r="14" spans="1:29" ht="12.75">
      <c r="A14" s="187">
        <v>2005</v>
      </c>
      <c r="B14" s="200">
        <v>286</v>
      </c>
      <c r="C14" s="198">
        <f t="shared" si="0"/>
        <v>292</v>
      </c>
      <c r="D14" s="199"/>
      <c r="E14" s="199"/>
      <c r="F14" s="199"/>
      <c r="G14" s="199"/>
      <c r="H14" s="199"/>
      <c r="I14" s="201">
        <v>2666</v>
      </c>
      <c r="J14" s="198">
        <f t="shared" si="1"/>
        <v>2604</v>
      </c>
      <c r="K14" s="199"/>
      <c r="L14" s="199"/>
      <c r="M14" s="199"/>
      <c r="N14" s="199"/>
      <c r="O14" s="199"/>
      <c r="P14" s="201">
        <v>11</v>
      </c>
      <c r="Q14" s="198">
        <f t="shared" si="2"/>
        <v>15</v>
      </c>
      <c r="R14" s="199"/>
      <c r="S14" s="199"/>
      <c r="T14" s="199"/>
      <c r="U14" s="199"/>
      <c r="V14" s="199"/>
      <c r="W14" s="201">
        <v>357</v>
      </c>
      <c r="X14" s="198">
        <f t="shared" si="3"/>
        <v>325</v>
      </c>
      <c r="Y14" s="199"/>
      <c r="Z14" s="199"/>
      <c r="AA14" s="199"/>
      <c r="AB14" s="199"/>
      <c r="AC14" s="199"/>
    </row>
    <row r="15" spans="1:29" s="202" customFormat="1" ht="12.75">
      <c r="A15" s="202">
        <v>2006</v>
      </c>
      <c r="B15" s="200">
        <v>314</v>
      </c>
      <c r="C15" s="198">
        <f t="shared" si="0"/>
        <v>292</v>
      </c>
      <c r="D15" s="198">
        <f>C15</f>
        <v>292</v>
      </c>
      <c r="E15" s="203">
        <v>1</v>
      </c>
      <c r="F15" s="204">
        <f>1</f>
        <v>1</v>
      </c>
      <c r="G15" s="205">
        <f>D15</f>
        <v>292</v>
      </c>
      <c r="H15" s="187"/>
      <c r="I15" s="201">
        <v>2635</v>
      </c>
      <c r="J15" s="198">
        <f t="shared" si="1"/>
        <v>2604</v>
      </c>
      <c r="K15" s="198">
        <f>J15</f>
        <v>2604</v>
      </c>
      <c r="L15" s="203">
        <v>1</v>
      </c>
      <c r="M15" s="204">
        <f>1</f>
        <v>1</v>
      </c>
      <c r="N15" s="205">
        <f>K15</f>
        <v>2604</v>
      </c>
      <c r="O15" s="187"/>
      <c r="P15" s="201">
        <v>25</v>
      </c>
      <c r="Q15" s="198">
        <f t="shared" si="2"/>
        <v>15</v>
      </c>
      <c r="R15" s="198">
        <f>Q15</f>
        <v>15</v>
      </c>
      <c r="S15" s="203">
        <v>1</v>
      </c>
      <c r="T15" s="204">
        <f>1</f>
        <v>1</v>
      </c>
      <c r="U15" s="205">
        <f>R15</f>
        <v>15</v>
      </c>
      <c r="V15" s="187"/>
      <c r="W15" s="201">
        <v>350</v>
      </c>
      <c r="X15" s="198">
        <f t="shared" si="3"/>
        <v>325</v>
      </c>
      <c r="Y15" s="198">
        <f>X15</f>
        <v>325</v>
      </c>
      <c r="Z15" s="203">
        <v>1</v>
      </c>
      <c r="AA15" s="204">
        <f>1</f>
        <v>1</v>
      </c>
      <c r="AB15" s="205">
        <f>Y15</f>
        <v>325</v>
      </c>
      <c r="AC15" s="187"/>
    </row>
    <row r="16" spans="1:29" ht="12.75">
      <c r="A16" s="187">
        <v>2007</v>
      </c>
      <c r="B16" s="200">
        <v>281</v>
      </c>
      <c r="C16" s="198">
        <f t="shared" si="0"/>
        <v>292</v>
      </c>
      <c r="D16" s="202"/>
      <c r="E16" s="202"/>
      <c r="F16" s="189">
        <f aca="true" t="shared" si="4" ref="F16:F24">F15*E$27</f>
        <v>0.9611444690366615</v>
      </c>
      <c r="G16" s="205">
        <f aca="true" t="shared" si="5" ref="G16:G24">G15*E$27</f>
        <v>280.6541849587052</v>
      </c>
      <c r="H16" s="175">
        <f aca="true" t="shared" si="6" ref="H16:H24">(G16-G15)/G15</f>
        <v>-0.03885553096333845</v>
      </c>
      <c r="I16" s="201">
        <v>2385</v>
      </c>
      <c r="J16" s="198">
        <f t="shared" si="1"/>
        <v>2604</v>
      </c>
      <c r="K16" s="202"/>
      <c r="L16" s="202"/>
      <c r="M16" s="189">
        <f aca="true" t="shared" si="7" ref="M16:M24">M15*L$27</f>
        <v>0.9394528406850118</v>
      </c>
      <c r="N16" s="205">
        <f aca="true" t="shared" si="8" ref="N16:N24">N15*L$27</f>
        <v>2446.3351971437705</v>
      </c>
      <c r="O16" s="175">
        <f aca="true" t="shared" si="9" ref="O16:O24">(N16-N15)/N15</f>
        <v>-0.060547159314988275</v>
      </c>
      <c r="P16" s="201">
        <v>9</v>
      </c>
      <c r="Q16" s="198">
        <f t="shared" si="2"/>
        <v>15</v>
      </c>
      <c r="R16" s="202"/>
      <c r="S16" s="202"/>
      <c r="T16" s="189">
        <f aca="true" t="shared" si="10" ref="T16:T24">T15*S$27</f>
        <v>0.9532626895480363</v>
      </c>
      <c r="U16" s="205">
        <f aca="true" t="shared" si="11" ref="U16:U24">U15*S$27</f>
        <v>14.298940343220544</v>
      </c>
      <c r="V16" s="175">
        <f aca="true" t="shared" si="12" ref="V16:V24">(U16-U15)/U15</f>
        <v>-0.04673731045196376</v>
      </c>
      <c r="W16" s="201">
        <v>269</v>
      </c>
      <c r="X16" s="198">
        <f t="shared" si="3"/>
        <v>325</v>
      </c>
      <c r="Y16" s="202"/>
      <c r="Z16" s="202"/>
      <c r="AA16" s="189">
        <f aca="true" t="shared" si="13" ref="AA16:AA24">AA15*Z$27</f>
        <v>0.9258747122872905</v>
      </c>
      <c r="AB16" s="205">
        <f aca="true" t="shared" si="14" ref="AB16:AB24">AB15*Z$27</f>
        <v>300.9092814933694</v>
      </c>
      <c r="AC16" s="175">
        <f aca="true" t="shared" si="15" ref="AC16:AC24">(AB16-AB15)/AB15</f>
        <v>-0.07412528771270951</v>
      </c>
    </row>
    <row r="17" spans="1:29" ht="12.75">
      <c r="A17" s="187">
        <v>2008</v>
      </c>
      <c r="B17" s="200">
        <v>270</v>
      </c>
      <c r="C17" s="198">
        <f t="shared" si="0"/>
        <v>292</v>
      </c>
      <c r="D17" s="202"/>
      <c r="E17" s="202"/>
      <c r="F17" s="189">
        <f t="shared" si="4"/>
        <v>0.923798690359766</v>
      </c>
      <c r="G17" s="205">
        <f t="shared" si="5"/>
        <v>269.74921758505167</v>
      </c>
      <c r="H17" s="175">
        <f t="shared" si="6"/>
        <v>-0.03885553096333852</v>
      </c>
      <c r="I17" s="201">
        <v>2574</v>
      </c>
      <c r="J17" s="198">
        <f t="shared" si="1"/>
        <v>2604</v>
      </c>
      <c r="K17" s="202"/>
      <c r="L17" s="202"/>
      <c r="M17" s="189">
        <f t="shared" si="7"/>
        <v>0.8825716398711382</v>
      </c>
      <c r="N17" s="205">
        <f t="shared" si="8"/>
        <v>2298.2165502244434</v>
      </c>
      <c r="O17" s="175">
        <f t="shared" si="9"/>
        <v>-0.06054715931498828</v>
      </c>
      <c r="P17" s="201">
        <v>20</v>
      </c>
      <c r="Q17" s="198">
        <f t="shared" si="2"/>
        <v>15</v>
      </c>
      <c r="R17" s="202"/>
      <c r="S17" s="202"/>
      <c r="T17" s="189">
        <f t="shared" si="10"/>
        <v>0.9087097552843558</v>
      </c>
      <c r="U17" s="205">
        <f t="shared" si="11"/>
        <v>13.630646329265335</v>
      </c>
      <c r="V17" s="175">
        <f t="shared" si="12"/>
        <v>-0.046737310451963776</v>
      </c>
      <c r="W17" s="201">
        <v>279</v>
      </c>
      <c r="X17" s="198">
        <f t="shared" si="3"/>
        <v>325</v>
      </c>
      <c r="Y17" s="202"/>
      <c r="Z17" s="202"/>
      <c r="AA17" s="189">
        <f t="shared" si="13"/>
        <v>0.8572439828530729</v>
      </c>
      <c r="AB17" s="205">
        <f t="shared" si="14"/>
        <v>278.6042944272487</v>
      </c>
      <c r="AC17" s="175">
        <f t="shared" si="15"/>
        <v>-0.07412528771270951</v>
      </c>
    </row>
    <row r="18" spans="1:29" ht="12.75">
      <c r="A18" s="187">
        <v>2009</v>
      </c>
      <c r="B18" s="200">
        <v>216</v>
      </c>
      <c r="C18" s="198">
        <f t="shared" si="0"/>
        <v>292</v>
      </c>
      <c r="D18" s="198"/>
      <c r="E18" s="203"/>
      <c r="F18" s="189">
        <f t="shared" si="4"/>
        <v>0.8879040017426006</v>
      </c>
      <c r="G18" s="205">
        <f t="shared" si="5"/>
        <v>259.2679685088394</v>
      </c>
      <c r="H18" s="175">
        <f t="shared" si="6"/>
        <v>-0.03885553096333844</v>
      </c>
      <c r="I18" s="200">
        <v>2286</v>
      </c>
      <c r="J18" s="198">
        <f t="shared" si="1"/>
        <v>2604</v>
      </c>
      <c r="K18" s="198"/>
      <c r="L18" s="203"/>
      <c r="M18" s="189">
        <f t="shared" si="7"/>
        <v>0.82913443418497</v>
      </c>
      <c r="N18" s="205">
        <f t="shared" si="8"/>
        <v>2159.0660666176614</v>
      </c>
      <c r="O18" s="175">
        <f t="shared" si="9"/>
        <v>-0.060547159314988226</v>
      </c>
      <c r="P18" s="200">
        <v>5</v>
      </c>
      <c r="Q18" s="198">
        <f t="shared" si="2"/>
        <v>15</v>
      </c>
      <c r="R18" s="198"/>
      <c r="S18" s="203"/>
      <c r="T18" s="189">
        <f t="shared" si="10"/>
        <v>0.8662391053409029</v>
      </c>
      <c r="U18" s="205">
        <f t="shared" si="11"/>
        <v>12.993586580113542</v>
      </c>
      <c r="V18" s="175">
        <f t="shared" si="12"/>
        <v>-0.04673731045196373</v>
      </c>
      <c r="W18" s="200">
        <v>253</v>
      </c>
      <c r="X18" s="198">
        <f t="shared" si="3"/>
        <v>325</v>
      </c>
      <c r="Y18" s="198"/>
      <c r="Z18" s="203"/>
      <c r="AA18" s="189">
        <f t="shared" si="13"/>
        <v>0.7937005259840998</v>
      </c>
      <c r="AB18" s="205">
        <f t="shared" si="14"/>
        <v>257.95267094483245</v>
      </c>
      <c r="AC18" s="175">
        <f t="shared" si="15"/>
        <v>-0.07412528771270956</v>
      </c>
    </row>
    <row r="19" spans="1:29" ht="12.75">
      <c r="A19" s="187">
        <v>2010</v>
      </c>
      <c r="B19" s="200">
        <v>208</v>
      </c>
      <c r="C19" s="198">
        <f t="shared" si="0"/>
        <v>292</v>
      </c>
      <c r="F19" s="189">
        <f t="shared" si="4"/>
        <v>0.8534040203104188</v>
      </c>
      <c r="G19" s="205">
        <f t="shared" si="5"/>
        <v>249.1939739306423</v>
      </c>
      <c r="H19" s="175">
        <f t="shared" si="6"/>
        <v>-0.03885553096333848</v>
      </c>
      <c r="I19" s="200">
        <v>1964</v>
      </c>
      <c r="J19" s="198">
        <f t="shared" si="1"/>
        <v>2604</v>
      </c>
      <c r="M19" s="189">
        <f t="shared" si="7"/>
        <v>0.77893269950483</v>
      </c>
      <c r="N19" s="205">
        <f t="shared" si="8"/>
        <v>2028.3407495105769</v>
      </c>
      <c r="O19" s="175">
        <f t="shared" si="9"/>
        <v>-0.06054715931498821</v>
      </c>
      <c r="P19" s="200">
        <v>4</v>
      </c>
      <c r="Q19" s="198">
        <f t="shared" si="2"/>
        <v>15</v>
      </c>
      <c r="T19" s="189">
        <f t="shared" si="10"/>
        <v>0.8257534193489537</v>
      </c>
      <c r="U19" s="205">
        <f t="shared" si="11"/>
        <v>12.386301290234305</v>
      </c>
      <c r="V19" s="175">
        <f t="shared" si="12"/>
        <v>-0.04673731045196373</v>
      </c>
      <c r="W19" s="200">
        <v>223</v>
      </c>
      <c r="X19" s="198">
        <f t="shared" si="3"/>
        <v>325</v>
      </c>
      <c r="AA19" s="189">
        <f t="shared" si="13"/>
        <v>0.7348672461377995</v>
      </c>
      <c r="AB19" s="205">
        <f t="shared" si="14"/>
        <v>238.83185499478486</v>
      </c>
      <c r="AC19" s="175">
        <f t="shared" si="15"/>
        <v>-0.0741252877127095</v>
      </c>
    </row>
    <row r="20" spans="1:29" ht="12.75">
      <c r="A20" s="187">
        <v>2011</v>
      </c>
      <c r="B20" s="200"/>
      <c r="C20" s="198">
        <f t="shared" si="0"/>
        <v>292</v>
      </c>
      <c r="F20" s="189">
        <f t="shared" si="4"/>
        <v>0.8202445539750098</v>
      </c>
      <c r="G20" s="205">
        <f t="shared" si="5"/>
        <v>239.51140976070286</v>
      </c>
      <c r="H20" s="175">
        <f t="shared" si="6"/>
        <v>-0.038855530963338505</v>
      </c>
      <c r="I20" s="200"/>
      <c r="J20" s="198">
        <f t="shared" si="1"/>
        <v>2604</v>
      </c>
      <c r="M20" s="189">
        <f t="shared" si="7"/>
        <v>0.7317705372522573</v>
      </c>
      <c r="N20" s="205">
        <f t="shared" si="8"/>
        <v>1905.5304790048774</v>
      </c>
      <c r="O20" s="175">
        <f t="shared" si="9"/>
        <v>-0.0605471593149882</v>
      </c>
      <c r="P20" s="200"/>
      <c r="Q20" s="198">
        <f t="shared" si="2"/>
        <v>15</v>
      </c>
      <c r="T20" s="189">
        <f t="shared" si="10"/>
        <v>0.7871599254320711</v>
      </c>
      <c r="U20" s="205">
        <f t="shared" si="11"/>
        <v>11.807398881481065</v>
      </c>
      <c r="V20" s="175">
        <f t="shared" si="12"/>
        <v>-0.04673731045196379</v>
      </c>
      <c r="W20" s="200"/>
      <c r="X20" s="198">
        <f t="shared" si="3"/>
        <v>325</v>
      </c>
      <c r="AA20" s="189">
        <f t="shared" si="13"/>
        <v>0.6803950000871886</v>
      </c>
      <c r="AB20" s="205">
        <f t="shared" si="14"/>
        <v>221.1283750283363</v>
      </c>
      <c r="AC20" s="175">
        <f t="shared" si="15"/>
        <v>-0.07412528771270954</v>
      </c>
    </row>
    <row r="21" spans="1:29" ht="12.75">
      <c r="A21" s="187">
        <v>2012</v>
      </c>
      <c r="B21" s="206"/>
      <c r="C21" s="198">
        <f t="shared" si="0"/>
        <v>292</v>
      </c>
      <c r="F21" s="189">
        <f t="shared" si="4"/>
        <v>0.7883735163105241</v>
      </c>
      <c r="G21" s="205">
        <f t="shared" si="5"/>
        <v>230.20506676267303</v>
      </c>
      <c r="H21" s="175">
        <f t="shared" si="6"/>
        <v>-0.03885553096333845</v>
      </c>
      <c r="I21" s="206"/>
      <c r="J21" s="198">
        <f t="shared" si="1"/>
        <v>2604</v>
      </c>
      <c r="M21" s="189">
        <f t="shared" si="7"/>
        <v>0.6874639099512303</v>
      </c>
      <c r="N21" s="205">
        <f t="shared" si="8"/>
        <v>1790.1560215130032</v>
      </c>
      <c r="O21" s="175">
        <f t="shared" si="9"/>
        <v>-0.06054715931498825</v>
      </c>
      <c r="P21" s="206"/>
      <c r="Q21" s="198">
        <f t="shared" si="2"/>
        <v>15</v>
      </c>
      <c r="T21" s="189">
        <f t="shared" si="10"/>
        <v>0.7503701876218078</v>
      </c>
      <c r="U21" s="205">
        <f t="shared" si="11"/>
        <v>11.255552814327116</v>
      </c>
      <c r="V21" s="175">
        <f t="shared" si="12"/>
        <v>-0.046737310451963686</v>
      </c>
      <c r="W21" s="206"/>
      <c r="X21" s="198">
        <f t="shared" si="3"/>
        <v>325</v>
      </c>
      <c r="AA21" s="189">
        <f t="shared" si="13"/>
        <v>0.6299605249474367</v>
      </c>
      <c r="AB21" s="205">
        <f t="shared" si="14"/>
        <v>204.73717060791694</v>
      </c>
      <c r="AC21" s="175">
        <f t="shared" si="15"/>
        <v>-0.07412528771270957</v>
      </c>
    </row>
    <row r="22" spans="1:29" ht="12.75">
      <c r="A22" s="187">
        <v>2013</v>
      </c>
      <c r="B22" s="206"/>
      <c r="C22" s="198">
        <f t="shared" si="0"/>
        <v>292</v>
      </c>
      <c r="F22" s="189">
        <f t="shared" si="4"/>
        <v>0.7577408447368444</v>
      </c>
      <c r="G22" s="205">
        <f t="shared" si="5"/>
        <v>221.2603266631586</v>
      </c>
      <c r="H22" s="175">
        <f t="shared" si="6"/>
        <v>-0.038855530963338436</v>
      </c>
      <c r="I22" s="206"/>
      <c r="J22" s="198">
        <f t="shared" si="1"/>
        <v>2604</v>
      </c>
      <c r="M22" s="189">
        <f t="shared" si="7"/>
        <v>0.6458399230721085</v>
      </c>
      <c r="N22" s="205">
        <f t="shared" si="8"/>
        <v>1681.76715967977</v>
      </c>
      <c r="O22" s="175">
        <f t="shared" si="9"/>
        <v>-0.0605471593149882</v>
      </c>
      <c r="P22" s="206"/>
      <c r="Q22" s="198">
        <f t="shared" si="2"/>
        <v>15</v>
      </c>
      <c r="T22" s="189">
        <f t="shared" si="10"/>
        <v>0.7152999032090291</v>
      </c>
      <c r="U22" s="205">
        <f t="shared" si="11"/>
        <v>10.729498548135435</v>
      </c>
      <c r="V22" s="175">
        <f t="shared" si="12"/>
        <v>-0.046737310451963734</v>
      </c>
      <c r="W22" s="206"/>
      <c r="X22" s="198">
        <f t="shared" si="3"/>
        <v>325</v>
      </c>
      <c r="AA22" s="189">
        <f t="shared" si="13"/>
        <v>0.5832645197880584</v>
      </c>
      <c r="AB22" s="205">
        <f t="shared" si="14"/>
        <v>189.560968931119</v>
      </c>
      <c r="AC22" s="175">
        <f t="shared" si="15"/>
        <v>-0.07412528771270956</v>
      </c>
    </row>
    <row r="23" spans="1:29" ht="12.75">
      <c r="A23" s="187">
        <v>2014</v>
      </c>
      <c r="B23" s="206"/>
      <c r="C23" s="198">
        <f t="shared" si="0"/>
        <v>292</v>
      </c>
      <c r="F23" s="189">
        <f t="shared" si="4"/>
        <v>0.7282984218819857</v>
      </c>
      <c r="G23" s="205">
        <f t="shared" si="5"/>
        <v>212.66313918953983</v>
      </c>
      <c r="H23" s="175">
        <f t="shared" si="6"/>
        <v>-0.03885553096333855</v>
      </c>
      <c r="I23" s="206"/>
      <c r="J23" s="198">
        <f t="shared" si="1"/>
        <v>2604</v>
      </c>
      <c r="M23" s="189">
        <f t="shared" si="7"/>
        <v>0.6067361503578818</v>
      </c>
      <c r="N23" s="205">
        <f t="shared" si="8"/>
        <v>1579.9409355319237</v>
      </c>
      <c r="O23" s="175">
        <f t="shared" si="9"/>
        <v>-0.0605471593149882</v>
      </c>
      <c r="P23" s="206"/>
      <c r="Q23" s="198">
        <f t="shared" si="2"/>
        <v>15</v>
      </c>
      <c r="T23" s="189">
        <f t="shared" si="10"/>
        <v>0.6818687095664892</v>
      </c>
      <c r="U23" s="205">
        <f t="shared" si="11"/>
        <v>10.228030643497336</v>
      </c>
      <c r="V23" s="175">
        <f t="shared" si="12"/>
        <v>-0.04673731045196368</v>
      </c>
      <c r="W23" s="206"/>
      <c r="X23" s="198">
        <f t="shared" si="3"/>
        <v>325</v>
      </c>
      <c r="AA23" s="189">
        <f t="shared" si="13"/>
        <v>0.5400298694461532</v>
      </c>
      <c r="AB23" s="205">
        <f t="shared" si="14"/>
        <v>175.5097075699998</v>
      </c>
      <c r="AC23" s="175">
        <f t="shared" si="15"/>
        <v>-0.07412528771270961</v>
      </c>
    </row>
    <row r="24" spans="1:29" ht="12.75">
      <c r="A24" s="187">
        <v>2015</v>
      </c>
      <c r="B24" s="200"/>
      <c r="C24" s="198">
        <f t="shared" si="0"/>
        <v>292</v>
      </c>
      <c r="D24" s="198">
        <f>B12*F7</f>
        <v>204.39999999999998</v>
      </c>
      <c r="E24" s="207">
        <f>F7</f>
        <v>0.7</v>
      </c>
      <c r="F24" s="189">
        <f t="shared" si="4"/>
        <v>0.6999999999999996</v>
      </c>
      <c r="G24" s="205">
        <f t="shared" si="5"/>
        <v>204.3999999999999</v>
      </c>
      <c r="H24" s="175">
        <f t="shared" si="6"/>
        <v>-0.038855530963338554</v>
      </c>
      <c r="I24" s="200"/>
      <c r="J24" s="198">
        <f t="shared" si="1"/>
        <v>2604</v>
      </c>
      <c r="K24" s="198">
        <f>I12*M7</f>
        <v>1484.2800000000002</v>
      </c>
      <c r="L24" s="207">
        <f>M7</f>
        <v>0.5700000000000001</v>
      </c>
      <c r="M24" s="189">
        <f t="shared" si="7"/>
        <v>0.5700000000000004</v>
      </c>
      <c r="N24" s="205">
        <f t="shared" si="8"/>
        <v>1484.2800000000009</v>
      </c>
      <c r="O24" s="175">
        <f t="shared" si="9"/>
        <v>-0.060547159314988185</v>
      </c>
      <c r="P24" s="200"/>
      <c r="Q24" s="198">
        <f t="shared" si="2"/>
        <v>15</v>
      </c>
      <c r="R24" s="198">
        <f>P12*T7</f>
        <v>9.75</v>
      </c>
      <c r="S24" s="207">
        <f>T7</f>
        <v>0.65</v>
      </c>
      <c r="T24" s="189">
        <f t="shared" si="10"/>
        <v>0.6500000000000002</v>
      </c>
      <c r="U24" s="205">
        <f t="shared" si="11"/>
        <v>9.750000000000002</v>
      </c>
      <c r="V24" s="175">
        <f t="shared" si="12"/>
        <v>-0.0467373104519638</v>
      </c>
      <c r="W24" s="200"/>
      <c r="X24" s="198">
        <f t="shared" si="3"/>
        <v>325</v>
      </c>
      <c r="Y24" s="198">
        <f>W12*AA7</f>
        <v>162.5</v>
      </c>
      <c r="Z24" s="207">
        <f>AA7</f>
        <v>0.5</v>
      </c>
      <c r="AA24" s="189">
        <f t="shared" si="13"/>
        <v>0.5000000000000001</v>
      </c>
      <c r="AB24" s="205">
        <f t="shared" si="14"/>
        <v>162.50000000000003</v>
      </c>
      <c r="AC24" s="175">
        <f t="shared" si="15"/>
        <v>-0.07412528771270961</v>
      </c>
    </row>
    <row r="25" spans="4:26" ht="12.75">
      <c r="D25" s="208" t="s">
        <v>167</v>
      </c>
      <c r="E25" s="209">
        <v>9</v>
      </c>
      <c r="H25" s="210"/>
      <c r="K25" s="208" t="s">
        <v>167</v>
      </c>
      <c r="L25" s="209">
        <v>9</v>
      </c>
      <c r="R25" s="208" t="s">
        <v>167</v>
      </c>
      <c r="S25" s="209">
        <v>9</v>
      </c>
      <c r="Y25" s="208" t="s">
        <v>167</v>
      </c>
      <c r="Z25" s="209">
        <v>9</v>
      </c>
    </row>
    <row r="26" spans="4:26" ht="12.75">
      <c r="D26" s="208" t="s">
        <v>168</v>
      </c>
      <c r="E26" s="211">
        <f>1/E25</f>
        <v>0.1111111111111111</v>
      </c>
      <c r="K26" s="208" t="s">
        <v>168</v>
      </c>
      <c r="L26" s="211">
        <f>1/L25</f>
        <v>0.1111111111111111</v>
      </c>
      <c r="R26" s="208" t="s">
        <v>168</v>
      </c>
      <c r="S26" s="211">
        <f>1/S25</f>
        <v>0.1111111111111111</v>
      </c>
      <c r="Y26" s="208" t="s">
        <v>168</v>
      </c>
      <c r="Z26" s="211">
        <f>1/Z25</f>
        <v>0.1111111111111111</v>
      </c>
    </row>
    <row r="27" spans="4:26" ht="12.75">
      <c r="D27" s="208" t="s">
        <v>169</v>
      </c>
      <c r="E27" s="211">
        <f>POWER(E24,E26)</f>
        <v>0.9611444690366615</v>
      </c>
      <c r="K27" s="208" t="s">
        <v>169</v>
      </c>
      <c r="L27" s="211">
        <f>POWER(L24,L26)</f>
        <v>0.9394528406850118</v>
      </c>
      <c r="R27" s="208" t="s">
        <v>169</v>
      </c>
      <c r="S27" s="211">
        <f>POWER(S24,S26)</f>
        <v>0.9532626895480363</v>
      </c>
      <c r="Y27" s="208" t="s">
        <v>169</v>
      </c>
      <c r="Z27" s="211">
        <f>POWER(Z24,Z26)</f>
        <v>0.9258747122872905</v>
      </c>
    </row>
    <row r="28" spans="4:26" ht="12.75">
      <c r="D28" s="208" t="s">
        <v>170</v>
      </c>
      <c r="E28" s="182">
        <f>1-E27</f>
        <v>0.03885553096333849</v>
      </c>
      <c r="F28" s="183"/>
      <c r="K28" s="208" t="s">
        <v>170</v>
      </c>
      <c r="L28" s="182">
        <f>1-L27</f>
        <v>0.06054715931498822</v>
      </c>
      <c r="R28" s="208" t="s">
        <v>170</v>
      </c>
      <c r="S28" s="182">
        <f>1-S27</f>
        <v>0.04673731045196372</v>
      </c>
      <c r="Y28" s="208" t="s">
        <v>170</v>
      </c>
      <c r="Z28" s="182">
        <f>1-Z27</f>
        <v>0.07412528771270954</v>
      </c>
    </row>
    <row r="29" spans="4:26" ht="12.75">
      <c r="D29" s="208"/>
      <c r="E29" s="182"/>
      <c r="F29" s="183"/>
      <c r="K29" s="208"/>
      <c r="L29" s="182"/>
      <c r="R29" s="208"/>
      <c r="S29" s="182"/>
      <c r="Y29" s="208"/>
      <c r="Z29" s="182"/>
    </row>
    <row r="30" spans="4:26" ht="12.75">
      <c r="D30" s="208"/>
      <c r="E30" s="182"/>
      <c r="F30" s="183"/>
      <c r="K30" s="208"/>
      <c r="L30" s="182"/>
      <c r="R30" s="208"/>
      <c r="S30" s="182"/>
      <c r="Y30" s="208"/>
      <c r="Z30" s="182"/>
    </row>
    <row r="31" spans="4:26" ht="12.75">
      <c r="D31" s="208"/>
      <c r="E31" s="182"/>
      <c r="F31" s="183"/>
      <c r="K31" s="208"/>
      <c r="L31" s="182"/>
      <c r="R31" s="208"/>
      <c r="S31" s="182"/>
      <c r="Y31" s="208"/>
      <c r="Z31" s="182"/>
    </row>
    <row r="32" spans="2:23" ht="12.75">
      <c r="B32" s="187" t="s">
        <v>179</v>
      </c>
      <c r="I32" s="188" t="s">
        <v>180</v>
      </c>
      <c r="P32" s="188" t="s">
        <v>173</v>
      </c>
      <c r="W32" s="188" t="s">
        <v>174</v>
      </c>
    </row>
    <row r="33" spans="9:23" ht="12.75">
      <c r="I33" s="188"/>
      <c r="P33" s="188"/>
      <c r="W33" s="188"/>
    </row>
    <row r="34" spans="2:25" ht="12.75">
      <c r="B34" s="187" t="s">
        <v>181</v>
      </c>
      <c r="D34" s="145">
        <v>0.14215686</v>
      </c>
      <c r="I34" s="188" t="s">
        <v>181</v>
      </c>
      <c r="K34" s="145">
        <v>0.210242</v>
      </c>
      <c r="P34" s="188" t="s">
        <v>181</v>
      </c>
      <c r="R34" s="145">
        <v>0.2</v>
      </c>
      <c r="W34" s="188" t="s">
        <v>181</v>
      </c>
      <c r="Y34" s="145">
        <v>0.300613</v>
      </c>
    </row>
    <row r="35" spans="4:23" ht="12.75">
      <c r="D35" s="147"/>
      <c r="I35" s="188"/>
      <c r="P35" s="188"/>
      <c r="W35" s="188"/>
    </row>
    <row r="36" spans="2:27" ht="12.75">
      <c r="B36" s="187" t="s">
        <v>182</v>
      </c>
      <c r="D36" s="147"/>
      <c r="F36" s="148">
        <f>1-D34</f>
        <v>0.85784314</v>
      </c>
      <c r="I36" s="188" t="s">
        <v>182</v>
      </c>
      <c r="M36" s="189">
        <f>1-K34</f>
        <v>0.789758</v>
      </c>
      <c r="P36" s="188" t="s">
        <v>182</v>
      </c>
      <c r="T36" s="189">
        <f>1-R34</f>
        <v>0.8</v>
      </c>
      <c r="W36" s="188" t="s">
        <v>182</v>
      </c>
      <c r="AA36" s="189">
        <f>1-Y34</f>
        <v>0.699387</v>
      </c>
    </row>
    <row r="37" spans="9:23" ht="12.75">
      <c r="I37" s="188"/>
      <c r="P37" s="188"/>
      <c r="W37" s="188"/>
    </row>
    <row r="38" spans="2:29" ht="12.75">
      <c r="B38" s="240"/>
      <c r="C38" s="240"/>
      <c r="D38" s="190" t="s">
        <v>146</v>
      </c>
      <c r="E38" s="190" t="s">
        <v>147</v>
      </c>
      <c r="F38" s="190" t="s">
        <v>148</v>
      </c>
      <c r="G38" s="190" t="s">
        <v>149</v>
      </c>
      <c r="H38" s="190" t="s">
        <v>150</v>
      </c>
      <c r="I38" s="212"/>
      <c r="J38" s="190"/>
      <c r="K38" s="190" t="s">
        <v>146</v>
      </c>
      <c r="L38" s="190" t="s">
        <v>147</v>
      </c>
      <c r="M38" s="190" t="s">
        <v>148</v>
      </c>
      <c r="N38" s="190" t="s">
        <v>149</v>
      </c>
      <c r="O38" s="190" t="s">
        <v>150</v>
      </c>
      <c r="P38" s="191" t="s">
        <v>157</v>
      </c>
      <c r="Q38" s="190"/>
      <c r="R38" s="190" t="s">
        <v>146</v>
      </c>
      <c r="S38" s="190" t="s">
        <v>147</v>
      </c>
      <c r="T38" s="190" t="s">
        <v>148</v>
      </c>
      <c r="U38" s="190" t="s">
        <v>149</v>
      </c>
      <c r="V38" s="190" t="s">
        <v>150</v>
      </c>
      <c r="W38" s="191" t="s">
        <v>157</v>
      </c>
      <c r="X38" s="190"/>
      <c r="Y38" s="190" t="s">
        <v>146</v>
      </c>
      <c r="Z38" s="190" t="s">
        <v>147</v>
      </c>
      <c r="AA38" s="190" t="s">
        <v>148</v>
      </c>
      <c r="AB38" s="190" t="s">
        <v>149</v>
      </c>
      <c r="AC38" s="190" t="s">
        <v>150</v>
      </c>
    </row>
    <row r="39" spans="2:29" ht="12.75">
      <c r="B39" s="213" t="s">
        <v>32</v>
      </c>
      <c r="C39" s="190"/>
      <c r="D39" s="187" t="s">
        <v>153</v>
      </c>
      <c r="E39" s="187" t="s">
        <v>154</v>
      </c>
      <c r="F39" s="187" t="s">
        <v>155</v>
      </c>
      <c r="G39" s="187" t="s">
        <v>39</v>
      </c>
      <c r="H39" s="187" t="s">
        <v>156</v>
      </c>
      <c r="I39" s="191" t="s">
        <v>22</v>
      </c>
      <c r="J39" s="193"/>
      <c r="K39" s="187" t="s">
        <v>153</v>
      </c>
      <c r="L39" s="187" t="s">
        <v>154</v>
      </c>
      <c r="M39" s="187" t="s">
        <v>155</v>
      </c>
      <c r="N39" s="187" t="s">
        <v>39</v>
      </c>
      <c r="O39" s="187" t="s">
        <v>156</v>
      </c>
      <c r="P39" s="191" t="s">
        <v>176</v>
      </c>
      <c r="Q39" s="193"/>
      <c r="R39" s="187" t="s">
        <v>153</v>
      </c>
      <c r="S39" s="187" t="s">
        <v>154</v>
      </c>
      <c r="T39" s="187" t="s">
        <v>155</v>
      </c>
      <c r="U39" s="187" t="s">
        <v>39</v>
      </c>
      <c r="V39" s="187" t="s">
        <v>156</v>
      </c>
      <c r="W39" s="191" t="s">
        <v>177</v>
      </c>
      <c r="X39" s="193"/>
      <c r="Y39" s="187" t="s">
        <v>153</v>
      </c>
      <c r="Z39" s="187" t="s">
        <v>154</v>
      </c>
      <c r="AA39" s="187" t="s">
        <v>155</v>
      </c>
      <c r="AB39" s="187" t="s">
        <v>39</v>
      </c>
      <c r="AC39" s="187" t="s">
        <v>156</v>
      </c>
    </row>
    <row r="40" spans="1:29" ht="13.5" thickBot="1">
      <c r="A40" s="194" t="s">
        <v>29</v>
      </c>
      <c r="B40" s="194"/>
      <c r="C40" s="195" t="s">
        <v>159</v>
      </c>
      <c r="D40" s="195" t="s">
        <v>160</v>
      </c>
      <c r="E40" s="195" t="s">
        <v>161</v>
      </c>
      <c r="F40" s="195" t="s">
        <v>162</v>
      </c>
      <c r="G40" s="195" t="s">
        <v>163</v>
      </c>
      <c r="H40" s="195" t="s">
        <v>164</v>
      </c>
      <c r="I40" s="196"/>
      <c r="J40" s="194" t="s">
        <v>159</v>
      </c>
      <c r="K40" s="195" t="s">
        <v>160</v>
      </c>
      <c r="L40" s="195" t="s">
        <v>161</v>
      </c>
      <c r="M40" s="195" t="s">
        <v>162</v>
      </c>
      <c r="N40" s="195" t="s">
        <v>163</v>
      </c>
      <c r="O40" s="195" t="s">
        <v>164</v>
      </c>
      <c r="P40" s="196"/>
      <c r="Q40" s="194" t="s">
        <v>159</v>
      </c>
      <c r="R40" s="195" t="s">
        <v>160</v>
      </c>
      <c r="S40" s="195" t="s">
        <v>161</v>
      </c>
      <c r="T40" s="195" t="s">
        <v>162</v>
      </c>
      <c r="U40" s="195" t="s">
        <v>163</v>
      </c>
      <c r="V40" s="195" t="s">
        <v>164</v>
      </c>
      <c r="W40" s="196"/>
      <c r="X40" s="194" t="s">
        <v>159</v>
      </c>
      <c r="Y40" s="195" t="s">
        <v>160</v>
      </c>
      <c r="Z40" s="195" t="s">
        <v>161</v>
      </c>
      <c r="AA40" s="195" t="s">
        <v>162</v>
      </c>
      <c r="AB40" s="195" t="s">
        <v>163</v>
      </c>
      <c r="AC40" s="195" t="s">
        <v>164</v>
      </c>
    </row>
    <row r="41" spans="1:29" ht="12.75">
      <c r="A41" s="187">
        <v>2015</v>
      </c>
      <c r="B41" s="200"/>
      <c r="C41" s="198">
        <f>D24</f>
        <v>204.39999999999998</v>
      </c>
      <c r="D41" s="198">
        <f>C45</f>
        <v>204.39999999999998</v>
      </c>
      <c r="E41" s="203">
        <v>1</v>
      </c>
      <c r="F41" s="204">
        <f>1</f>
        <v>1</v>
      </c>
      <c r="G41" s="205">
        <f>D41</f>
        <v>204.39999999999998</v>
      </c>
      <c r="H41" s="202"/>
      <c r="I41" s="201"/>
      <c r="J41" s="198">
        <f>K24</f>
        <v>1484.2800000000002</v>
      </c>
      <c r="K41" s="198">
        <f>J45</f>
        <v>1484.2800000000002</v>
      </c>
      <c r="L41" s="203">
        <v>1</v>
      </c>
      <c r="M41" s="204">
        <f>1</f>
        <v>1</v>
      </c>
      <c r="N41" s="205">
        <f>K41</f>
        <v>1484.2800000000002</v>
      </c>
      <c r="O41" s="202"/>
      <c r="P41" s="201"/>
      <c r="Q41" s="198">
        <f>R24</f>
        <v>9.75</v>
      </c>
      <c r="R41" s="198">
        <f>Q45</f>
        <v>9.75</v>
      </c>
      <c r="S41" s="203">
        <v>1</v>
      </c>
      <c r="T41" s="204">
        <f>1</f>
        <v>1</v>
      </c>
      <c r="U41" s="205">
        <f>R41</f>
        <v>9.75</v>
      </c>
      <c r="V41" s="202"/>
      <c r="W41" s="201"/>
      <c r="X41" s="198">
        <f>Y24</f>
        <v>162.5</v>
      </c>
      <c r="Y41" s="198">
        <f>X45</f>
        <v>162.5</v>
      </c>
      <c r="Z41" s="203">
        <v>1</v>
      </c>
      <c r="AA41" s="204">
        <f>1</f>
        <v>1</v>
      </c>
      <c r="AB41" s="205">
        <f>Y41</f>
        <v>162.5</v>
      </c>
      <c r="AC41" s="202"/>
    </row>
    <row r="42" spans="1:29" ht="12.75">
      <c r="A42" s="187">
        <v>2016</v>
      </c>
      <c r="B42" s="200"/>
      <c r="C42" s="198">
        <f>C41</f>
        <v>204.39999999999998</v>
      </c>
      <c r="D42" s="198"/>
      <c r="E42" s="203"/>
      <c r="F42" s="214">
        <f>F41*E$49</f>
        <v>0.9697986529164846</v>
      </c>
      <c r="G42" s="205">
        <f>G41*E$49</f>
        <v>198.22684465612943</v>
      </c>
      <c r="H42" s="175">
        <f>(G42-G41)/G41</f>
        <v>-0.030201347083515403</v>
      </c>
      <c r="I42" s="201"/>
      <c r="J42" s="198">
        <f>J41</f>
        <v>1484.2800000000002</v>
      </c>
      <c r="K42" s="198"/>
      <c r="L42" s="203"/>
      <c r="M42" s="214">
        <f>M41*L$49</f>
        <v>0.9538911220160867</v>
      </c>
      <c r="N42" s="205">
        <f>N41*L$49</f>
        <v>1415.8415145860374</v>
      </c>
      <c r="O42" s="175">
        <f>(N42-N41)/N41</f>
        <v>-0.046108877983913256</v>
      </c>
      <c r="P42" s="201"/>
      <c r="Q42" s="198">
        <f>Q41</f>
        <v>9.75</v>
      </c>
      <c r="R42" s="198"/>
      <c r="S42" s="203"/>
      <c r="T42" s="214">
        <f>T41*S$49</f>
        <v>0.956352499790037</v>
      </c>
      <c r="U42" s="205">
        <f>U41*S$49</f>
        <v>9.32443687295286</v>
      </c>
      <c r="V42" s="175">
        <f>(U42-U41)/U41</f>
        <v>-0.04364750020996301</v>
      </c>
      <c r="W42" s="201"/>
      <c r="X42" s="198">
        <f>X41</f>
        <v>162.5</v>
      </c>
      <c r="Y42" s="198"/>
      <c r="Z42" s="203"/>
      <c r="AA42" s="214">
        <f>AA41*Z$49</f>
        <v>0.9309867736821602</v>
      </c>
      <c r="AB42" s="205">
        <f>AB41*Z$49</f>
        <v>151.28535072335103</v>
      </c>
      <c r="AC42" s="175">
        <f>(AB42-AB41)/AB41</f>
        <v>-0.06901322631783982</v>
      </c>
    </row>
    <row r="43" spans="1:29" ht="12.75">
      <c r="A43" s="187">
        <v>2017</v>
      </c>
      <c r="B43" s="200"/>
      <c r="C43" s="198">
        <f>C42</f>
        <v>204.39999999999998</v>
      </c>
      <c r="D43" s="202"/>
      <c r="E43" s="202"/>
      <c r="F43" s="214">
        <f>F42*E$49</f>
        <v>0.9405094271986282</v>
      </c>
      <c r="G43" s="205">
        <f>G42*E$49</f>
        <v>192.2401269193996</v>
      </c>
      <c r="H43" s="175">
        <f>(G43-G42)/G42</f>
        <v>-0.030201347083515344</v>
      </c>
      <c r="I43" s="201"/>
      <c r="J43" s="198">
        <f>J42</f>
        <v>1484.2800000000002</v>
      </c>
      <c r="K43" s="202"/>
      <c r="L43" s="202"/>
      <c r="M43" s="214">
        <f>M42*L$49</f>
        <v>0.9099082726611089</v>
      </c>
      <c r="N43" s="205">
        <f>N42*L$49</f>
        <v>1350.5586509454308</v>
      </c>
      <c r="O43" s="175">
        <f>(N43-N42)/N42</f>
        <v>-0.04610887798391329</v>
      </c>
      <c r="P43" s="201"/>
      <c r="Q43" s="198">
        <f>Q42</f>
        <v>9.75</v>
      </c>
      <c r="R43" s="202"/>
      <c r="S43" s="202"/>
      <c r="T43" s="214">
        <f>T42*S$49</f>
        <v>0.9146101038546527</v>
      </c>
      <c r="U43" s="205">
        <f>U42*S$49</f>
        <v>8.917448512582864</v>
      </c>
      <c r="V43" s="175">
        <f>(U43-U42)/U42</f>
        <v>-0.04364750020996304</v>
      </c>
      <c r="W43" s="201"/>
      <c r="X43" s="198">
        <f>X42</f>
        <v>162.5</v>
      </c>
      <c r="Y43" s="202"/>
      <c r="Z43" s="202"/>
      <c r="AA43" s="214">
        <f>AA42*Z$49</f>
        <v>0.8667363727711178</v>
      </c>
      <c r="AB43" s="205">
        <f>AB42*Z$49</f>
        <v>140.84466057530665</v>
      </c>
      <c r="AC43" s="175">
        <f>(AB43-AB42)/AB42</f>
        <v>-0.06901322631783972</v>
      </c>
    </row>
    <row r="44" spans="1:29" ht="12.75">
      <c r="A44" s="187">
        <v>2018</v>
      </c>
      <c r="B44" s="200"/>
      <c r="C44" s="198">
        <f>C43</f>
        <v>204.39999999999998</v>
      </c>
      <c r="D44" s="202"/>
      <c r="E44" s="202"/>
      <c r="F44" s="214">
        <f>F43*E$49</f>
        <v>0.9121047755524841</v>
      </c>
      <c r="G44" s="205">
        <f>G43*E$49</f>
        <v>186.43421612292775</v>
      </c>
      <c r="H44" s="175">
        <f>(G44-G43)/G43</f>
        <v>-0.03020134708351538</v>
      </c>
      <c r="I44" s="201"/>
      <c r="J44" s="198">
        <f>J43</f>
        <v>1484.2800000000002</v>
      </c>
      <c r="K44" s="202"/>
      <c r="L44" s="202"/>
      <c r="M44" s="214">
        <f>M43*L$49</f>
        <v>0.8679534231404245</v>
      </c>
      <c r="N44" s="205">
        <f>N43*L$49</f>
        <v>1288.2859068988694</v>
      </c>
      <c r="O44" s="175">
        <f>(N44-N43)/N43</f>
        <v>-0.046108877983913325</v>
      </c>
      <c r="P44" s="201"/>
      <c r="Q44" s="198">
        <f>Q43</f>
        <v>9.75</v>
      </c>
      <c r="R44" s="202"/>
      <c r="S44" s="202"/>
      <c r="T44" s="214">
        <f>T43*S$49</f>
        <v>0.8746896591546225</v>
      </c>
      <c r="U44" s="205">
        <f>U43*S$49</f>
        <v>8.528224176757568</v>
      </c>
      <c r="V44" s="175">
        <f>(U44-U43)/U43</f>
        <v>-0.04364750020996304</v>
      </c>
      <c r="W44" s="201"/>
      <c r="X44" s="198">
        <f>X43</f>
        <v>162.5</v>
      </c>
      <c r="Y44" s="202"/>
      <c r="Z44" s="202"/>
      <c r="AA44" s="214">
        <f>AA43*Z$49</f>
        <v>0.8069200993191611</v>
      </c>
      <c r="AB44" s="205">
        <f>AB43*Z$49</f>
        <v>131.1245161393637</v>
      </c>
      <c r="AC44" s="175">
        <f>(AB44-AB43)/AB43</f>
        <v>-0.06901322631783972</v>
      </c>
    </row>
    <row r="45" spans="1:29" ht="12.75">
      <c r="A45" s="187">
        <v>2019</v>
      </c>
      <c r="B45" s="200"/>
      <c r="C45" s="198">
        <f>C44</f>
        <v>204.39999999999998</v>
      </c>
      <c r="F45" s="214">
        <f>F44*E$49</f>
        <v>0.8845579826494917</v>
      </c>
      <c r="G45" s="205">
        <f>G44*E$49</f>
        <v>180.80365165355607</v>
      </c>
      <c r="H45" s="175">
        <f>(G45-G44)/G44</f>
        <v>-0.030201347083515472</v>
      </c>
      <c r="I45" s="200"/>
      <c r="J45" s="198">
        <f>J44</f>
        <v>1484.2800000000002</v>
      </c>
      <c r="M45" s="214">
        <f>M44*L$49</f>
        <v>0.8279330646571228</v>
      </c>
      <c r="N45" s="205">
        <f>N44*L$49</f>
        <v>1228.8844892092743</v>
      </c>
      <c r="O45" s="175">
        <f>(N45-N44)/N44</f>
        <v>-0.046108877983913304</v>
      </c>
      <c r="P45" s="200"/>
      <c r="Q45" s="198">
        <f>Q44</f>
        <v>9.75</v>
      </c>
      <c r="T45" s="214">
        <f>T44*S$49</f>
        <v>0.8365116420730186</v>
      </c>
      <c r="U45" s="205">
        <f>U44*S$49</f>
        <v>8.15598851021193</v>
      </c>
      <c r="V45" s="175">
        <f>(U45-U44)/U44</f>
        <v>-0.043647500209963074</v>
      </c>
      <c r="W45" s="200"/>
      <c r="X45" s="198">
        <f>X44</f>
        <v>162.5</v>
      </c>
      <c r="AA45" s="214">
        <f>AA44*Z$49</f>
        <v>0.751231939884434</v>
      </c>
      <c r="AB45" s="205">
        <f>AB44*Z$49</f>
        <v>122.07519023122055</v>
      </c>
      <c r="AC45" s="175">
        <f>(AB45-AB44)/AB44</f>
        <v>-0.06901322631783982</v>
      </c>
    </row>
    <row r="46" spans="1:29" ht="12.75">
      <c r="A46" s="187">
        <v>2020</v>
      </c>
      <c r="B46" s="200"/>
      <c r="C46" s="198">
        <f>C45</f>
        <v>204.39999999999998</v>
      </c>
      <c r="D46" s="198">
        <f>B41*F36</f>
        <v>0</v>
      </c>
      <c r="E46" s="207">
        <f>F36</f>
        <v>0.85784314</v>
      </c>
      <c r="F46" s="214">
        <f>F45*E$49</f>
        <v>0.8578431400000002</v>
      </c>
      <c r="G46" s="205">
        <f>G45*E$49</f>
        <v>175.34313781600002</v>
      </c>
      <c r="H46" s="175">
        <f>(G46-G45)/G45</f>
        <v>-0.030201347083515344</v>
      </c>
      <c r="I46" s="200"/>
      <c r="J46" s="198">
        <f>J45</f>
        <v>1484.2800000000002</v>
      </c>
      <c r="K46" s="198">
        <f>I41*M36</f>
        <v>0</v>
      </c>
      <c r="L46" s="207">
        <f>M36</f>
        <v>0.789758</v>
      </c>
      <c r="M46" s="214">
        <f>M45*L$49</f>
        <v>0.7897580000000002</v>
      </c>
      <c r="N46" s="205">
        <f>N45*L$49</f>
        <v>1172.2220042400004</v>
      </c>
      <c r="O46" s="175">
        <f>(N46-N45)/N45</f>
        <v>-0.046108877983913193</v>
      </c>
      <c r="P46" s="200"/>
      <c r="Q46" s="198">
        <f>Q45</f>
        <v>9.75</v>
      </c>
      <c r="R46" s="198">
        <f>P41*T36</f>
        <v>0</v>
      </c>
      <c r="S46" s="207">
        <f>T36</f>
        <v>0.8</v>
      </c>
      <c r="T46" s="214">
        <f>T45*S$49</f>
        <v>0.8</v>
      </c>
      <c r="U46" s="205">
        <f>U45*S$49</f>
        <v>7.799999999999999</v>
      </c>
      <c r="V46" s="175">
        <f>(U46-U45)/U45</f>
        <v>-0.04364750020996304</v>
      </c>
      <c r="W46" s="200"/>
      <c r="X46" s="198">
        <f>X45</f>
        <v>162.5</v>
      </c>
      <c r="Y46" s="198">
        <f>W41*AA36</f>
        <v>0</v>
      </c>
      <c r="Z46" s="207">
        <f>AA36</f>
        <v>0.699387</v>
      </c>
      <c r="AA46" s="214">
        <f>AA45*Z$49</f>
        <v>0.6993869999999998</v>
      </c>
      <c r="AB46" s="205">
        <f>AB45*Z$49</f>
        <v>113.65038749999998</v>
      </c>
      <c r="AC46" s="175">
        <f>(AB46-AB45)/AB45</f>
        <v>-0.06901322631783977</v>
      </c>
    </row>
    <row r="47" spans="4:26" ht="12.75">
      <c r="D47" s="208" t="s">
        <v>167</v>
      </c>
      <c r="E47" s="209">
        <v>5</v>
      </c>
      <c r="H47" s="210"/>
      <c r="K47" s="208" t="s">
        <v>167</v>
      </c>
      <c r="L47" s="209">
        <v>5</v>
      </c>
      <c r="R47" s="208" t="s">
        <v>167</v>
      </c>
      <c r="S47" s="209">
        <v>5</v>
      </c>
      <c r="Y47" s="208" t="s">
        <v>167</v>
      </c>
      <c r="Z47" s="209">
        <v>5</v>
      </c>
    </row>
    <row r="48" spans="4:26" ht="12.75">
      <c r="D48" s="208" t="s">
        <v>168</v>
      </c>
      <c r="E48" s="211">
        <f>1/E47</f>
        <v>0.2</v>
      </c>
      <c r="K48" s="208" t="s">
        <v>168</v>
      </c>
      <c r="L48" s="211">
        <f>1/L47</f>
        <v>0.2</v>
      </c>
      <c r="R48" s="208" t="s">
        <v>168</v>
      </c>
      <c r="S48" s="211">
        <f>1/S47</f>
        <v>0.2</v>
      </c>
      <c r="Y48" s="208" t="s">
        <v>168</v>
      </c>
      <c r="Z48" s="211">
        <f>1/Z47</f>
        <v>0.2</v>
      </c>
    </row>
    <row r="49" spans="4:26" ht="12.75">
      <c r="D49" s="208" t="s">
        <v>169</v>
      </c>
      <c r="E49" s="211">
        <f>POWER(E46,E48)</f>
        <v>0.9697986529164846</v>
      </c>
      <c r="K49" s="208" t="s">
        <v>169</v>
      </c>
      <c r="L49" s="211">
        <f>POWER(L46,L48)</f>
        <v>0.9538911220160867</v>
      </c>
      <c r="R49" s="208" t="s">
        <v>169</v>
      </c>
      <c r="S49" s="211">
        <f>POWER(S46,S48)</f>
        <v>0.956352499790037</v>
      </c>
      <c r="Y49" s="208" t="s">
        <v>169</v>
      </c>
      <c r="Z49" s="211">
        <f>POWER(Z46,Z48)</f>
        <v>0.9309867736821602</v>
      </c>
    </row>
    <row r="50" spans="4:26" ht="12.75">
      <c r="D50" s="208" t="s">
        <v>170</v>
      </c>
      <c r="E50" s="182">
        <f>1-E49</f>
        <v>0.030201347083515406</v>
      </c>
      <c r="F50" s="183"/>
      <c r="K50" s="208" t="s">
        <v>170</v>
      </c>
      <c r="L50" s="182">
        <f>1-L49</f>
        <v>0.04610887798391328</v>
      </c>
      <c r="R50" s="208" t="s">
        <v>170</v>
      </c>
      <c r="S50" s="182">
        <f>1-S49</f>
        <v>0.043647500209963</v>
      </c>
      <c r="Y50" s="208" t="s">
        <v>170</v>
      </c>
      <c r="Z50" s="182">
        <f>1-Z49</f>
        <v>0.0690132263178398</v>
      </c>
    </row>
    <row r="51" spans="4:26" ht="12.75">
      <c r="D51" s="208"/>
      <c r="E51" s="182"/>
      <c r="F51" s="183"/>
      <c r="K51" s="208"/>
      <c r="L51" s="182"/>
      <c r="R51" s="208"/>
      <c r="S51" s="182"/>
      <c r="Y51" s="208"/>
      <c r="Z51" s="182"/>
    </row>
    <row r="52" spans="2:22" ht="12.75">
      <c r="B52" s="206"/>
      <c r="C52" s="198"/>
      <c r="F52" s="189"/>
      <c r="G52" s="205"/>
      <c r="H52" s="215"/>
      <c r="I52" s="216"/>
      <c r="J52" s="217"/>
      <c r="K52" s="216"/>
      <c r="L52" s="216"/>
      <c r="M52" s="218"/>
      <c r="N52" s="219"/>
      <c r="O52" s="220"/>
      <c r="P52" s="221"/>
      <c r="Q52" s="222"/>
      <c r="R52" s="204"/>
      <c r="T52" s="189"/>
      <c r="U52" s="223"/>
      <c r="V52" s="224"/>
    </row>
    <row r="55" spans="2:12" ht="26.25">
      <c r="B55" s="225" t="s">
        <v>183</v>
      </c>
      <c r="D55" s="208"/>
      <c r="E55" s="183"/>
      <c r="F55" s="183"/>
      <c r="K55" s="208"/>
      <c r="L55" s="226"/>
    </row>
    <row r="58" spans="18:21" ht="12.75">
      <c r="R58" s="227">
        <f aca="true" t="shared" si="16" ref="R58:R67">A15</f>
        <v>2006</v>
      </c>
      <c r="S58" s="228">
        <f aca="true" t="shared" si="17" ref="S58:S67">G15</f>
        <v>292</v>
      </c>
      <c r="T58" s="227"/>
      <c r="U58" s="229">
        <f aca="true" t="shared" si="18" ref="U58:U69">C13</f>
        <v>292</v>
      </c>
    </row>
    <row r="59" spans="18:21" ht="12.75">
      <c r="R59" s="227">
        <f t="shared" si="16"/>
        <v>2007</v>
      </c>
      <c r="S59" s="228">
        <f t="shared" si="17"/>
        <v>280.6541849587052</v>
      </c>
      <c r="T59" s="227"/>
      <c r="U59" s="229">
        <f t="shared" si="18"/>
        <v>292</v>
      </c>
    </row>
    <row r="60" spans="18:21" ht="12.75">
      <c r="R60" s="227">
        <f t="shared" si="16"/>
        <v>2008</v>
      </c>
      <c r="S60" s="228">
        <f t="shared" si="17"/>
        <v>269.74921758505167</v>
      </c>
      <c r="T60" s="227"/>
      <c r="U60" s="229">
        <f t="shared" si="18"/>
        <v>292</v>
      </c>
    </row>
    <row r="61" spans="18:21" ht="12.75">
      <c r="R61" s="227">
        <f t="shared" si="16"/>
        <v>2009</v>
      </c>
      <c r="S61" s="228">
        <f t="shared" si="17"/>
        <v>259.2679685088394</v>
      </c>
      <c r="T61" s="227"/>
      <c r="U61" s="229">
        <f t="shared" si="18"/>
        <v>292</v>
      </c>
    </row>
    <row r="62" spans="18:21" ht="12.75">
      <c r="R62" s="227">
        <f t="shared" si="16"/>
        <v>2010</v>
      </c>
      <c r="S62" s="228">
        <f t="shared" si="17"/>
        <v>249.1939739306423</v>
      </c>
      <c r="T62" s="227"/>
      <c r="U62" s="229">
        <f t="shared" si="18"/>
        <v>292</v>
      </c>
    </row>
    <row r="63" spans="18:21" ht="12.75">
      <c r="R63" s="227">
        <f t="shared" si="16"/>
        <v>2011</v>
      </c>
      <c r="S63" s="228">
        <f t="shared" si="17"/>
        <v>239.51140976070286</v>
      </c>
      <c r="T63" s="227"/>
      <c r="U63" s="229">
        <f t="shared" si="18"/>
        <v>292</v>
      </c>
    </row>
    <row r="64" spans="18:21" ht="12.75">
      <c r="R64" s="227">
        <f t="shared" si="16"/>
        <v>2012</v>
      </c>
      <c r="S64" s="228">
        <f t="shared" si="17"/>
        <v>230.20506676267303</v>
      </c>
      <c r="T64" s="227"/>
      <c r="U64" s="229">
        <f t="shared" si="18"/>
        <v>292</v>
      </c>
    </row>
    <row r="65" spans="18:21" ht="12.75">
      <c r="R65" s="227">
        <f t="shared" si="16"/>
        <v>2013</v>
      </c>
      <c r="S65" s="228">
        <f t="shared" si="17"/>
        <v>221.2603266631586</v>
      </c>
      <c r="T65" s="227"/>
      <c r="U65" s="229">
        <f t="shared" si="18"/>
        <v>292</v>
      </c>
    </row>
    <row r="66" spans="18:21" ht="12.75">
      <c r="R66" s="227">
        <f t="shared" si="16"/>
        <v>2014</v>
      </c>
      <c r="S66" s="228">
        <f t="shared" si="17"/>
        <v>212.66313918953983</v>
      </c>
      <c r="T66" s="227"/>
      <c r="U66" s="229">
        <f t="shared" si="18"/>
        <v>292</v>
      </c>
    </row>
    <row r="67" spans="18:21" ht="12.75">
      <c r="R67" s="230">
        <f t="shared" si="16"/>
        <v>2015</v>
      </c>
      <c r="S67" s="231">
        <f t="shared" si="17"/>
        <v>204.3999999999999</v>
      </c>
      <c r="T67" s="227">
        <v>204</v>
      </c>
      <c r="U67" s="229">
        <f t="shared" si="18"/>
        <v>292</v>
      </c>
    </row>
    <row r="68" spans="18:22" ht="12.75">
      <c r="R68" s="232">
        <f>A42</f>
        <v>2016</v>
      </c>
      <c r="S68" s="227"/>
      <c r="T68" s="228">
        <f>G42</f>
        <v>198.22684465612943</v>
      </c>
      <c r="U68" s="229">
        <f t="shared" si="18"/>
        <v>292</v>
      </c>
      <c r="V68" s="197"/>
    </row>
    <row r="69" spans="18:22" ht="12.75">
      <c r="R69" s="232">
        <f>A43</f>
        <v>2017</v>
      </c>
      <c r="S69" s="227"/>
      <c r="T69" s="228">
        <f>G43</f>
        <v>192.2401269193996</v>
      </c>
      <c r="U69" s="229">
        <f t="shared" si="18"/>
        <v>292</v>
      </c>
      <c r="V69" s="197"/>
    </row>
    <row r="70" spans="18:22" ht="12.75">
      <c r="R70" s="232">
        <f>A44</f>
        <v>2018</v>
      </c>
      <c r="S70" s="227"/>
      <c r="T70" s="228">
        <f>G44</f>
        <v>186.43421612292775</v>
      </c>
      <c r="U70" s="229">
        <f>U69</f>
        <v>292</v>
      </c>
      <c r="V70" s="197"/>
    </row>
    <row r="71" spans="18:22" ht="12.75">
      <c r="R71" s="232">
        <f>A45</f>
        <v>2019</v>
      </c>
      <c r="S71" s="227"/>
      <c r="T71" s="228">
        <f>G45</f>
        <v>180.80365165355607</v>
      </c>
      <c r="U71" s="229">
        <f>U70</f>
        <v>292</v>
      </c>
      <c r="V71" s="197"/>
    </row>
    <row r="72" spans="18:22" ht="12.75">
      <c r="R72" s="232">
        <f>A46</f>
        <v>2020</v>
      </c>
      <c r="S72" s="227"/>
      <c r="T72" s="228">
        <f>G46</f>
        <v>175.34313781600002</v>
      </c>
      <c r="U72" s="229">
        <f>U71</f>
        <v>292</v>
      </c>
      <c r="V72" s="197"/>
    </row>
    <row r="95" spans="18:21" ht="12.75">
      <c r="R95" s="227">
        <f aca="true" t="shared" si="19" ref="R95:R109">R58</f>
        <v>2006</v>
      </c>
      <c r="S95" s="228">
        <f aca="true" t="shared" si="20" ref="S95:S104">N15</f>
        <v>2604</v>
      </c>
      <c r="T95" s="227"/>
      <c r="U95" s="229">
        <f aca="true" t="shared" si="21" ref="U95:U104">J13</f>
        <v>2604</v>
      </c>
    </row>
    <row r="96" spans="18:21" ht="12.75">
      <c r="R96" s="227">
        <f t="shared" si="19"/>
        <v>2007</v>
      </c>
      <c r="S96" s="228">
        <f t="shared" si="20"/>
        <v>2446.3351971437705</v>
      </c>
      <c r="T96" s="227"/>
      <c r="U96" s="229">
        <f t="shared" si="21"/>
        <v>2604</v>
      </c>
    </row>
    <row r="97" spans="18:21" ht="12.75">
      <c r="R97" s="227">
        <f t="shared" si="19"/>
        <v>2008</v>
      </c>
      <c r="S97" s="228">
        <f t="shared" si="20"/>
        <v>2298.2165502244434</v>
      </c>
      <c r="T97" s="227"/>
      <c r="U97" s="229">
        <f t="shared" si="21"/>
        <v>2604</v>
      </c>
    </row>
    <row r="98" spans="18:21" ht="12.75">
      <c r="R98" s="227">
        <f t="shared" si="19"/>
        <v>2009</v>
      </c>
      <c r="S98" s="228">
        <f t="shared" si="20"/>
        <v>2159.0660666176614</v>
      </c>
      <c r="T98" s="227"/>
      <c r="U98" s="229">
        <f t="shared" si="21"/>
        <v>2604</v>
      </c>
    </row>
    <row r="99" spans="18:21" ht="12.75">
      <c r="R99" s="227">
        <f t="shared" si="19"/>
        <v>2010</v>
      </c>
      <c r="S99" s="228">
        <f t="shared" si="20"/>
        <v>2028.3407495105769</v>
      </c>
      <c r="T99" s="227"/>
      <c r="U99" s="229">
        <f t="shared" si="21"/>
        <v>2604</v>
      </c>
    </row>
    <row r="100" spans="18:21" ht="12.75">
      <c r="R100" s="227">
        <f t="shared" si="19"/>
        <v>2011</v>
      </c>
      <c r="S100" s="228">
        <f t="shared" si="20"/>
        <v>1905.5304790048774</v>
      </c>
      <c r="T100" s="227"/>
      <c r="U100" s="229">
        <f t="shared" si="21"/>
        <v>2604</v>
      </c>
    </row>
    <row r="101" spans="18:21" ht="12.75">
      <c r="R101" s="227">
        <f t="shared" si="19"/>
        <v>2012</v>
      </c>
      <c r="S101" s="228">
        <f t="shared" si="20"/>
        <v>1790.1560215130032</v>
      </c>
      <c r="T101" s="227"/>
      <c r="U101" s="229">
        <f t="shared" si="21"/>
        <v>2604</v>
      </c>
    </row>
    <row r="102" spans="18:21" ht="12.75">
      <c r="R102" s="227">
        <f t="shared" si="19"/>
        <v>2013</v>
      </c>
      <c r="S102" s="228">
        <f t="shared" si="20"/>
        <v>1681.76715967977</v>
      </c>
      <c r="T102" s="227"/>
      <c r="U102" s="229">
        <f t="shared" si="21"/>
        <v>2604</v>
      </c>
    </row>
    <row r="103" spans="18:21" ht="12.75">
      <c r="R103" s="227">
        <f t="shared" si="19"/>
        <v>2014</v>
      </c>
      <c r="S103" s="228">
        <f t="shared" si="20"/>
        <v>1579.9409355319237</v>
      </c>
      <c r="T103" s="227"/>
      <c r="U103" s="229">
        <f t="shared" si="21"/>
        <v>2604</v>
      </c>
    </row>
    <row r="104" spans="18:21" ht="12.75">
      <c r="R104" s="227">
        <f t="shared" si="19"/>
        <v>2015</v>
      </c>
      <c r="S104" s="228">
        <f t="shared" si="20"/>
        <v>1484.2800000000009</v>
      </c>
      <c r="T104" s="228">
        <f>S104</f>
        <v>1484.2800000000009</v>
      </c>
      <c r="U104" s="229">
        <f t="shared" si="21"/>
        <v>2604</v>
      </c>
    </row>
    <row r="105" spans="18:21" ht="12.75">
      <c r="R105" s="227">
        <f t="shared" si="19"/>
        <v>2016</v>
      </c>
      <c r="S105" s="227"/>
      <c r="T105" s="228">
        <f>N42</f>
        <v>1415.8415145860374</v>
      </c>
      <c r="U105" s="229">
        <f>U100</f>
        <v>2604</v>
      </c>
    </row>
    <row r="106" spans="18:21" ht="12.75">
      <c r="R106" s="227">
        <f t="shared" si="19"/>
        <v>2017</v>
      </c>
      <c r="S106" s="227"/>
      <c r="T106" s="228">
        <f>N43</f>
        <v>1350.5586509454308</v>
      </c>
      <c r="U106" s="229">
        <f>U101</f>
        <v>2604</v>
      </c>
    </row>
    <row r="107" spans="18:21" ht="12.75">
      <c r="R107" s="227">
        <f t="shared" si="19"/>
        <v>2018</v>
      </c>
      <c r="S107" s="227"/>
      <c r="T107" s="228">
        <f>N44</f>
        <v>1288.2859068988694</v>
      </c>
      <c r="U107" s="229">
        <f>U102</f>
        <v>2604</v>
      </c>
    </row>
    <row r="108" spans="18:21" ht="12.75">
      <c r="R108" s="227">
        <f t="shared" si="19"/>
        <v>2019</v>
      </c>
      <c r="S108" s="227"/>
      <c r="T108" s="228">
        <f>N45</f>
        <v>1228.8844892092743</v>
      </c>
      <c r="U108" s="229">
        <f>U103</f>
        <v>2604</v>
      </c>
    </row>
    <row r="109" spans="18:21" ht="12.75">
      <c r="R109" s="227">
        <f t="shared" si="19"/>
        <v>2020</v>
      </c>
      <c r="S109" s="227"/>
      <c r="T109" s="228">
        <f>N46</f>
        <v>1172.2220042400004</v>
      </c>
      <c r="U109" s="229">
        <f>U104</f>
        <v>2604</v>
      </c>
    </row>
    <row r="126" ht="12.75">
      <c r="V126" s="187" t="s">
        <v>184</v>
      </c>
    </row>
    <row r="127" ht="12.75">
      <c r="V127" s="187" t="s">
        <v>185</v>
      </c>
    </row>
    <row r="128" spans="18:22" ht="12.75">
      <c r="R128" s="227">
        <f aca="true" t="shared" si="22" ref="R128:R142">R95</f>
        <v>2006</v>
      </c>
      <c r="S128" s="228">
        <f aca="true" t="shared" si="23" ref="S128:S137">U15</f>
        <v>15</v>
      </c>
      <c r="T128" s="227"/>
      <c r="U128" s="229">
        <f aca="true" t="shared" si="24" ref="U128:U137">Q12</f>
        <v>15</v>
      </c>
      <c r="V128" s="187">
        <f>SUM(P14:P16)/3</f>
        <v>15</v>
      </c>
    </row>
    <row r="129" spans="18:22" ht="12.75">
      <c r="R129" s="227">
        <f t="shared" si="22"/>
        <v>2007</v>
      </c>
      <c r="S129" s="228">
        <f t="shared" si="23"/>
        <v>14.298940343220544</v>
      </c>
      <c r="T129" s="227"/>
      <c r="U129" s="229">
        <f t="shared" si="24"/>
        <v>15</v>
      </c>
      <c r="V129" s="187">
        <f>SUM(P15:P17)/3</f>
        <v>18</v>
      </c>
    </row>
    <row r="130" spans="18:22" ht="12.75">
      <c r="R130" s="227">
        <f t="shared" si="22"/>
        <v>2008</v>
      </c>
      <c r="S130" s="228">
        <f t="shared" si="23"/>
        <v>13.630646329265335</v>
      </c>
      <c r="T130" s="227"/>
      <c r="U130" s="229">
        <f t="shared" si="24"/>
        <v>15</v>
      </c>
      <c r="V130" s="187">
        <f>SUM(P16:P18)/3</f>
        <v>11.333333333333334</v>
      </c>
    </row>
    <row r="131" spans="18:22" ht="12.75">
      <c r="R131" s="227">
        <f t="shared" si="22"/>
        <v>2009</v>
      </c>
      <c r="S131" s="228">
        <f t="shared" si="23"/>
        <v>12.993586580113542</v>
      </c>
      <c r="T131" s="227"/>
      <c r="U131" s="229">
        <f t="shared" si="24"/>
        <v>15</v>
      </c>
      <c r="V131" s="187">
        <f>SUM(P17:P19)/3</f>
        <v>9.666666666666666</v>
      </c>
    </row>
    <row r="132" spans="18:21" ht="12.75">
      <c r="R132" s="227">
        <f t="shared" si="22"/>
        <v>2010</v>
      </c>
      <c r="S132" s="228">
        <f t="shared" si="23"/>
        <v>12.386301290234305</v>
      </c>
      <c r="T132" s="227"/>
      <c r="U132" s="229">
        <f t="shared" si="24"/>
        <v>15</v>
      </c>
    </row>
    <row r="133" spans="18:21" ht="12.75">
      <c r="R133" s="227">
        <f t="shared" si="22"/>
        <v>2011</v>
      </c>
      <c r="S133" s="228">
        <f t="shared" si="23"/>
        <v>11.807398881481065</v>
      </c>
      <c r="T133" s="227"/>
      <c r="U133" s="229">
        <f t="shared" si="24"/>
        <v>15</v>
      </c>
    </row>
    <row r="134" spans="18:21" ht="12.75">
      <c r="R134" s="227">
        <f t="shared" si="22"/>
        <v>2012</v>
      </c>
      <c r="S134" s="228">
        <f t="shared" si="23"/>
        <v>11.255552814327116</v>
      </c>
      <c r="T134" s="227"/>
      <c r="U134" s="229">
        <f t="shared" si="24"/>
        <v>15</v>
      </c>
    </row>
    <row r="135" spans="18:21" ht="12.75">
      <c r="R135" s="227">
        <f t="shared" si="22"/>
        <v>2013</v>
      </c>
      <c r="S135" s="228">
        <f t="shared" si="23"/>
        <v>10.729498548135435</v>
      </c>
      <c r="T135" s="227"/>
      <c r="U135" s="229">
        <f t="shared" si="24"/>
        <v>15</v>
      </c>
    </row>
    <row r="136" spans="18:21" ht="12.75">
      <c r="R136" s="227">
        <f t="shared" si="22"/>
        <v>2014</v>
      </c>
      <c r="S136" s="228">
        <f t="shared" si="23"/>
        <v>10.228030643497336</v>
      </c>
      <c r="T136" s="227"/>
      <c r="U136" s="229">
        <f t="shared" si="24"/>
        <v>15</v>
      </c>
    </row>
    <row r="137" spans="18:21" ht="12.75">
      <c r="R137" s="227">
        <f t="shared" si="22"/>
        <v>2015</v>
      </c>
      <c r="S137" s="228">
        <f t="shared" si="23"/>
        <v>9.750000000000002</v>
      </c>
      <c r="T137" s="228">
        <f>S137</f>
        <v>9.750000000000002</v>
      </c>
      <c r="U137" s="229">
        <f t="shared" si="24"/>
        <v>15</v>
      </c>
    </row>
    <row r="138" spans="18:21" ht="12.75">
      <c r="R138" s="227">
        <f t="shared" si="22"/>
        <v>2016</v>
      </c>
      <c r="S138" s="227"/>
      <c r="T138" s="228">
        <f>U42</f>
        <v>9.32443687295286</v>
      </c>
      <c r="U138" s="229">
        <f>Q12</f>
        <v>15</v>
      </c>
    </row>
    <row r="139" spans="18:21" ht="12.75">
      <c r="R139" s="227">
        <f t="shared" si="22"/>
        <v>2017</v>
      </c>
      <c r="S139" s="227"/>
      <c r="T139" s="228">
        <f>U43</f>
        <v>8.917448512582864</v>
      </c>
      <c r="U139" s="229">
        <f>Q13</f>
        <v>15</v>
      </c>
    </row>
    <row r="140" spans="18:21" ht="12.75">
      <c r="R140" s="227">
        <f t="shared" si="22"/>
        <v>2018</v>
      </c>
      <c r="S140" s="227"/>
      <c r="T140" s="228">
        <f>U44</f>
        <v>8.528224176757568</v>
      </c>
      <c r="U140" s="229">
        <f>Q14</f>
        <v>15</v>
      </c>
    </row>
    <row r="141" spans="18:21" ht="12.75">
      <c r="R141" s="227">
        <f t="shared" si="22"/>
        <v>2019</v>
      </c>
      <c r="S141" s="227"/>
      <c r="T141" s="228">
        <f>U45</f>
        <v>8.15598851021193</v>
      </c>
      <c r="U141" s="229">
        <f>Q15</f>
        <v>15</v>
      </c>
    </row>
    <row r="142" spans="18:21" ht="12.75">
      <c r="R142" s="227">
        <f t="shared" si="22"/>
        <v>2020</v>
      </c>
      <c r="S142" s="227"/>
      <c r="T142" s="228">
        <f>U46</f>
        <v>7.799999999999999</v>
      </c>
      <c r="U142" s="229">
        <f>Q16</f>
        <v>15</v>
      </c>
    </row>
    <row r="166" spans="18:21" ht="12.75">
      <c r="R166" s="227">
        <f aca="true" t="shared" si="25" ref="R166:R180">R128</f>
        <v>2006</v>
      </c>
      <c r="S166" s="228">
        <f aca="true" t="shared" si="26" ref="S166:S175">AB15</f>
        <v>325</v>
      </c>
      <c r="T166" s="227"/>
      <c r="U166" s="229">
        <f aca="true" t="shared" si="27" ref="U166:U175">X12</f>
        <v>325</v>
      </c>
    </row>
    <row r="167" spans="18:21" ht="12.75">
      <c r="R167" s="227">
        <f t="shared" si="25"/>
        <v>2007</v>
      </c>
      <c r="S167" s="228">
        <f t="shared" si="26"/>
        <v>300.9092814933694</v>
      </c>
      <c r="T167" s="227"/>
      <c r="U167" s="229">
        <f t="shared" si="27"/>
        <v>325</v>
      </c>
    </row>
    <row r="168" spans="18:21" ht="12.75">
      <c r="R168" s="227">
        <f t="shared" si="25"/>
        <v>2008</v>
      </c>
      <c r="S168" s="228">
        <f t="shared" si="26"/>
        <v>278.6042944272487</v>
      </c>
      <c r="T168" s="227"/>
      <c r="U168" s="229">
        <f t="shared" si="27"/>
        <v>325</v>
      </c>
    </row>
    <row r="169" spans="18:21" ht="12.75">
      <c r="R169" s="227">
        <f t="shared" si="25"/>
        <v>2009</v>
      </c>
      <c r="S169" s="228">
        <f t="shared" si="26"/>
        <v>257.95267094483245</v>
      </c>
      <c r="T169" s="227"/>
      <c r="U169" s="229">
        <f t="shared" si="27"/>
        <v>325</v>
      </c>
    </row>
    <row r="170" spans="18:21" ht="12.75">
      <c r="R170" s="227">
        <f t="shared" si="25"/>
        <v>2010</v>
      </c>
      <c r="S170" s="228">
        <f t="shared" si="26"/>
        <v>238.83185499478486</v>
      </c>
      <c r="T170" s="227"/>
      <c r="U170" s="229">
        <f t="shared" si="27"/>
        <v>325</v>
      </c>
    </row>
    <row r="171" spans="18:21" ht="12.75">
      <c r="R171" s="227">
        <f t="shared" si="25"/>
        <v>2011</v>
      </c>
      <c r="S171" s="228">
        <f t="shared" si="26"/>
        <v>221.1283750283363</v>
      </c>
      <c r="T171" s="227"/>
      <c r="U171" s="229">
        <f t="shared" si="27"/>
        <v>325</v>
      </c>
    </row>
    <row r="172" spans="18:21" ht="12.75">
      <c r="R172" s="227">
        <f t="shared" si="25"/>
        <v>2012</v>
      </c>
      <c r="S172" s="228">
        <f t="shared" si="26"/>
        <v>204.73717060791694</v>
      </c>
      <c r="T172" s="227"/>
      <c r="U172" s="229">
        <f t="shared" si="27"/>
        <v>325</v>
      </c>
    </row>
    <row r="173" spans="18:21" ht="12.75">
      <c r="R173" s="227">
        <f t="shared" si="25"/>
        <v>2013</v>
      </c>
      <c r="S173" s="228">
        <f t="shared" si="26"/>
        <v>189.560968931119</v>
      </c>
      <c r="T173" s="227"/>
      <c r="U173" s="229">
        <f t="shared" si="27"/>
        <v>325</v>
      </c>
    </row>
    <row r="174" spans="18:21" ht="12.75">
      <c r="R174" s="227">
        <f t="shared" si="25"/>
        <v>2014</v>
      </c>
      <c r="S174" s="228">
        <f t="shared" si="26"/>
        <v>175.5097075699998</v>
      </c>
      <c r="T174" s="227"/>
      <c r="U174" s="229">
        <f t="shared" si="27"/>
        <v>325</v>
      </c>
    </row>
    <row r="175" spans="18:21" ht="12.75">
      <c r="R175" s="227">
        <f t="shared" si="25"/>
        <v>2015</v>
      </c>
      <c r="S175" s="228">
        <f t="shared" si="26"/>
        <v>162.50000000000003</v>
      </c>
      <c r="T175" s="228">
        <f>S175</f>
        <v>162.50000000000003</v>
      </c>
      <c r="U175" s="229">
        <f t="shared" si="27"/>
        <v>325</v>
      </c>
    </row>
    <row r="176" spans="18:21" ht="12.75">
      <c r="R176" s="227">
        <f t="shared" si="25"/>
        <v>2016</v>
      </c>
      <c r="S176" s="227"/>
      <c r="T176" s="228">
        <f>AB42</f>
        <v>151.28535072335103</v>
      </c>
      <c r="U176" s="229">
        <f>X13</f>
        <v>325</v>
      </c>
    </row>
    <row r="177" spans="18:21" ht="12.75">
      <c r="R177" s="227">
        <f t="shared" si="25"/>
        <v>2017</v>
      </c>
      <c r="S177" s="227"/>
      <c r="T177" s="228">
        <f>AB43</f>
        <v>140.84466057530665</v>
      </c>
      <c r="U177" s="229">
        <f>X14</f>
        <v>325</v>
      </c>
    </row>
    <row r="178" spans="18:21" ht="12.75">
      <c r="R178" s="227">
        <f t="shared" si="25"/>
        <v>2018</v>
      </c>
      <c r="S178" s="227"/>
      <c r="T178" s="228">
        <f>AB44</f>
        <v>131.1245161393637</v>
      </c>
      <c r="U178" s="229">
        <f>X15</f>
        <v>325</v>
      </c>
    </row>
    <row r="179" spans="18:21" ht="12.75">
      <c r="R179" s="227">
        <f t="shared" si="25"/>
        <v>2019</v>
      </c>
      <c r="S179" s="227"/>
      <c r="T179" s="228">
        <f>AB45</f>
        <v>122.07519023122055</v>
      </c>
      <c r="U179" s="229">
        <f>X16</f>
        <v>325</v>
      </c>
    </row>
    <row r="180" spans="18:21" ht="12.75">
      <c r="R180" s="227">
        <f t="shared" si="25"/>
        <v>2020</v>
      </c>
      <c r="S180" s="227"/>
      <c r="T180" s="228">
        <f>AB46</f>
        <v>113.65038749999998</v>
      </c>
      <c r="U180" s="229">
        <f>X17</f>
        <v>325</v>
      </c>
    </row>
  </sheetData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G80"/>
  <sheetViews>
    <sheetView zoomScale="50" zoomScaleNormal="50" workbookViewId="0" topLeftCell="A1">
      <selection activeCell="A4" sqref="A4"/>
    </sheetView>
  </sheetViews>
  <sheetFormatPr defaultColWidth="9.140625" defaultRowHeight="12.75"/>
  <cols>
    <col min="2" max="2" width="11.57421875" style="0" customWidth="1"/>
    <col min="3" max="3" width="17.140625" style="0" customWidth="1"/>
    <col min="4" max="4" width="12.57421875" style="0" customWidth="1"/>
    <col min="5" max="5" width="12.140625" style="0" customWidth="1"/>
  </cols>
  <sheetData>
    <row r="2" ht="12.75">
      <c r="B2" s="53" t="s">
        <v>186</v>
      </c>
    </row>
    <row r="49" spans="3:5" ht="54" customHeight="1">
      <c r="C49" s="98" t="s">
        <v>29</v>
      </c>
      <c r="D49" s="233" t="s">
        <v>187</v>
      </c>
      <c r="E49" s="233" t="s">
        <v>188</v>
      </c>
    </row>
    <row r="50" spans="3:5" ht="15.75">
      <c r="C50" s="98">
        <v>1980</v>
      </c>
      <c r="D50" s="234">
        <v>700</v>
      </c>
      <c r="E50" s="235">
        <v>753</v>
      </c>
    </row>
    <row r="51" spans="3:5" ht="15.75">
      <c r="C51" s="98">
        <v>1981</v>
      </c>
      <c r="D51" s="234">
        <v>677</v>
      </c>
      <c r="E51" s="235">
        <v>732</v>
      </c>
    </row>
    <row r="52" spans="3:5" ht="15.75">
      <c r="C52" s="98">
        <v>1982</v>
      </c>
      <c r="D52" s="234">
        <v>701</v>
      </c>
      <c r="E52" s="235">
        <v>749</v>
      </c>
    </row>
    <row r="53" spans="3:5" ht="15.75">
      <c r="C53" s="98">
        <v>1983</v>
      </c>
      <c r="D53" s="234">
        <v>624</v>
      </c>
      <c r="E53" s="235">
        <v>656</v>
      </c>
    </row>
    <row r="54" spans="3:5" ht="15.75">
      <c r="C54" s="98">
        <v>1984</v>
      </c>
      <c r="D54" s="234">
        <v>599</v>
      </c>
      <c r="E54" s="235">
        <v>621</v>
      </c>
    </row>
    <row r="55" spans="3:5" ht="15.75">
      <c r="C55" s="98">
        <v>1985</v>
      </c>
      <c r="D55" s="234">
        <v>602</v>
      </c>
      <c r="E55" s="235">
        <v>614</v>
      </c>
    </row>
    <row r="56" spans="3:5" ht="15.75">
      <c r="C56" s="98">
        <v>1986</v>
      </c>
      <c r="D56" s="234">
        <v>601</v>
      </c>
      <c r="E56" s="235">
        <v>615</v>
      </c>
    </row>
    <row r="57" spans="3:5" ht="15.75">
      <c r="C57" s="98">
        <v>1987</v>
      </c>
      <c r="D57" s="234">
        <v>556</v>
      </c>
      <c r="E57" s="235">
        <v>586</v>
      </c>
    </row>
    <row r="58" spans="3:5" ht="15.75">
      <c r="C58" s="98">
        <v>1988</v>
      </c>
      <c r="D58" s="234">
        <v>554</v>
      </c>
      <c r="E58" s="235">
        <v>564</v>
      </c>
    </row>
    <row r="59" spans="3:5" ht="15.75">
      <c r="C59" s="98">
        <v>1989</v>
      </c>
      <c r="D59" s="234">
        <v>553</v>
      </c>
      <c r="E59" s="235">
        <v>564</v>
      </c>
    </row>
    <row r="60" spans="3:5" ht="15.75">
      <c r="C60" s="98">
        <v>1990</v>
      </c>
      <c r="D60" s="234">
        <v>546</v>
      </c>
      <c r="E60" s="235">
        <v>555</v>
      </c>
    </row>
    <row r="61" spans="3:5" ht="15.75">
      <c r="C61" s="98">
        <v>1991</v>
      </c>
      <c r="D61" s="234">
        <v>491</v>
      </c>
      <c r="E61" s="235">
        <v>521</v>
      </c>
    </row>
    <row r="62" spans="3:5" ht="15.75">
      <c r="C62" s="98">
        <v>1992</v>
      </c>
      <c r="D62" s="234">
        <v>463</v>
      </c>
      <c r="E62" s="235">
        <v>472</v>
      </c>
    </row>
    <row r="63" spans="3:5" ht="15.75">
      <c r="C63" s="98">
        <v>1993</v>
      </c>
      <c r="D63" s="234">
        <v>399</v>
      </c>
      <c r="E63" s="235">
        <v>410</v>
      </c>
    </row>
    <row r="64" spans="3:5" ht="15.75">
      <c r="C64" s="98">
        <v>1994</v>
      </c>
      <c r="D64" s="234">
        <v>363</v>
      </c>
      <c r="E64" s="235">
        <v>359</v>
      </c>
    </row>
    <row r="65" spans="3:5" ht="15.75">
      <c r="C65" s="98">
        <v>1995</v>
      </c>
      <c r="D65" s="234">
        <v>409</v>
      </c>
      <c r="E65" s="235">
        <v>427</v>
      </c>
    </row>
    <row r="66" spans="3:5" ht="15.75">
      <c r="C66" s="98">
        <v>1996</v>
      </c>
      <c r="D66" s="234">
        <v>357</v>
      </c>
      <c r="E66" s="235">
        <v>367</v>
      </c>
    </row>
    <row r="67" spans="3:5" ht="15.75">
      <c r="C67" s="98">
        <v>1997</v>
      </c>
      <c r="D67" s="234">
        <v>377</v>
      </c>
      <c r="E67" s="235">
        <v>389</v>
      </c>
    </row>
    <row r="68" spans="3:5" ht="15.75">
      <c r="C68" s="98">
        <v>1998</v>
      </c>
      <c r="D68" s="234">
        <v>385</v>
      </c>
      <c r="E68" s="235">
        <v>390</v>
      </c>
    </row>
    <row r="69" spans="3:5" ht="15.75">
      <c r="C69" s="98">
        <v>1999</v>
      </c>
      <c r="D69" s="234">
        <v>310</v>
      </c>
      <c r="E69" s="235">
        <v>324</v>
      </c>
    </row>
    <row r="70" spans="3:5" ht="15.75">
      <c r="C70" s="98">
        <v>2000</v>
      </c>
      <c r="D70" s="234">
        <v>326</v>
      </c>
      <c r="E70" s="235">
        <v>343</v>
      </c>
    </row>
    <row r="71" spans="3:5" ht="15.75">
      <c r="C71" s="98">
        <v>2001</v>
      </c>
      <c r="D71" s="234">
        <v>348</v>
      </c>
      <c r="E71" s="235">
        <v>369</v>
      </c>
    </row>
    <row r="72" spans="3:7" ht="15.75">
      <c r="C72" s="98">
        <v>2002</v>
      </c>
      <c r="D72" s="234">
        <v>304</v>
      </c>
      <c r="E72" s="235">
        <v>321</v>
      </c>
      <c r="G72" s="147"/>
    </row>
    <row r="73" spans="3:7" ht="15.75">
      <c r="C73" s="98">
        <v>2003</v>
      </c>
      <c r="D73" s="234">
        <v>336</v>
      </c>
      <c r="E73" s="235">
        <v>351</v>
      </c>
      <c r="G73" s="147"/>
    </row>
    <row r="74" spans="3:7" ht="15.75">
      <c r="C74" s="98">
        <v>2004</v>
      </c>
      <c r="D74" s="234">
        <v>308</v>
      </c>
      <c r="E74" s="235">
        <v>326</v>
      </c>
      <c r="G74" s="147"/>
    </row>
    <row r="75" spans="3:7" ht="15.75">
      <c r="C75" s="98">
        <v>2005</v>
      </c>
      <c r="D75" s="234">
        <v>286</v>
      </c>
      <c r="E75" s="235">
        <v>294</v>
      </c>
      <c r="G75" s="147"/>
    </row>
    <row r="76" spans="3:5" ht="15.75">
      <c r="C76" s="98">
        <v>2006</v>
      </c>
      <c r="D76" s="234">
        <v>314</v>
      </c>
      <c r="E76" s="235">
        <v>327</v>
      </c>
    </row>
    <row r="77" spans="2:5" ht="15.75">
      <c r="B77" s="236"/>
      <c r="C77" s="98">
        <v>2007</v>
      </c>
      <c r="D77" s="234">
        <v>281</v>
      </c>
      <c r="E77" s="235">
        <v>295</v>
      </c>
    </row>
    <row r="78" spans="2:5" ht="15.75">
      <c r="B78" s="236"/>
      <c r="C78" s="98">
        <v>2008</v>
      </c>
      <c r="D78" s="234">
        <v>270</v>
      </c>
      <c r="E78" s="235">
        <v>274</v>
      </c>
    </row>
    <row r="79" spans="2:5" ht="15.75">
      <c r="B79" s="236"/>
      <c r="C79" s="98">
        <v>2009</v>
      </c>
      <c r="D79" s="234">
        <v>216</v>
      </c>
      <c r="E79" s="235">
        <v>241</v>
      </c>
    </row>
    <row r="80" spans="3:5" ht="15.75">
      <c r="C80" s="98">
        <v>2010</v>
      </c>
      <c r="D80" s="234">
        <v>208</v>
      </c>
      <c r="E80" s="235">
        <v>219</v>
      </c>
    </row>
  </sheetData>
  <printOptions/>
  <pageMargins left="0.75" right="0.75" top="0.72" bottom="0.87" header="0.5" footer="0.5"/>
  <pageSetup fitToHeight="1" fitToWidth="1" horizontalDpi="600" verticalDpi="600" orientation="portrait" paperSize="9" scale="32" r:id="rId2"/>
  <headerFooter alignWithMargins="0">
    <oddFooter>&amp;L&amp;F 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8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.8515625" style="0" customWidth="1"/>
    <col min="3" max="3" width="11.00390625" style="0" customWidth="1"/>
    <col min="4" max="4" width="11.57421875" style="0" customWidth="1"/>
    <col min="5" max="5" width="13.7109375" style="0" customWidth="1"/>
    <col min="6" max="6" width="13.140625" style="0" customWidth="1"/>
    <col min="7" max="7" width="14.00390625" style="0" customWidth="1"/>
  </cols>
  <sheetData>
    <row r="2" ht="12.75">
      <c r="B2" s="53" t="s">
        <v>186</v>
      </c>
    </row>
    <row r="53" ht="0.75" customHeight="1"/>
    <row r="54" spans="4:7" ht="60" customHeight="1">
      <c r="D54" s="98" t="s">
        <v>29</v>
      </c>
      <c r="E54" s="233" t="s">
        <v>22</v>
      </c>
      <c r="F54" s="233" t="s">
        <v>189</v>
      </c>
      <c r="G54" s="233" t="s">
        <v>190</v>
      </c>
    </row>
    <row r="55" spans="4:7" ht="15.75">
      <c r="D55" s="98">
        <v>1980</v>
      </c>
      <c r="E55" s="237">
        <v>8839</v>
      </c>
      <c r="F55" s="234">
        <v>9539</v>
      </c>
      <c r="G55" s="234">
        <v>8744</v>
      </c>
    </row>
    <row r="56" spans="4:7" ht="15.75">
      <c r="D56" s="98">
        <v>1981</v>
      </c>
      <c r="E56" s="237">
        <v>8840</v>
      </c>
      <c r="F56" s="234">
        <v>9517</v>
      </c>
      <c r="G56" s="234">
        <v>9080</v>
      </c>
    </row>
    <row r="57" spans="4:7" ht="15.75">
      <c r="D57" s="98">
        <v>1982</v>
      </c>
      <c r="E57" s="237">
        <v>9260</v>
      </c>
      <c r="F57" s="234">
        <v>9961</v>
      </c>
      <c r="G57" s="234">
        <v>8664</v>
      </c>
    </row>
    <row r="58" spans="4:7" ht="15.75">
      <c r="D58" s="98">
        <v>1983</v>
      </c>
      <c r="E58" s="237">
        <v>7633</v>
      </c>
      <c r="F58" s="234">
        <v>8257</v>
      </c>
      <c r="G58" s="234">
        <v>7512</v>
      </c>
    </row>
    <row r="59" spans="4:7" ht="15.75">
      <c r="D59" s="98">
        <v>1984</v>
      </c>
      <c r="E59" s="237">
        <v>7727</v>
      </c>
      <c r="F59" s="234">
        <v>8326</v>
      </c>
      <c r="G59" s="234">
        <v>7650</v>
      </c>
    </row>
    <row r="60" spans="4:7" ht="15.75">
      <c r="D60" s="98">
        <v>1985</v>
      </c>
      <c r="E60" s="237">
        <v>7786</v>
      </c>
      <c r="F60" s="234">
        <v>8388</v>
      </c>
      <c r="G60" s="234">
        <v>7521</v>
      </c>
    </row>
    <row r="61" spans="4:7" ht="15.75">
      <c r="D61" s="98">
        <v>1986</v>
      </c>
      <c r="E61" s="237">
        <v>7422</v>
      </c>
      <c r="F61" s="234">
        <v>8023</v>
      </c>
      <c r="G61" s="234">
        <v>7065</v>
      </c>
    </row>
    <row r="62" spans="4:7" ht="15.75">
      <c r="D62" s="98">
        <v>1987</v>
      </c>
      <c r="E62" s="237">
        <v>6707</v>
      </c>
      <c r="F62" s="234">
        <v>7263</v>
      </c>
      <c r="G62" s="234">
        <v>6349</v>
      </c>
    </row>
    <row r="63" spans="4:7" ht="15.75">
      <c r="D63" s="98">
        <v>1988</v>
      </c>
      <c r="E63" s="237">
        <v>6732</v>
      </c>
      <c r="F63" s="234">
        <v>7286</v>
      </c>
      <c r="G63" s="234">
        <v>6546</v>
      </c>
    </row>
    <row r="64" spans="4:7" ht="15.75">
      <c r="D64" s="98">
        <v>1989</v>
      </c>
      <c r="E64" s="237">
        <v>6998</v>
      </c>
      <c r="F64" s="234">
        <v>7551</v>
      </c>
      <c r="G64" s="234">
        <v>6665</v>
      </c>
    </row>
    <row r="65" spans="4:7" ht="15.75">
      <c r="D65" s="98">
        <v>1990</v>
      </c>
      <c r="E65" s="237">
        <v>6252</v>
      </c>
      <c r="F65" s="234">
        <v>6798</v>
      </c>
      <c r="G65" s="234">
        <v>6461</v>
      </c>
    </row>
    <row r="66" spans="4:7" ht="15.75">
      <c r="D66" s="98">
        <v>1991</v>
      </c>
      <c r="E66" s="237">
        <v>5638</v>
      </c>
      <c r="F66" s="234">
        <v>6129</v>
      </c>
      <c r="G66" s="234">
        <v>6148</v>
      </c>
    </row>
    <row r="67" spans="4:7" ht="15.75">
      <c r="D67" s="98">
        <v>1992</v>
      </c>
      <c r="E67" s="237">
        <v>5176</v>
      </c>
      <c r="F67" s="234">
        <v>5639</v>
      </c>
      <c r="G67" s="234">
        <v>5890</v>
      </c>
    </row>
    <row r="68" spans="4:7" ht="15.75">
      <c r="D68" s="98">
        <v>1993</v>
      </c>
      <c r="E68" s="237">
        <v>4454</v>
      </c>
      <c r="F68" s="234">
        <v>4853</v>
      </c>
      <c r="G68" s="234">
        <v>5399</v>
      </c>
    </row>
    <row r="69" spans="4:7" ht="15.75">
      <c r="D69" s="98">
        <v>1994</v>
      </c>
      <c r="E69" s="237">
        <v>5208</v>
      </c>
      <c r="F69" s="234">
        <v>5571</v>
      </c>
      <c r="G69" s="234">
        <v>5411</v>
      </c>
    </row>
    <row r="70" spans="4:7" ht="15.75">
      <c r="D70" s="98">
        <v>1995</v>
      </c>
      <c r="E70" s="237">
        <v>4930</v>
      </c>
      <c r="F70" s="234">
        <v>5339</v>
      </c>
      <c r="G70" s="234">
        <v>5321</v>
      </c>
    </row>
    <row r="71" spans="4:8" ht="15.75">
      <c r="D71" s="98">
        <v>1996</v>
      </c>
      <c r="E71" s="237">
        <v>4041</v>
      </c>
      <c r="F71" s="234">
        <v>4398</v>
      </c>
      <c r="G71" s="19"/>
      <c r="H71" s="234">
        <v>5106</v>
      </c>
    </row>
    <row r="72" spans="4:8" ht="15.75">
      <c r="D72" s="98">
        <v>1997</v>
      </c>
      <c r="E72" s="237">
        <v>4047</v>
      </c>
      <c r="F72" s="234">
        <v>4424</v>
      </c>
      <c r="G72" s="19"/>
      <c r="H72" s="234">
        <v>5316</v>
      </c>
    </row>
    <row r="73" spans="4:8" ht="15.75">
      <c r="D73" s="98">
        <v>1998</v>
      </c>
      <c r="E73" s="237">
        <v>4072</v>
      </c>
      <c r="F73" s="234">
        <v>4457</v>
      </c>
      <c r="G73" s="19"/>
      <c r="H73" s="234">
        <v>5289</v>
      </c>
    </row>
    <row r="74" spans="4:8" ht="15.75">
      <c r="D74" s="98">
        <v>1999</v>
      </c>
      <c r="E74" s="237">
        <v>3765</v>
      </c>
      <c r="F74" s="234">
        <v>4075</v>
      </c>
      <c r="G74" s="19"/>
      <c r="H74" s="234">
        <v>4941</v>
      </c>
    </row>
    <row r="75" spans="4:8" ht="15.75">
      <c r="D75" s="98">
        <v>2000</v>
      </c>
      <c r="E75" s="237">
        <v>3568</v>
      </c>
      <c r="F75" s="234">
        <v>3894</v>
      </c>
      <c r="G75" s="19"/>
      <c r="H75" s="234">
        <v>4904</v>
      </c>
    </row>
    <row r="76" spans="4:8" ht="15.75">
      <c r="D76" s="98">
        <v>2001</v>
      </c>
      <c r="E76" s="237">
        <v>3410</v>
      </c>
      <c r="F76" s="234">
        <v>3758</v>
      </c>
      <c r="G76" s="19"/>
      <c r="H76" s="234">
        <v>4881</v>
      </c>
    </row>
    <row r="77" spans="4:8" ht="15.75">
      <c r="D77" s="98">
        <v>2002</v>
      </c>
      <c r="E77" s="237">
        <v>3229</v>
      </c>
      <c r="F77" s="234">
        <v>3533</v>
      </c>
      <c r="G77" s="19"/>
      <c r="H77" s="234">
        <v>4700</v>
      </c>
    </row>
    <row r="78" spans="4:8" ht="15.75">
      <c r="D78" s="98">
        <v>2003</v>
      </c>
      <c r="E78" s="237">
        <v>2957</v>
      </c>
      <c r="F78" s="234">
        <v>3293</v>
      </c>
      <c r="H78" s="234">
        <v>4426</v>
      </c>
    </row>
    <row r="79" spans="4:8" ht="15.75">
      <c r="D79" s="98">
        <v>2004</v>
      </c>
      <c r="E79" s="237">
        <v>2766</v>
      </c>
      <c r="F79" s="234">
        <v>3074</v>
      </c>
      <c r="H79" s="234">
        <v>4373</v>
      </c>
    </row>
    <row r="80" spans="4:8" ht="15.75">
      <c r="D80" s="98">
        <v>2005</v>
      </c>
      <c r="E80" s="237">
        <v>2666</v>
      </c>
      <c r="F80" s="234">
        <v>2952</v>
      </c>
      <c r="H80" s="234">
        <v>4389</v>
      </c>
    </row>
    <row r="81" spans="4:8" ht="15.75">
      <c r="D81" s="98">
        <v>2006</v>
      </c>
      <c r="E81" s="237">
        <v>2635</v>
      </c>
      <c r="F81" s="234">
        <v>2949</v>
      </c>
      <c r="H81" s="234">
        <v>4304</v>
      </c>
    </row>
    <row r="82" spans="3:8" ht="15.75">
      <c r="C82" s="237"/>
      <c r="D82" s="98">
        <v>2007</v>
      </c>
      <c r="E82" s="237">
        <v>2385</v>
      </c>
      <c r="F82" s="234">
        <v>2666</v>
      </c>
      <c r="H82" s="234">
        <v>3902</v>
      </c>
    </row>
    <row r="83" spans="3:8" ht="15.75">
      <c r="C83" s="237"/>
      <c r="D83" s="98">
        <v>2008</v>
      </c>
      <c r="E83" s="237">
        <v>2574</v>
      </c>
      <c r="F83" s="234">
        <v>2844</v>
      </c>
      <c r="H83" s="234">
        <v>3656</v>
      </c>
    </row>
    <row r="84" spans="4:8" ht="15.75">
      <c r="D84" s="98">
        <v>2009</v>
      </c>
      <c r="E84" s="237">
        <v>2286</v>
      </c>
      <c r="F84" s="234">
        <v>2502</v>
      </c>
      <c r="H84" s="234"/>
    </row>
    <row r="85" spans="4:6" ht="15.75">
      <c r="D85" s="98">
        <v>2010</v>
      </c>
      <c r="E85" s="237">
        <v>1964</v>
      </c>
      <c r="F85" s="234">
        <v>2172</v>
      </c>
    </row>
  </sheetData>
  <printOptions/>
  <pageMargins left="0.75" right="0.75" top="0.72" bottom="0.69" header="0.5" footer="0.5"/>
  <pageSetup fitToHeight="1" fitToWidth="1" horizontalDpi="600" verticalDpi="600" orientation="portrait" paperSize="9" scale="48" r:id="rId2"/>
  <headerFooter alignWithMargins="0">
    <oddFooter>&amp;L&amp;F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2" max="2" width="13.140625" style="0" customWidth="1"/>
  </cols>
  <sheetData>
    <row r="1" spans="1:10" ht="23.2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8" t="s">
        <v>8</v>
      </c>
      <c r="C4" s="18" t="s">
        <v>1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8" t="s">
        <v>9</v>
      </c>
      <c r="C5" s="18" t="s">
        <v>10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8"/>
      <c r="C6" s="18" t="s">
        <v>11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8"/>
      <c r="C7" s="18" t="s">
        <v>12</v>
      </c>
      <c r="D7" s="17"/>
      <c r="E7" s="17"/>
      <c r="F7" s="17"/>
      <c r="G7" s="17"/>
      <c r="H7" s="17"/>
      <c r="I7" s="17"/>
      <c r="J7" s="17"/>
    </row>
    <row r="36" ht="12.75">
      <c r="O36" s="19"/>
    </row>
    <row r="76" ht="18.75">
      <c r="A76" s="20"/>
    </row>
    <row r="77" ht="18.75">
      <c r="A77" s="20"/>
    </row>
    <row r="78" ht="18.75" customHeight="1">
      <c r="A78" s="2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zoomScale="75" zoomScaleNormal="75" workbookViewId="0" topLeftCell="A1">
      <pane xSplit="2" ySplit="7" topLeftCell="C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6.8515625" style="17" customWidth="1"/>
    <col min="2" max="2" width="1.8515625" style="17" customWidth="1"/>
    <col min="3" max="3" width="7.28125" style="17" customWidth="1"/>
    <col min="4" max="4" width="9.140625" style="17" hidden="1" customWidth="1"/>
    <col min="5" max="5" width="10.00390625" style="17" hidden="1" customWidth="1"/>
    <col min="6" max="6" width="9.140625" style="17" hidden="1" customWidth="1"/>
    <col min="7" max="7" width="10.00390625" style="17" hidden="1" customWidth="1"/>
    <col min="8" max="8" width="6.7109375" style="17" hidden="1" customWidth="1"/>
    <col min="9" max="9" width="7.57421875" style="17" customWidth="1"/>
    <col min="10" max="10" width="9.57421875" style="17" customWidth="1"/>
    <col min="11" max="11" width="10.421875" style="17" customWidth="1"/>
    <col min="12" max="12" width="10.140625" style="17" customWidth="1"/>
    <col min="13" max="13" width="11.28125" style="17" customWidth="1"/>
    <col min="14" max="14" width="2.140625" style="17" customWidth="1"/>
    <col min="15" max="15" width="7.8515625" style="17" customWidth="1"/>
    <col min="16" max="16" width="7.140625" style="17" customWidth="1"/>
    <col min="17" max="17" width="5.421875" style="17" customWidth="1"/>
    <col min="18" max="18" width="5.7109375" style="17" customWidth="1"/>
    <col min="19" max="19" width="5.8515625" style="17" customWidth="1"/>
    <col min="20" max="20" width="6.28125" style="17" customWidth="1"/>
    <col min="21" max="21" width="4.8515625" style="17" customWidth="1"/>
    <col min="22" max="22" width="5.00390625" style="17" customWidth="1"/>
    <col min="23" max="23" width="1.421875" style="17" customWidth="1"/>
    <col min="24" max="24" width="7.8515625" style="17" customWidth="1"/>
    <col min="25" max="25" width="7.140625" style="17" customWidth="1"/>
    <col min="26" max="26" width="6.7109375" style="17" customWidth="1"/>
    <col min="27" max="27" width="6.00390625" style="17" customWidth="1"/>
    <col min="28" max="28" width="5.7109375" style="17" customWidth="1"/>
    <col min="29" max="31" width="5.57421875" style="17" customWidth="1"/>
    <col min="32" max="32" width="1.28515625" style="17" customWidth="1"/>
    <col min="33" max="33" width="55.57421875" style="17" customWidth="1"/>
    <col min="34" max="16384" width="9.140625" style="17" customWidth="1"/>
  </cols>
  <sheetData>
    <row r="1" spans="1:13" ht="18">
      <c r="A1" s="21" t="s">
        <v>13</v>
      </c>
      <c r="B1" s="21"/>
      <c r="M1" s="22" t="s">
        <v>0</v>
      </c>
    </row>
    <row r="2" spans="1:15" ht="18">
      <c r="A2" s="23"/>
      <c r="B2" s="23"/>
      <c r="G2" s="24"/>
      <c r="M2" s="22" t="s">
        <v>2</v>
      </c>
      <c r="O2" s="17" t="s">
        <v>14</v>
      </c>
    </row>
    <row r="3" spans="1:13" ht="18">
      <c r="A3" s="21" t="s">
        <v>15</v>
      </c>
      <c r="B3" s="21"/>
      <c r="M3" s="22"/>
    </row>
    <row r="4" spans="1:24" ht="18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16</v>
      </c>
      <c r="P4" s="24"/>
      <c r="X4" s="24" t="s">
        <v>17</v>
      </c>
    </row>
    <row r="5" spans="1:24" ht="15.75">
      <c r="A5" s="27"/>
      <c r="B5" s="27"/>
      <c r="C5" s="28"/>
      <c r="D5" s="28"/>
      <c r="E5" s="29" t="s">
        <v>0</v>
      </c>
      <c r="F5" s="28"/>
      <c r="G5" s="28"/>
      <c r="H5" s="30"/>
      <c r="I5" s="28"/>
      <c r="J5" s="28"/>
      <c r="K5" s="29" t="s">
        <v>2</v>
      </c>
      <c r="L5" s="28"/>
      <c r="M5" s="28"/>
      <c r="O5" s="17" t="s">
        <v>18</v>
      </c>
      <c r="P5" s="17" t="s">
        <v>19</v>
      </c>
      <c r="X5" s="17" t="s">
        <v>20</v>
      </c>
    </row>
    <row r="6" spans="1:29" ht="15.75">
      <c r="A6" s="27"/>
      <c r="B6" s="27"/>
      <c r="C6" s="23"/>
      <c r="D6" s="27"/>
      <c r="E6" s="27"/>
      <c r="F6" s="31" t="s">
        <v>21</v>
      </c>
      <c r="G6" s="31" t="s">
        <v>4</v>
      </c>
      <c r="H6" s="27"/>
      <c r="I6" s="27"/>
      <c r="J6" s="32" t="s">
        <v>22</v>
      </c>
      <c r="K6" s="32" t="s">
        <v>23</v>
      </c>
      <c r="L6" s="31" t="s">
        <v>24</v>
      </c>
      <c r="M6" s="31" t="s">
        <v>4</v>
      </c>
      <c r="O6" s="17" t="s">
        <v>20</v>
      </c>
      <c r="P6" s="17" t="s">
        <v>25</v>
      </c>
      <c r="R6" s="17" t="s">
        <v>26</v>
      </c>
      <c r="T6" s="17" t="s">
        <v>27</v>
      </c>
      <c r="X6" s="17" t="s">
        <v>28</v>
      </c>
      <c r="Y6" s="17" t="s">
        <v>19</v>
      </c>
      <c r="AA6" s="17" t="s">
        <v>26</v>
      </c>
      <c r="AC6" s="17" t="s">
        <v>27</v>
      </c>
    </row>
    <row r="7" spans="1:29" ht="16.5" thickBot="1">
      <c r="A7" s="33" t="s">
        <v>29</v>
      </c>
      <c r="B7" s="34"/>
      <c r="C7" s="34" t="s">
        <v>30</v>
      </c>
      <c r="D7" s="34" t="s">
        <v>22</v>
      </c>
      <c r="E7" s="34" t="s">
        <v>23</v>
      </c>
      <c r="F7" s="35" t="s">
        <v>22</v>
      </c>
      <c r="G7" s="33" t="s">
        <v>31</v>
      </c>
      <c r="H7" s="35"/>
      <c r="I7" s="34" t="s">
        <v>32</v>
      </c>
      <c r="J7" s="34" t="s">
        <v>33</v>
      </c>
      <c r="K7" s="34" t="s">
        <v>33</v>
      </c>
      <c r="L7" s="35" t="s">
        <v>22</v>
      </c>
      <c r="M7" s="35" t="s">
        <v>31</v>
      </c>
      <c r="O7" s="17" t="s">
        <v>28</v>
      </c>
      <c r="P7" s="17" t="s">
        <v>34</v>
      </c>
      <c r="R7" s="17" t="s">
        <v>35</v>
      </c>
      <c r="T7" s="17" t="s">
        <v>36</v>
      </c>
      <c r="X7" s="17" t="s">
        <v>37</v>
      </c>
      <c r="Y7" s="17" t="s">
        <v>25</v>
      </c>
      <c r="AA7" s="17" t="s">
        <v>35</v>
      </c>
      <c r="AC7" s="17" t="s">
        <v>38</v>
      </c>
    </row>
    <row r="8" spans="1:13" ht="13.5" customHeight="1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39</v>
      </c>
    </row>
    <row r="9" spans="1:23" ht="15">
      <c r="A9" s="39">
        <v>1938</v>
      </c>
      <c r="B9" s="27"/>
      <c r="C9" s="40" t="s">
        <v>40</v>
      </c>
      <c r="D9" s="40" t="s">
        <v>40</v>
      </c>
      <c r="E9" s="40" t="s">
        <v>40</v>
      </c>
      <c r="F9" s="40" t="s">
        <v>40</v>
      </c>
      <c r="G9" s="40" t="s">
        <v>40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">
      <c r="A10" s="39">
        <v>1947</v>
      </c>
      <c r="B10" s="27"/>
      <c r="C10" s="40" t="s">
        <v>40</v>
      </c>
      <c r="D10" s="40" t="s">
        <v>40</v>
      </c>
      <c r="E10" s="40" t="s">
        <v>40</v>
      </c>
      <c r="F10" s="40" t="s">
        <v>40</v>
      </c>
      <c r="G10" s="40" t="s">
        <v>40</v>
      </c>
      <c r="H10" s="40"/>
      <c r="I10" s="41">
        <v>554</v>
      </c>
      <c r="J10" s="40" t="s">
        <v>40</v>
      </c>
      <c r="K10" s="40" t="s">
        <v>40</v>
      </c>
      <c r="L10" s="44" t="s">
        <v>40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>
      <c r="A11" s="39">
        <v>1948</v>
      </c>
      <c r="B11" s="27"/>
      <c r="C11" s="40" t="s">
        <v>40</v>
      </c>
      <c r="D11" s="40" t="s">
        <v>40</v>
      </c>
      <c r="E11" s="40" t="s">
        <v>40</v>
      </c>
      <c r="F11" s="40" t="s">
        <v>40</v>
      </c>
      <c r="G11" s="40" t="s">
        <v>40</v>
      </c>
      <c r="H11" s="40"/>
      <c r="I11" s="41">
        <v>534</v>
      </c>
      <c r="J11" s="40" t="s">
        <v>40</v>
      </c>
      <c r="K11" s="40" t="s">
        <v>40</v>
      </c>
      <c r="L11" s="44" t="s">
        <v>40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7" t="s">
        <v>41</v>
      </c>
      <c r="AB11" s="17" t="s">
        <v>42</v>
      </c>
      <c r="AC11" s="17" t="s">
        <v>43</v>
      </c>
      <c r="AD11" s="17" t="s">
        <v>44</v>
      </c>
      <c r="AE11" s="17" t="s">
        <v>45</v>
      </c>
    </row>
    <row r="12" spans="1:31" ht="15">
      <c r="A12" s="39">
        <v>1949</v>
      </c>
      <c r="B12" s="27"/>
      <c r="C12" s="40" t="s">
        <v>40</v>
      </c>
      <c r="D12" s="40" t="s">
        <v>40</v>
      </c>
      <c r="E12" s="40" t="s">
        <v>40</v>
      </c>
      <c r="F12" s="40" t="s">
        <v>40</v>
      </c>
      <c r="G12" s="40" t="s">
        <v>40</v>
      </c>
      <c r="H12" s="40"/>
      <c r="I12" s="41">
        <v>535</v>
      </c>
      <c r="J12" s="40" t="s">
        <v>40</v>
      </c>
      <c r="K12" s="40" t="s">
        <v>40</v>
      </c>
      <c r="L12" s="44" t="s">
        <v>40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aca="true" t="shared" si="0" ref="X12:X43">AVERAGE(I10:I14)</f>
        <v>539.2</v>
      </c>
      <c r="Y12" s="46">
        <f aca="true" t="shared" si="1" ref="Y12:Y43">SQRT(X12)</f>
        <v>23.220680437919988</v>
      </c>
      <c r="Z12" s="45">
        <f aca="true" t="shared" si="2" ref="Z12:Z43">A12</f>
        <v>1949</v>
      </c>
      <c r="AA12" s="45">
        <f aca="true" t="shared" si="3" ref="AA12:AA43">X12-2*Y12</f>
        <v>492.7586391241601</v>
      </c>
      <c r="AB12" s="45">
        <f aca="true" t="shared" si="4" ref="AB12:AB43">X12+2*Y12</f>
        <v>585.6413608758401</v>
      </c>
      <c r="AC12" s="45">
        <f aca="true" t="shared" si="5" ref="AC12:AC43">I12</f>
        <v>535</v>
      </c>
      <c r="AD12" s="47" t="str">
        <f aca="true" t="shared" si="6" ref="AD12:AD43">IF(AC12&lt;AA12,"LOW","-")</f>
        <v>-</v>
      </c>
      <c r="AE12" s="47" t="str">
        <f aca="true" t="shared" si="7" ref="AE12:AE43">IF(AC12&gt;AB12,"HIGH","-")</f>
        <v>-</v>
      </c>
    </row>
    <row r="13" spans="1:31" s="53" customFormat="1" ht="15.75">
      <c r="A13" s="48">
        <v>1950</v>
      </c>
      <c r="B13" s="23"/>
      <c r="C13" s="49" t="s">
        <v>40</v>
      </c>
      <c r="D13" s="49" t="s">
        <v>40</v>
      </c>
      <c r="E13" s="49" t="s">
        <v>40</v>
      </c>
      <c r="F13" s="49" t="s">
        <v>40</v>
      </c>
      <c r="G13" s="49" t="s">
        <v>40</v>
      </c>
      <c r="H13" s="49"/>
      <c r="I13" s="50">
        <v>529</v>
      </c>
      <c r="J13" s="50">
        <v>4553</v>
      </c>
      <c r="K13" s="50">
        <v>10774</v>
      </c>
      <c r="L13" s="51">
        <f aca="true" t="shared" si="8" ref="L13:L44">SUM(I13:J13)</f>
        <v>5082</v>
      </c>
      <c r="M13" s="51">
        <f aca="true" t="shared" si="9" ref="M13:M42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t="shared" si="1"/>
        <v>22.921605528409216</v>
      </c>
      <c r="Z13" s="45">
        <f t="shared" si="2"/>
        <v>1950</v>
      </c>
      <c r="AA13" s="45">
        <f t="shared" si="3"/>
        <v>479.5567889431816</v>
      </c>
      <c r="AB13" s="45">
        <f t="shared" si="4"/>
        <v>571.2432110568184</v>
      </c>
      <c r="AC13" s="45">
        <f t="shared" si="5"/>
        <v>529</v>
      </c>
      <c r="AD13" s="47" t="str">
        <f t="shared" si="6"/>
        <v>-</v>
      </c>
      <c r="AE13" s="47" t="str">
        <f t="shared" si="7"/>
        <v>-</v>
      </c>
    </row>
    <row r="14" spans="1:31" ht="15">
      <c r="A14" s="39">
        <v>1951</v>
      </c>
      <c r="B14" s="27"/>
      <c r="C14" s="40" t="s">
        <v>40</v>
      </c>
      <c r="D14" s="40" t="s">
        <v>40</v>
      </c>
      <c r="E14" s="40" t="s">
        <v>40</v>
      </c>
      <c r="F14" s="40" t="s">
        <v>40</v>
      </c>
      <c r="G14" s="40" t="s">
        <v>40</v>
      </c>
      <c r="H14" s="40"/>
      <c r="I14" s="41">
        <v>544</v>
      </c>
      <c r="J14" s="41">
        <v>4545</v>
      </c>
      <c r="K14" s="41">
        <v>11806</v>
      </c>
      <c r="L14" s="42">
        <f t="shared" si="8"/>
        <v>5089</v>
      </c>
      <c r="M14" s="42">
        <f t="shared" si="9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1"/>
        <v>23.11709324287982</v>
      </c>
      <c r="Z14" s="45">
        <f t="shared" si="2"/>
        <v>1951</v>
      </c>
      <c r="AA14" s="45">
        <f t="shared" si="3"/>
        <v>488.1658135142403</v>
      </c>
      <c r="AB14" s="45">
        <f t="shared" si="4"/>
        <v>580.6341864857596</v>
      </c>
      <c r="AC14" s="45">
        <f t="shared" si="5"/>
        <v>544</v>
      </c>
      <c r="AD14" s="47" t="str">
        <f t="shared" si="6"/>
        <v>-</v>
      </c>
      <c r="AE14" s="47" t="str">
        <f t="shared" si="7"/>
        <v>-</v>
      </c>
    </row>
    <row r="15" spans="1:31" ht="15">
      <c r="A15" s="39">
        <v>1952</v>
      </c>
      <c r="B15" s="27"/>
      <c r="C15" s="40" t="s">
        <v>40</v>
      </c>
      <c r="D15" s="40" t="s">
        <v>40</v>
      </c>
      <c r="E15" s="40" t="s">
        <v>40</v>
      </c>
      <c r="F15" s="40" t="s">
        <v>40</v>
      </c>
      <c r="G15" s="40" t="s">
        <v>40</v>
      </c>
      <c r="H15" s="40"/>
      <c r="I15" s="41">
        <v>485</v>
      </c>
      <c r="J15" s="41">
        <v>4424</v>
      </c>
      <c r="K15" s="41">
        <v>11638</v>
      </c>
      <c r="L15" s="42">
        <f t="shared" si="8"/>
        <v>4909</v>
      </c>
      <c r="M15" s="42">
        <f t="shared" si="9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1"/>
        <v>23.16031087874254</v>
      </c>
      <c r="Z15" s="45">
        <f t="shared" si="2"/>
        <v>1952</v>
      </c>
      <c r="AA15" s="45">
        <f t="shared" si="3"/>
        <v>490.0793782425149</v>
      </c>
      <c r="AB15" s="45">
        <f t="shared" si="4"/>
        <v>582.7206217574851</v>
      </c>
      <c r="AC15" s="45">
        <f t="shared" si="5"/>
        <v>485</v>
      </c>
      <c r="AD15" s="47" t="str">
        <f t="shared" si="6"/>
        <v>LOW</v>
      </c>
      <c r="AE15" s="47" t="str">
        <f t="shared" si="7"/>
        <v>-</v>
      </c>
    </row>
    <row r="16" spans="1:31" ht="15">
      <c r="A16" s="39">
        <v>1953</v>
      </c>
      <c r="B16" s="27"/>
      <c r="C16" s="40" t="s">
        <v>40</v>
      </c>
      <c r="D16" s="40" t="s">
        <v>40</v>
      </c>
      <c r="E16" s="40" t="s">
        <v>40</v>
      </c>
      <c r="F16" s="40" t="s">
        <v>40</v>
      </c>
      <c r="G16" s="40" t="s">
        <v>40</v>
      </c>
      <c r="H16" s="40"/>
      <c r="I16" s="41">
        <v>579</v>
      </c>
      <c r="J16" s="41">
        <v>5170</v>
      </c>
      <c r="K16" s="41">
        <v>12594</v>
      </c>
      <c r="L16" s="42">
        <f t="shared" si="8"/>
        <v>5749</v>
      </c>
      <c r="M16" s="42">
        <f t="shared" si="9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1"/>
        <v>23.50744562899168</v>
      </c>
      <c r="Z16" s="45">
        <f t="shared" si="2"/>
        <v>1953</v>
      </c>
      <c r="AA16" s="45">
        <f t="shared" si="3"/>
        <v>505.58510874201664</v>
      </c>
      <c r="AB16" s="45">
        <f t="shared" si="4"/>
        <v>599.6148912579833</v>
      </c>
      <c r="AC16" s="45">
        <f t="shared" si="5"/>
        <v>579</v>
      </c>
      <c r="AD16" s="47" t="str">
        <f t="shared" si="6"/>
        <v>-</v>
      </c>
      <c r="AE16" s="47" t="str">
        <f t="shared" si="7"/>
        <v>-</v>
      </c>
    </row>
    <row r="17" spans="1:31" ht="15">
      <c r="A17" s="39">
        <v>1954</v>
      </c>
      <c r="B17" s="27"/>
      <c r="C17" s="40" t="s">
        <v>40</v>
      </c>
      <c r="D17" s="40" t="s">
        <v>40</v>
      </c>
      <c r="E17" s="40" t="s">
        <v>40</v>
      </c>
      <c r="F17" s="40" t="s">
        <v>40</v>
      </c>
      <c r="G17" s="40" t="s">
        <v>40</v>
      </c>
      <c r="H17" s="40"/>
      <c r="I17" s="41">
        <v>545</v>
      </c>
      <c r="J17" s="41">
        <v>4875</v>
      </c>
      <c r="K17" s="41">
        <v>13481</v>
      </c>
      <c r="L17" s="42">
        <f t="shared" si="8"/>
        <v>5420</v>
      </c>
      <c r="M17" s="42">
        <f t="shared" si="9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551.8</v>
      </c>
      <c r="Y17" s="46">
        <f t="shared" si="1"/>
        <v>23.490423580684958</v>
      </c>
      <c r="Z17" s="45">
        <f t="shared" si="2"/>
        <v>1954</v>
      </c>
      <c r="AA17" s="45">
        <f t="shared" si="3"/>
        <v>504.81915283863003</v>
      </c>
      <c r="AB17" s="45">
        <f t="shared" si="4"/>
        <v>598.7808471613698</v>
      </c>
      <c r="AC17" s="45">
        <f t="shared" si="5"/>
        <v>545</v>
      </c>
      <c r="AD17" s="47" t="str">
        <f t="shared" si="6"/>
        <v>-</v>
      </c>
      <c r="AE17" s="47" t="str">
        <f t="shared" si="7"/>
        <v>-</v>
      </c>
    </row>
    <row r="18" spans="1:31" s="53" customFormat="1" ht="15.75">
      <c r="A18" s="48">
        <v>1955</v>
      </c>
      <c r="B18" s="23"/>
      <c r="C18" s="49" t="s">
        <v>40</v>
      </c>
      <c r="D18" s="49" t="s">
        <v>40</v>
      </c>
      <c r="E18" s="49" t="s">
        <v>40</v>
      </c>
      <c r="F18" s="49" t="s">
        <v>40</v>
      </c>
      <c r="G18" s="49" t="s">
        <v>40</v>
      </c>
      <c r="H18" s="49"/>
      <c r="I18" s="50">
        <v>610</v>
      </c>
      <c r="J18" s="50">
        <v>5096</v>
      </c>
      <c r="K18" s="50">
        <v>15193</v>
      </c>
      <c r="L18" s="51">
        <f t="shared" si="8"/>
        <v>5706</v>
      </c>
      <c r="M18" s="51">
        <f t="shared" si="9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564.8</v>
      </c>
      <c r="Y18" s="46">
        <f t="shared" si="1"/>
        <v>23.765521244020714</v>
      </c>
      <c r="Z18" s="45">
        <f t="shared" si="2"/>
        <v>1955</v>
      </c>
      <c r="AA18" s="45">
        <f t="shared" si="3"/>
        <v>517.2689575119585</v>
      </c>
      <c r="AB18" s="45">
        <f t="shared" si="4"/>
        <v>612.3310424880414</v>
      </c>
      <c r="AC18" s="45">
        <f t="shared" si="5"/>
        <v>610</v>
      </c>
      <c r="AD18" s="47" t="str">
        <f t="shared" si="6"/>
        <v>-</v>
      </c>
      <c r="AE18" s="47" t="str">
        <f t="shared" si="7"/>
        <v>-</v>
      </c>
    </row>
    <row r="19" spans="1:31" ht="15">
      <c r="A19" s="39">
        <v>1956</v>
      </c>
      <c r="B19" s="27"/>
      <c r="C19" s="40" t="s">
        <v>40</v>
      </c>
      <c r="D19" s="40" t="s">
        <v>40</v>
      </c>
      <c r="E19" s="40" t="s">
        <v>40</v>
      </c>
      <c r="F19" s="40" t="s">
        <v>40</v>
      </c>
      <c r="G19" s="40" t="s">
        <v>40</v>
      </c>
      <c r="H19" s="40"/>
      <c r="I19" s="41">
        <v>540</v>
      </c>
      <c r="J19" s="41">
        <v>5049</v>
      </c>
      <c r="K19" s="41">
        <v>15870</v>
      </c>
      <c r="L19" s="42">
        <f t="shared" si="8"/>
        <v>5589</v>
      </c>
      <c r="M19" s="42">
        <f t="shared" si="9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1"/>
        <v>23.874672772626646</v>
      </c>
      <c r="Z19" s="45">
        <f t="shared" si="2"/>
        <v>1956</v>
      </c>
      <c r="AA19" s="45">
        <f t="shared" si="3"/>
        <v>522.2506544547467</v>
      </c>
      <c r="AB19" s="45">
        <f t="shared" si="4"/>
        <v>617.7493455452533</v>
      </c>
      <c r="AC19" s="45">
        <f t="shared" si="5"/>
        <v>540</v>
      </c>
      <c r="AD19" s="47" t="str">
        <f t="shared" si="6"/>
        <v>-</v>
      </c>
      <c r="AE19" s="47" t="str">
        <f t="shared" si="7"/>
        <v>-</v>
      </c>
    </row>
    <row r="20" spans="1:31" ht="15">
      <c r="A20" s="39">
        <v>1957</v>
      </c>
      <c r="B20" s="27"/>
      <c r="C20" s="40" t="s">
        <v>40</v>
      </c>
      <c r="D20" s="40" t="s">
        <v>40</v>
      </c>
      <c r="E20" s="40" t="s">
        <v>40</v>
      </c>
      <c r="F20" s="40" t="s">
        <v>40</v>
      </c>
      <c r="G20" s="40" t="s">
        <v>40</v>
      </c>
      <c r="H20" s="40"/>
      <c r="I20" s="41">
        <v>550</v>
      </c>
      <c r="J20" s="41">
        <v>5006</v>
      </c>
      <c r="K20" s="41">
        <v>15861</v>
      </c>
      <c r="L20" s="42">
        <f t="shared" si="8"/>
        <v>5556</v>
      </c>
      <c r="M20" s="42">
        <f t="shared" si="9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581.8</v>
      </c>
      <c r="Y20" s="46">
        <f t="shared" si="1"/>
        <v>24.120530674095875</v>
      </c>
      <c r="Z20" s="45">
        <f t="shared" si="2"/>
        <v>1957</v>
      </c>
      <c r="AA20" s="45">
        <f t="shared" si="3"/>
        <v>533.5589386518081</v>
      </c>
      <c r="AB20" s="45">
        <f t="shared" si="4"/>
        <v>630.0410613481918</v>
      </c>
      <c r="AC20" s="45">
        <f t="shared" si="5"/>
        <v>550</v>
      </c>
      <c r="AD20" s="47" t="str">
        <f t="shared" si="6"/>
        <v>-</v>
      </c>
      <c r="AE20" s="47" t="str">
        <f t="shared" si="7"/>
        <v>-</v>
      </c>
    </row>
    <row r="21" spans="1:31" ht="15">
      <c r="A21" s="39">
        <v>1958</v>
      </c>
      <c r="B21" s="27"/>
      <c r="C21" s="40" t="s">
        <v>40</v>
      </c>
      <c r="D21" s="40" t="s">
        <v>40</v>
      </c>
      <c r="E21" s="40" t="s">
        <v>40</v>
      </c>
      <c r="F21" s="40" t="s">
        <v>40</v>
      </c>
      <c r="G21" s="40" t="s">
        <v>40</v>
      </c>
      <c r="H21" s="40"/>
      <c r="I21" s="41">
        <v>605</v>
      </c>
      <c r="J21" s="41">
        <v>5302</v>
      </c>
      <c r="K21" s="41">
        <v>16923</v>
      </c>
      <c r="L21" s="42">
        <f t="shared" si="8"/>
        <v>5907</v>
      </c>
      <c r="M21" s="42">
        <f t="shared" si="9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1"/>
        <v>24.277561656805652</v>
      </c>
      <c r="Z21" s="45">
        <f t="shared" si="2"/>
        <v>1958</v>
      </c>
      <c r="AA21" s="45">
        <f t="shared" si="3"/>
        <v>540.8448766863887</v>
      </c>
      <c r="AB21" s="45">
        <f t="shared" si="4"/>
        <v>637.9551233136112</v>
      </c>
      <c r="AC21" s="45">
        <f t="shared" si="5"/>
        <v>605</v>
      </c>
      <c r="AD21" s="47" t="str">
        <f t="shared" si="6"/>
        <v>-</v>
      </c>
      <c r="AE21" s="47" t="str">
        <f t="shared" si="7"/>
        <v>-</v>
      </c>
    </row>
    <row r="22" spans="1:31" ht="15">
      <c r="A22" s="39">
        <v>1959</v>
      </c>
      <c r="B22" s="27"/>
      <c r="C22" s="40" t="s">
        <v>40</v>
      </c>
      <c r="D22" s="40" t="s">
        <v>40</v>
      </c>
      <c r="E22" s="40" t="s">
        <v>40</v>
      </c>
      <c r="F22" s="40" t="s">
        <v>40</v>
      </c>
      <c r="G22" s="40" t="s">
        <v>40</v>
      </c>
      <c r="H22" s="40"/>
      <c r="I22" s="41">
        <v>604</v>
      </c>
      <c r="J22" s="41">
        <v>6336</v>
      </c>
      <c r="K22" s="41">
        <v>18071</v>
      </c>
      <c r="L22" s="42">
        <f t="shared" si="8"/>
        <v>6940</v>
      </c>
      <c r="M22" s="42">
        <f t="shared" si="9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1"/>
        <v>24.8112877537624</v>
      </c>
      <c r="Z22" s="45">
        <f t="shared" si="2"/>
        <v>1959</v>
      </c>
      <c r="AA22" s="45">
        <f t="shared" si="3"/>
        <v>565.9774244924752</v>
      </c>
      <c r="AB22" s="45">
        <f t="shared" si="4"/>
        <v>665.2225755075249</v>
      </c>
      <c r="AC22" s="45">
        <f t="shared" si="5"/>
        <v>604</v>
      </c>
      <c r="AD22" s="47" t="str">
        <f t="shared" si="6"/>
        <v>-</v>
      </c>
      <c r="AE22" s="47" t="str">
        <f t="shared" si="7"/>
        <v>-</v>
      </c>
    </row>
    <row r="23" spans="1:31" s="53" customFormat="1" ht="15.75">
      <c r="A23" s="48">
        <v>1960</v>
      </c>
      <c r="B23" s="23"/>
      <c r="C23" s="49" t="s">
        <v>40</v>
      </c>
      <c r="D23" s="49" t="s">
        <v>40</v>
      </c>
      <c r="E23" s="49" t="s">
        <v>40</v>
      </c>
      <c r="F23" s="49" t="s">
        <v>40</v>
      </c>
      <c r="G23" s="49" t="s">
        <v>40</v>
      </c>
      <c r="H23" s="49"/>
      <c r="I23" s="50">
        <v>648</v>
      </c>
      <c r="J23" s="50">
        <v>6632</v>
      </c>
      <c r="K23" s="50">
        <v>19035</v>
      </c>
      <c r="L23" s="51">
        <f t="shared" si="8"/>
        <v>7280</v>
      </c>
      <c r="M23" s="51">
        <f t="shared" si="9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1"/>
        <v>25.26657871576601</v>
      </c>
      <c r="Z23" s="45">
        <f t="shared" si="2"/>
        <v>1960</v>
      </c>
      <c r="AA23" s="45">
        <f t="shared" si="3"/>
        <v>587.866842568468</v>
      </c>
      <c r="AB23" s="45">
        <f t="shared" si="4"/>
        <v>688.933157431532</v>
      </c>
      <c r="AC23" s="45">
        <f t="shared" si="5"/>
        <v>648</v>
      </c>
      <c r="AD23" s="47" t="str">
        <f t="shared" si="6"/>
        <v>-</v>
      </c>
      <c r="AE23" s="47" t="str">
        <f t="shared" si="7"/>
        <v>-</v>
      </c>
    </row>
    <row r="24" spans="1:31" ht="15">
      <c r="A24" s="39">
        <v>1961</v>
      </c>
      <c r="B24" s="27"/>
      <c r="C24" s="40" t="s">
        <v>40</v>
      </c>
      <c r="D24" s="40" t="s">
        <v>40</v>
      </c>
      <c r="E24" s="40" t="s">
        <v>40</v>
      </c>
      <c r="F24" s="40" t="s">
        <v>40</v>
      </c>
      <c r="G24" s="40" t="s">
        <v>40</v>
      </c>
      <c r="H24" s="40"/>
      <c r="I24" s="41">
        <v>671</v>
      </c>
      <c r="J24" s="41">
        <v>7228</v>
      </c>
      <c r="K24" s="41">
        <v>19463</v>
      </c>
      <c r="L24" s="42">
        <f t="shared" si="8"/>
        <v>7899</v>
      </c>
      <c r="M24" s="42">
        <f t="shared" si="9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1"/>
        <v>25.6865723676788</v>
      </c>
      <c r="Z24" s="45">
        <f t="shared" si="2"/>
        <v>1961</v>
      </c>
      <c r="AA24" s="45">
        <f t="shared" si="3"/>
        <v>608.4268552646423</v>
      </c>
      <c r="AB24" s="45">
        <f t="shared" si="4"/>
        <v>711.1731447353576</v>
      </c>
      <c r="AC24" s="45">
        <f t="shared" si="5"/>
        <v>671</v>
      </c>
      <c r="AD24" s="47" t="str">
        <f t="shared" si="6"/>
        <v>-</v>
      </c>
      <c r="AE24" s="47" t="str">
        <f t="shared" si="7"/>
        <v>-</v>
      </c>
    </row>
    <row r="25" spans="1:31" ht="15">
      <c r="A25" s="39">
        <v>1962</v>
      </c>
      <c r="B25" s="27"/>
      <c r="C25" s="40" t="s">
        <v>40</v>
      </c>
      <c r="D25" s="40" t="s">
        <v>40</v>
      </c>
      <c r="E25" s="40" t="s">
        <v>40</v>
      </c>
      <c r="F25" s="40" t="s">
        <v>40</v>
      </c>
      <c r="G25" s="40" t="s">
        <v>40</v>
      </c>
      <c r="H25" s="40"/>
      <c r="I25" s="41">
        <v>664</v>
      </c>
      <c r="J25" s="41">
        <v>7052</v>
      </c>
      <c r="K25" s="41">
        <v>18987</v>
      </c>
      <c r="L25" s="42">
        <f t="shared" si="8"/>
        <v>7716</v>
      </c>
      <c r="M25" s="42">
        <f t="shared" si="9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1"/>
        <v>26.26404386228442</v>
      </c>
      <c r="Z25" s="45">
        <f t="shared" si="2"/>
        <v>1962</v>
      </c>
      <c r="AA25" s="45">
        <f t="shared" si="3"/>
        <v>637.2719122754311</v>
      </c>
      <c r="AB25" s="45">
        <f t="shared" si="4"/>
        <v>742.3280877245688</v>
      </c>
      <c r="AC25" s="45">
        <f t="shared" si="5"/>
        <v>664</v>
      </c>
      <c r="AD25" s="47" t="str">
        <f t="shared" si="6"/>
        <v>-</v>
      </c>
      <c r="AE25" s="47" t="str">
        <f t="shared" si="7"/>
        <v>-</v>
      </c>
    </row>
    <row r="26" spans="1:31" ht="15">
      <c r="A26" s="39">
        <v>1963</v>
      </c>
      <c r="B26" s="27"/>
      <c r="C26" s="40" t="s">
        <v>40</v>
      </c>
      <c r="D26" s="40" t="s">
        <v>40</v>
      </c>
      <c r="E26" s="40" t="s">
        <v>40</v>
      </c>
      <c r="F26" s="40" t="s">
        <v>40</v>
      </c>
      <c r="G26" s="40" t="s">
        <v>40</v>
      </c>
      <c r="H26" s="40"/>
      <c r="I26" s="41">
        <v>712</v>
      </c>
      <c r="J26" s="41">
        <v>7227</v>
      </c>
      <c r="K26" s="41">
        <v>19789</v>
      </c>
      <c r="L26" s="42">
        <f t="shared" si="8"/>
        <v>7939</v>
      </c>
      <c r="M26" s="42">
        <f t="shared" si="9"/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1"/>
        <v>26.623298067669978</v>
      </c>
      <c r="Z26" s="45">
        <f t="shared" si="2"/>
        <v>1963</v>
      </c>
      <c r="AA26" s="45">
        <f t="shared" si="3"/>
        <v>655.55340386466</v>
      </c>
      <c r="AB26" s="45">
        <f t="shared" si="4"/>
        <v>762.0465961353399</v>
      </c>
      <c r="AC26" s="45">
        <f t="shared" si="5"/>
        <v>712</v>
      </c>
      <c r="AD26" s="47" t="str">
        <f t="shared" si="6"/>
        <v>-</v>
      </c>
      <c r="AE26" s="47" t="str">
        <f t="shared" si="7"/>
        <v>-</v>
      </c>
    </row>
    <row r="27" spans="1:31" ht="15">
      <c r="A27" s="39">
        <v>1964</v>
      </c>
      <c r="B27" s="27"/>
      <c r="C27" s="40" t="s">
        <v>40</v>
      </c>
      <c r="D27" s="40" t="s">
        <v>40</v>
      </c>
      <c r="E27" s="40" t="s">
        <v>40</v>
      </c>
      <c r="F27" s="40" t="s">
        <v>40</v>
      </c>
      <c r="G27" s="40" t="s">
        <v>40</v>
      </c>
      <c r="H27" s="40"/>
      <c r="I27" s="41">
        <v>754</v>
      </c>
      <c r="J27" s="41">
        <v>8136</v>
      </c>
      <c r="K27" s="41">
        <v>21637</v>
      </c>
      <c r="L27" s="42">
        <f t="shared" si="8"/>
        <v>8890</v>
      </c>
      <c r="M27" s="42">
        <f t="shared" si="9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1"/>
        <v>27.066584564735905</v>
      </c>
      <c r="Z27" s="45">
        <f t="shared" si="2"/>
        <v>1964</v>
      </c>
      <c r="AA27" s="45">
        <f t="shared" si="3"/>
        <v>678.4668308705282</v>
      </c>
      <c r="AB27" s="45">
        <f t="shared" si="4"/>
        <v>786.7331691294719</v>
      </c>
      <c r="AC27" s="45">
        <f t="shared" si="5"/>
        <v>754</v>
      </c>
      <c r="AD27" s="47" t="str">
        <f t="shared" si="6"/>
        <v>-</v>
      </c>
      <c r="AE27" s="47" t="str">
        <f t="shared" si="7"/>
        <v>-</v>
      </c>
    </row>
    <row r="28" spans="1:31" s="53" customFormat="1" ht="15.75">
      <c r="A28" s="48">
        <v>1965</v>
      </c>
      <c r="B28" s="23"/>
      <c r="C28" s="49" t="s">
        <v>40</v>
      </c>
      <c r="D28" s="49" t="s">
        <v>40</v>
      </c>
      <c r="E28" s="49" t="s">
        <v>40</v>
      </c>
      <c r="F28" s="49" t="s">
        <v>40</v>
      </c>
      <c r="G28" s="49" t="s">
        <v>40</v>
      </c>
      <c r="H28" s="49"/>
      <c r="I28" s="50">
        <v>743</v>
      </c>
      <c r="J28" s="50">
        <v>8744</v>
      </c>
      <c r="K28" s="50">
        <v>22340</v>
      </c>
      <c r="L28" s="51">
        <f t="shared" si="8"/>
        <v>9487</v>
      </c>
      <c r="M28" s="51">
        <f t="shared" si="9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1"/>
        <v>27.48454110950372</v>
      </c>
      <c r="Z28" s="45">
        <f t="shared" si="2"/>
        <v>1965</v>
      </c>
      <c r="AA28" s="45">
        <f t="shared" si="3"/>
        <v>700.4309177809926</v>
      </c>
      <c r="AB28" s="45">
        <f t="shared" si="4"/>
        <v>810.3690822190074</v>
      </c>
      <c r="AC28" s="45">
        <f t="shared" si="5"/>
        <v>743</v>
      </c>
      <c r="AD28" s="47" t="str">
        <f t="shared" si="6"/>
        <v>-</v>
      </c>
      <c r="AE28" s="47" t="str">
        <f t="shared" si="7"/>
        <v>-</v>
      </c>
    </row>
    <row r="29" spans="1:31" ht="15">
      <c r="A29" s="39">
        <v>1966</v>
      </c>
      <c r="B29" s="27"/>
      <c r="C29" s="40" t="s">
        <v>40</v>
      </c>
      <c r="D29" s="40" t="s">
        <v>40</v>
      </c>
      <c r="E29" s="40" t="s">
        <v>40</v>
      </c>
      <c r="F29" s="40" t="s">
        <v>40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8"/>
        <v>10043</v>
      </c>
      <c r="M29" s="42">
        <f t="shared" si="9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1"/>
        <v>27.691153822114384</v>
      </c>
      <c r="Z29" s="45">
        <f t="shared" si="2"/>
        <v>1966</v>
      </c>
      <c r="AA29" s="45">
        <f t="shared" si="3"/>
        <v>711.4176923557712</v>
      </c>
      <c r="AB29" s="45">
        <f t="shared" si="4"/>
        <v>822.1823076442287</v>
      </c>
      <c r="AC29" s="45">
        <f t="shared" si="5"/>
        <v>790</v>
      </c>
      <c r="AD29" s="47" t="str">
        <f t="shared" si="6"/>
        <v>-</v>
      </c>
      <c r="AE29" s="47" t="str">
        <f t="shared" si="7"/>
        <v>-</v>
      </c>
    </row>
    <row r="30" spans="1:31" ht="15">
      <c r="A30" s="39">
        <v>1967</v>
      </c>
      <c r="B30" s="27"/>
      <c r="C30" s="40" t="s">
        <v>40</v>
      </c>
      <c r="D30" s="40" t="s">
        <v>40</v>
      </c>
      <c r="E30" s="40" t="s">
        <v>40</v>
      </c>
      <c r="F30" s="40" t="s">
        <v>40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8"/>
        <v>10036</v>
      </c>
      <c r="M30" s="42">
        <f t="shared" si="9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1"/>
        <v>28.185102447924507</v>
      </c>
      <c r="Z30" s="45">
        <f t="shared" si="2"/>
        <v>1967</v>
      </c>
      <c r="AA30" s="45">
        <f t="shared" si="3"/>
        <v>738.0297951041509</v>
      </c>
      <c r="AB30" s="45">
        <f t="shared" si="4"/>
        <v>850.770204895849</v>
      </c>
      <c r="AC30" s="45">
        <f t="shared" si="5"/>
        <v>778</v>
      </c>
      <c r="AD30" s="47" t="str">
        <f t="shared" si="6"/>
        <v>-</v>
      </c>
      <c r="AE30" s="47" t="str">
        <f t="shared" si="7"/>
        <v>-</v>
      </c>
    </row>
    <row r="31" spans="1:31" ht="15">
      <c r="A31" s="39">
        <v>1968</v>
      </c>
      <c r="B31" s="27"/>
      <c r="C31" s="40" t="s">
        <v>40</v>
      </c>
      <c r="D31" s="40" t="s">
        <v>40</v>
      </c>
      <c r="E31" s="40" t="s">
        <v>40</v>
      </c>
      <c r="F31" s="40" t="s">
        <v>40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8"/>
        <v>10262</v>
      </c>
      <c r="M31" s="42">
        <f t="shared" si="9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1"/>
        <v>28.439409276565502</v>
      </c>
      <c r="Z31" s="45">
        <f t="shared" si="2"/>
        <v>1968</v>
      </c>
      <c r="AA31" s="45">
        <f t="shared" si="3"/>
        <v>751.9211814468689</v>
      </c>
      <c r="AB31" s="45">
        <f t="shared" si="4"/>
        <v>865.678818553131</v>
      </c>
      <c r="AC31" s="45">
        <f t="shared" si="5"/>
        <v>769</v>
      </c>
      <c r="AD31" s="47" t="str">
        <f t="shared" si="6"/>
        <v>-</v>
      </c>
      <c r="AE31" s="47" t="str">
        <f t="shared" si="7"/>
        <v>-</v>
      </c>
    </row>
    <row r="32" spans="1:31" ht="15">
      <c r="A32" s="39">
        <v>1969</v>
      </c>
      <c r="B32" s="27"/>
      <c r="C32" s="40" t="s">
        <v>40</v>
      </c>
      <c r="D32" s="40" t="s">
        <v>40</v>
      </c>
      <c r="E32" s="40" t="s">
        <v>40</v>
      </c>
      <c r="F32" s="40" t="s">
        <v>40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8"/>
        <v>10723</v>
      </c>
      <c r="M32" s="42">
        <f t="shared" si="9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1"/>
        <v>28.705400188814647</v>
      </c>
      <c r="Z32" s="45">
        <f t="shared" si="2"/>
        <v>1969</v>
      </c>
      <c r="AA32" s="45">
        <f t="shared" si="3"/>
        <v>766.5891996223708</v>
      </c>
      <c r="AB32" s="45">
        <f t="shared" si="4"/>
        <v>881.4108003776292</v>
      </c>
      <c r="AC32" s="45">
        <f t="shared" si="5"/>
        <v>892</v>
      </c>
      <c r="AD32" s="47" t="str">
        <f t="shared" si="6"/>
        <v>-</v>
      </c>
      <c r="AE32" s="47" t="str">
        <f t="shared" si="7"/>
        <v>HIGH</v>
      </c>
    </row>
    <row r="33" spans="1:31" s="53" customFormat="1" ht="15.7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aca="true" t="shared" si="10" ref="F33:F62">SUM(C33:D33)</f>
        <v>8618</v>
      </c>
      <c r="G33" s="50">
        <f aca="true" t="shared" si="11" ref="G33:G4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8"/>
        <v>10842</v>
      </c>
      <c r="M33" s="51">
        <f t="shared" si="9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1"/>
        <v>28.972400659938415</v>
      </c>
      <c r="Z33" s="45">
        <f t="shared" si="2"/>
        <v>1970</v>
      </c>
      <c r="AA33" s="45">
        <f t="shared" si="3"/>
        <v>781.4551986801232</v>
      </c>
      <c r="AB33" s="45">
        <f t="shared" si="4"/>
        <v>897.3448013198768</v>
      </c>
      <c r="AC33" s="45">
        <f t="shared" si="5"/>
        <v>815</v>
      </c>
      <c r="AD33" s="47" t="str">
        <f t="shared" si="6"/>
        <v>-</v>
      </c>
      <c r="AE33" s="47" t="str">
        <f t="shared" si="7"/>
        <v>-</v>
      </c>
    </row>
    <row r="34" spans="1:31" ht="15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0"/>
        <v>8652</v>
      </c>
      <c r="G34" s="41">
        <f t="shared" si="11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8"/>
        <v>10813</v>
      </c>
      <c r="M34" s="42">
        <f t="shared" si="9"/>
        <v>31194</v>
      </c>
      <c r="N34" s="43"/>
      <c r="O34" s="43"/>
      <c r="P34" s="43"/>
      <c r="Q34" s="43"/>
      <c r="R34" s="43" t="s">
        <v>41</v>
      </c>
      <c r="S34" s="43" t="s">
        <v>42</v>
      </c>
      <c r="T34" s="43" t="s">
        <v>16</v>
      </c>
      <c r="U34" s="43" t="s">
        <v>44</v>
      </c>
      <c r="V34" s="43" t="s">
        <v>45</v>
      </c>
      <c r="W34" s="43"/>
      <c r="X34" s="45">
        <f t="shared" si="0"/>
        <v>856.6</v>
      </c>
      <c r="Y34" s="46">
        <f t="shared" si="1"/>
        <v>29.267729669381602</v>
      </c>
      <c r="Z34" s="45">
        <f t="shared" si="2"/>
        <v>1971</v>
      </c>
      <c r="AA34" s="45">
        <f t="shared" si="3"/>
        <v>798.0645406612368</v>
      </c>
      <c r="AB34" s="45">
        <f t="shared" si="4"/>
        <v>915.1354593387632</v>
      </c>
      <c r="AC34" s="45">
        <f t="shared" si="5"/>
        <v>866</v>
      </c>
      <c r="AD34" s="47" t="str">
        <f t="shared" si="6"/>
        <v>-</v>
      </c>
      <c r="AE34" s="47" t="str">
        <f t="shared" si="7"/>
        <v>-</v>
      </c>
    </row>
    <row r="35" spans="1:31" ht="15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0"/>
        <v>8735</v>
      </c>
      <c r="G35" s="41">
        <f t="shared" si="11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8"/>
        <v>10855</v>
      </c>
      <c r="M35" s="42">
        <f t="shared" si="9"/>
        <v>31762</v>
      </c>
      <c r="N35" s="43"/>
      <c r="O35" s="45">
        <f aca="true" t="shared" si="12" ref="O35:O71">AVERAGE(C33:C37)</f>
        <v>771.8</v>
      </c>
      <c r="P35" s="46">
        <f aca="true" t="shared" si="13" ref="P35:P71">SQRT(O35)</f>
        <v>27.78128866701471</v>
      </c>
      <c r="Q35" s="45">
        <f aca="true" t="shared" si="14" ref="Q35:Q73">A35</f>
        <v>1972</v>
      </c>
      <c r="R35" s="45">
        <f aca="true" t="shared" si="15" ref="R35:R71">O35-2*P35</f>
        <v>716.2374226659705</v>
      </c>
      <c r="S35" s="45">
        <f aca="true" t="shared" si="16" ref="S35:S71">O35+2*P35</f>
        <v>827.3625773340294</v>
      </c>
      <c r="T35" s="45">
        <f aca="true" t="shared" si="17" ref="T35:T73">C35</f>
        <v>770</v>
      </c>
      <c r="U35" s="47" t="str">
        <f aca="true" t="shared" si="18" ref="U35:U71">IF(T35&lt;R35,"LOW","-")</f>
        <v>-</v>
      </c>
      <c r="V35" s="47" t="str">
        <f aca="true" t="shared" si="19" ref="V35:V71">IF(T35&gt;S35,"HIGH","-")</f>
        <v>-</v>
      </c>
      <c r="W35" s="43"/>
      <c r="X35" s="45">
        <f t="shared" si="0"/>
        <v>843.2</v>
      </c>
      <c r="Y35" s="46">
        <f t="shared" si="1"/>
        <v>29.03790626061046</v>
      </c>
      <c r="Z35" s="45">
        <f t="shared" si="2"/>
        <v>1972</v>
      </c>
      <c r="AA35" s="45">
        <f t="shared" si="3"/>
        <v>785.1241874787792</v>
      </c>
      <c r="AB35" s="45">
        <f t="shared" si="4"/>
        <v>901.2758125212209</v>
      </c>
      <c r="AC35" s="45">
        <f t="shared" si="5"/>
        <v>855</v>
      </c>
      <c r="AD35" s="47" t="str">
        <f t="shared" si="6"/>
        <v>-</v>
      </c>
      <c r="AE35" s="47" t="str">
        <f t="shared" si="7"/>
        <v>-</v>
      </c>
    </row>
    <row r="36" spans="1:31" ht="15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0"/>
        <v>8839</v>
      </c>
      <c r="G36" s="41">
        <f t="shared" si="11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8"/>
        <v>10949</v>
      </c>
      <c r="M36" s="42">
        <f t="shared" si="9"/>
        <v>31404</v>
      </c>
      <c r="N36" s="43"/>
      <c r="O36" s="45">
        <f t="shared" si="12"/>
        <v>760</v>
      </c>
      <c r="P36" s="46">
        <f t="shared" si="13"/>
        <v>27.568097504180443</v>
      </c>
      <c r="Q36" s="45">
        <f t="shared" si="14"/>
        <v>1973</v>
      </c>
      <c r="R36" s="45">
        <f t="shared" si="15"/>
        <v>704.8638049916391</v>
      </c>
      <c r="S36" s="45">
        <f t="shared" si="16"/>
        <v>815.1361950083609</v>
      </c>
      <c r="T36" s="45">
        <f t="shared" si="17"/>
        <v>783</v>
      </c>
      <c r="U36" s="47" t="str">
        <f t="shared" si="18"/>
        <v>-</v>
      </c>
      <c r="V36" s="47" t="str">
        <f t="shared" si="19"/>
        <v>-</v>
      </c>
      <c r="W36" s="43"/>
      <c r="X36" s="45">
        <f t="shared" si="0"/>
        <v>834</v>
      </c>
      <c r="Y36" s="46">
        <f t="shared" si="1"/>
        <v>28.879058156387302</v>
      </c>
      <c r="Z36" s="45">
        <f t="shared" si="2"/>
        <v>1973</v>
      </c>
      <c r="AA36" s="45">
        <f t="shared" si="3"/>
        <v>776.2418836872254</v>
      </c>
      <c r="AB36" s="45">
        <f t="shared" si="4"/>
        <v>891.7581163127746</v>
      </c>
      <c r="AC36" s="45">
        <f t="shared" si="5"/>
        <v>855</v>
      </c>
      <c r="AD36" s="47" t="str">
        <f t="shared" si="6"/>
        <v>-</v>
      </c>
      <c r="AE36" s="47" t="str">
        <f t="shared" si="7"/>
        <v>-</v>
      </c>
    </row>
    <row r="37" spans="1:31" ht="15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0"/>
        <v>8311</v>
      </c>
      <c r="G37" s="41">
        <f t="shared" si="11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8"/>
        <v>10347</v>
      </c>
      <c r="M37" s="42">
        <f t="shared" si="9"/>
        <v>28783</v>
      </c>
      <c r="N37" s="43"/>
      <c r="O37" s="45">
        <f t="shared" si="12"/>
        <v>740.4</v>
      </c>
      <c r="P37" s="46">
        <f t="shared" si="13"/>
        <v>27.210292170426982</v>
      </c>
      <c r="Q37" s="45">
        <f t="shared" si="14"/>
        <v>1974</v>
      </c>
      <c r="R37" s="45">
        <f t="shared" si="15"/>
        <v>685.9794156591461</v>
      </c>
      <c r="S37" s="45">
        <f t="shared" si="16"/>
        <v>794.8205843408539</v>
      </c>
      <c r="T37" s="45">
        <f t="shared" si="17"/>
        <v>763</v>
      </c>
      <c r="U37" s="47" t="str">
        <f t="shared" si="18"/>
        <v>-</v>
      </c>
      <c r="V37" s="47" t="str">
        <f t="shared" si="19"/>
        <v>-</v>
      </c>
      <c r="W37" s="43"/>
      <c r="X37" s="45">
        <f t="shared" si="0"/>
        <v>817.4</v>
      </c>
      <c r="Y37" s="46">
        <f t="shared" si="1"/>
        <v>28.59020811396797</v>
      </c>
      <c r="Z37" s="45">
        <f t="shared" si="2"/>
        <v>1974</v>
      </c>
      <c r="AA37" s="45">
        <f t="shared" si="3"/>
        <v>760.2195837720641</v>
      </c>
      <c r="AB37" s="45">
        <f t="shared" si="4"/>
        <v>874.5804162279359</v>
      </c>
      <c r="AC37" s="45">
        <f t="shared" si="5"/>
        <v>825</v>
      </c>
      <c r="AD37" s="47" t="str">
        <f t="shared" si="6"/>
        <v>-</v>
      </c>
      <c r="AE37" s="47" t="str">
        <f t="shared" si="7"/>
        <v>-</v>
      </c>
    </row>
    <row r="38" spans="1:31" s="53" customFormat="1" ht="15.7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0"/>
        <v>7611</v>
      </c>
      <c r="G38" s="50">
        <f t="shared" si="11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8"/>
        <v>9548</v>
      </c>
      <c r="M38" s="51">
        <f t="shared" si="9"/>
        <v>28621</v>
      </c>
      <c r="N38" s="52"/>
      <c r="O38" s="45">
        <f t="shared" si="12"/>
        <v>731.8</v>
      </c>
      <c r="P38" s="46">
        <f t="shared" si="13"/>
        <v>27.051802158081816</v>
      </c>
      <c r="Q38" s="45">
        <f t="shared" si="14"/>
        <v>1975</v>
      </c>
      <c r="R38" s="45">
        <f t="shared" si="15"/>
        <v>677.6963956838363</v>
      </c>
      <c r="S38" s="45">
        <f t="shared" si="16"/>
        <v>785.9036043161636</v>
      </c>
      <c r="T38" s="45">
        <f t="shared" si="17"/>
        <v>699</v>
      </c>
      <c r="U38" s="47" t="str">
        <f t="shared" si="18"/>
        <v>-</v>
      </c>
      <c r="V38" s="47" t="str">
        <f t="shared" si="19"/>
        <v>-</v>
      </c>
      <c r="W38" s="52"/>
      <c r="X38" s="45">
        <f t="shared" si="0"/>
        <v>808.6</v>
      </c>
      <c r="Y38" s="46">
        <f t="shared" si="1"/>
        <v>28.43589281172652</v>
      </c>
      <c r="Z38" s="45">
        <f t="shared" si="2"/>
        <v>1975</v>
      </c>
      <c r="AA38" s="45">
        <f t="shared" si="3"/>
        <v>751.7282143765469</v>
      </c>
      <c r="AB38" s="45">
        <f t="shared" si="4"/>
        <v>865.4717856234531</v>
      </c>
      <c r="AC38" s="45">
        <f t="shared" si="5"/>
        <v>769</v>
      </c>
      <c r="AD38" s="47" t="str">
        <f t="shared" si="6"/>
        <v>-</v>
      </c>
      <c r="AE38" s="47" t="str">
        <f t="shared" si="7"/>
        <v>-</v>
      </c>
    </row>
    <row r="39" spans="1:31" ht="15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0"/>
        <v>7610</v>
      </c>
      <c r="G39" s="41">
        <f t="shared" si="11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8"/>
        <v>9503</v>
      </c>
      <c r="M39" s="42">
        <f t="shared" si="9"/>
        <v>29933</v>
      </c>
      <c r="N39" s="43"/>
      <c r="O39" s="45">
        <f t="shared" si="12"/>
        <v>723</v>
      </c>
      <c r="P39" s="46">
        <f t="shared" si="13"/>
        <v>26.888659319497503</v>
      </c>
      <c r="Q39" s="45">
        <f t="shared" si="14"/>
        <v>1976</v>
      </c>
      <c r="R39" s="45">
        <f t="shared" si="15"/>
        <v>669.222681361005</v>
      </c>
      <c r="S39" s="45">
        <f t="shared" si="16"/>
        <v>776.777318638995</v>
      </c>
      <c r="T39" s="45">
        <f t="shared" si="17"/>
        <v>687</v>
      </c>
      <c r="U39" s="47" t="str">
        <f t="shared" si="18"/>
        <v>-</v>
      </c>
      <c r="V39" s="47" t="str">
        <f t="shared" si="19"/>
        <v>-</v>
      </c>
      <c r="W39" s="43"/>
      <c r="X39" s="45">
        <f t="shared" si="0"/>
        <v>801.6</v>
      </c>
      <c r="Y39" s="46">
        <f t="shared" si="1"/>
        <v>28.31254139069822</v>
      </c>
      <c r="Z39" s="45">
        <f t="shared" si="2"/>
        <v>1976</v>
      </c>
      <c r="AA39" s="45">
        <f t="shared" si="3"/>
        <v>744.9749172186035</v>
      </c>
      <c r="AB39" s="45">
        <f t="shared" si="4"/>
        <v>858.2250827813965</v>
      </c>
      <c r="AC39" s="45">
        <f t="shared" si="5"/>
        <v>783</v>
      </c>
      <c r="AD39" s="47" t="str">
        <f t="shared" si="6"/>
        <v>-</v>
      </c>
      <c r="AE39" s="47" t="str">
        <f t="shared" si="7"/>
        <v>-</v>
      </c>
    </row>
    <row r="40" spans="1:31" ht="15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0"/>
        <v>7790</v>
      </c>
      <c r="G40" s="41">
        <f t="shared" si="11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8"/>
        <v>9661</v>
      </c>
      <c r="M40" s="42">
        <f t="shared" si="9"/>
        <v>29783</v>
      </c>
      <c r="N40" s="43"/>
      <c r="O40" s="45">
        <f t="shared" si="12"/>
        <v>716</v>
      </c>
      <c r="P40" s="46">
        <f t="shared" si="13"/>
        <v>26.758176320519304</v>
      </c>
      <c r="Q40" s="45">
        <f t="shared" si="14"/>
        <v>1977</v>
      </c>
      <c r="R40" s="45">
        <f t="shared" si="15"/>
        <v>662.4836473589614</v>
      </c>
      <c r="S40" s="45">
        <f t="shared" si="16"/>
        <v>769.5163526410386</v>
      </c>
      <c r="T40" s="45">
        <f t="shared" si="17"/>
        <v>727</v>
      </c>
      <c r="U40" s="47" t="str">
        <f t="shared" si="18"/>
        <v>-</v>
      </c>
      <c r="V40" s="47" t="str">
        <f t="shared" si="19"/>
        <v>-</v>
      </c>
      <c r="W40" s="43"/>
      <c r="X40" s="45">
        <f t="shared" si="0"/>
        <v>798.6</v>
      </c>
      <c r="Y40" s="46">
        <f t="shared" si="1"/>
        <v>28.259511673063283</v>
      </c>
      <c r="Z40" s="45">
        <f t="shared" si="2"/>
        <v>1977</v>
      </c>
      <c r="AA40" s="45">
        <f t="shared" si="3"/>
        <v>742.0809766538734</v>
      </c>
      <c r="AB40" s="45">
        <f t="shared" si="4"/>
        <v>855.1190233461266</v>
      </c>
      <c r="AC40" s="45">
        <f t="shared" si="5"/>
        <v>811</v>
      </c>
      <c r="AD40" s="47" t="str">
        <f t="shared" si="6"/>
        <v>-</v>
      </c>
      <c r="AE40" s="47" t="str">
        <f t="shared" si="7"/>
        <v>-</v>
      </c>
    </row>
    <row r="41" spans="1:31" ht="15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0"/>
        <v>8181</v>
      </c>
      <c r="G41" s="41">
        <f t="shared" si="11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8"/>
        <v>10169</v>
      </c>
      <c r="M41" s="42">
        <f t="shared" si="9"/>
        <v>30506</v>
      </c>
      <c r="N41" s="43"/>
      <c r="O41" s="45">
        <f t="shared" si="12"/>
        <v>705</v>
      </c>
      <c r="P41" s="46">
        <f t="shared" si="13"/>
        <v>26.551836094703507</v>
      </c>
      <c r="Q41" s="45">
        <f t="shared" si="14"/>
        <v>1978</v>
      </c>
      <c r="R41" s="45">
        <f t="shared" si="15"/>
        <v>651.896327810593</v>
      </c>
      <c r="S41" s="45">
        <f t="shared" si="16"/>
        <v>758.103672189407</v>
      </c>
      <c r="T41" s="45">
        <f t="shared" si="17"/>
        <v>739</v>
      </c>
      <c r="U41" s="47" t="str">
        <f t="shared" si="18"/>
        <v>-</v>
      </c>
      <c r="V41" s="47" t="str">
        <f t="shared" si="19"/>
        <v>-</v>
      </c>
      <c r="W41" s="43"/>
      <c r="X41" s="45">
        <f t="shared" si="0"/>
        <v>784.8</v>
      </c>
      <c r="Y41" s="46">
        <f t="shared" si="1"/>
        <v>28.014282071829005</v>
      </c>
      <c r="Z41" s="45">
        <f t="shared" si="2"/>
        <v>1978</v>
      </c>
      <c r="AA41" s="45">
        <f t="shared" si="3"/>
        <v>728.7714358563419</v>
      </c>
      <c r="AB41" s="45">
        <f t="shared" si="4"/>
        <v>840.828564143658</v>
      </c>
      <c r="AC41" s="45">
        <f t="shared" si="5"/>
        <v>820</v>
      </c>
      <c r="AD41" s="47" t="str">
        <f t="shared" si="6"/>
        <v>-</v>
      </c>
      <c r="AE41" s="47" t="str">
        <f t="shared" si="7"/>
        <v>-</v>
      </c>
    </row>
    <row r="42" spans="1:31" ht="15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0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8"/>
        <v>10051</v>
      </c>
      <c r="M42" s="42">
        <f t="shared" si="9"/>
        <v>31387</v>
      </c>
      <c r="N42" s="43"/>
      <c r="O42" s="45">
        <f t="shared" si="12"/>
        <v>689.6</v>
      </c>
      <c r="P42" s="46">
        <f t="shared" si="13"/>
        <v>26.260236099471765</v>
      </c>
      <c r="Q42" s="45">
        <f t="shared" si="14"/>
        <v>1979</v>
      </c>
      <c r="R42" s="45">
        <f t="shared" si="15"/>
        <v>637.0795278010565</v>
      </c>
      <c r="S42" s="45">
        <f t="shared" si="16"/>
        <v>742.1204721989435</v>
      </c>
      <c r="T42" s="45">
        <f t="shared" si="17"/>
        <v>728</v>
      </c>
      <c r="U42" s="47" t="str">
        <f t="shared" si="18"/>
        <v>-</v>
      </c>
      <c r="V42" s="47" t="str">
        <f t="shared" si="19"/>
        <v>-</v>
      </c>
      <c r="W42" s="43"/>
      <c r="X42" s="45">
        <f t="shared" si="0"/>
        <v>763.6</v>
      </c>
      <c r="Y42" s="46">
        <f t="shared" si="1"/>
        <v>27.633313228782395</v>
      </c>
      <c r="Z42" s="45">
        <f t="shared" si="2"/>
        <v>1979</v>
      </c>
      <c r="AA42" s="45">
        <f t="shared" si="3"/>
        <v>708.3333735424352</v>
      </c>
      <c r="AB42" s="45">
        <f t="shared" si="4"/>
        <v>818.8666264575648</v>
      </c>
      <c r="AC42" s="45">
        <f t="shared" si="5"/>
        <v>810</v>
      </c>
      <c r="AD42" s="47" t="str">
        <f t="shared" si="6"/>
        <v>-</v>
      </c>
      <c r="AE42" s="47" t="str">
        <f t="shared" si="7"/>
        <v>-</v>
      </c>
    </row>
    <row r="43" spans="1:31" s="53" customFormat="1" ht="15.7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0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8"/>
        <v>9539</v>
      </c>
      <c r="M43" s="50">
        <v>29286</v>
      </c>
      <c r="N43" s="52"/>
      <c r="O43" s="45">
        <f t="shared" si="12"/>
        <v>672.2</v>
      </c>
      <c r="P43" s="46">
        <f t="shared" si="13"/>
        <v>25.926820090400597</v>
      </c>
      <c r="Q43" s="45">
        <f t="shared" si="14"/>
        <v>1980</v>
      </c>
      <c r="R43" s="45">
        <f t="shared" si="15"/>
        <v>620.3463598191988</v>
      </c>
      <c r="S43" s="45">
        <f t="shared" si="16"/>
        <v>724.0536401808013</v>
      </c>
      <c r="T43" s="45">
        <f t="shared" si="17"/>
        <v>644</v>
      </c>
      <c r="U43" s="47" t="str">
        <f t="shared" si="18"/>
        <v>-</v>
      </c>
      <c r="V43" s="47" t="str">
        <f t="shared" si="19"/>
        <v>-</v>
      </c>
      <c r="W43" s="52"/>
      <c r="X43" s="45">
        <f t="shared" si="0"/>
        <v>741.6</v>
      </c>
      <c r="Y43" s="46">
        <f t="shared" si="1"/>
        <v>27.23233372298452</v>
      </c>
      <c r="Z43" s="45">
        <f t="shared" si="2"/>
        <v>1980</v>
      </c>
      <c r="AA43" s="45">
        <f t="shared" si="3"/>
        <v>687.135332554031</v>
      </c>
      <c r="AB43" s="45">
        <f t="shared" si="4"/>
        <v>796.064667445969</v>
      </c>
      <c r="AC43" s="45">
        <f t="shared" si="5"/>
        <v>700</v>
      </c>
      <c r="AD43" s="47" t="str">
        <f t="shared" si="6"/>
        <v>-</v>
      </c>
      <c r="AE43" s="47" t="str">
        <f t="shared" si="7"/>
        <v>-</v>
      </c>
    </row>
    <row r="44" spans="1:31" ht="15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0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8"/>
        <v>9517</v>
      </c>
      <c r="M44" s="41">
        <v>28766</v>
      </c>
      <c r="N44" s="43"/>
      <c r="O44" s="45">
        <f t="shared" si="12"/>
        <v>638</v>
      </c>
      <c r="P44" s="46">
        <f t="shared" si="13"/>
        <v>25.25866188063018</v>
      </c>
      <c r="Q44" s="45">
        <f t="shared" si="14"/>
        <v>1981</v>
      </c>
      <c r="R44" s="45">
        <f t="shared" si="15"/>
        <v>587.4826762387396</v>
      </c>
      <c r="S44" s="45">
        <f t="shared" si="16"/>
        <v>688.5173237612604</v>
      </c>
      <c r="T44" s="45">
        <f t="shared" si="17"/>
        <v>610</v>
      </c>
      <c r="U44" s="47" t="str">
        <f t="shared" si="18"/>
        <v>-</v>
      </c>
      <c r="V44" s="47" t="str">
        <f t="shared" si="19"/>
        <v>-</v>
      </c>
      <c r="W44" s="43"/>
      <c r="X44" s="45">
        <f aca="true" t="shared" si="20" ref="X44:X71">AVERAGE(I42:I46)</f>
        <v>702.4</v>
      </c>
      <c r="Y44" s="46">
        <f aca="true" t="shared" si="21" ref="Y44:Y71">SQRT(X44)</f>
        <v>26.502830037563914</v>
      </c>
      <c r="Z44" s="45">
        <f aca="true" t="shared" si="22" ref="Z44:Z73">A44</f>
        <v>1981</v>
      </c>
      <c r="AA44" s="45">
        <f aca="true" t="shared" si="23" ref="AA44:AA71">X44-2*Y44</f>
        <v>649.3943399248722</v>
      </c>
      <c r="AB44" s="45">
        <f aca="true" t="shared" si="24" ref="AB44:AB71">X44+2*Y44</f>
        <v>755.4056600751278</v>
      </c>
      <c r="AC44" s="45">
        <f aca="true" t="shared" si="25" ref="AC44:AC73">I44</f>
        <v>677</v>
      </c>
      <c r="AD44" s="47" t="str">
        <f aca="true" t="shared" si="26" ref="AD44:AD71">IF(AC44&lt;AA44,"LOW","-")</f>
        <v>-</v>
      </c>
      <c r="AE44" s="47" t="str">
        <f aca="true" t="shared" si="27" ref="AE44:AE71">IF(AC44&gt;AB44,"HIGH","-")</f>
        <v>-</v>
      </c>
    </row>
    <row r="45" spans="1:31" ht="15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0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aca="true" t="shared" si="28" ref="L45:L65">SUM(I45:J45)</f>
        <v>9961</v>
      </c>
      <c r="M45" s="41">
        <v>28273</v>
      </c>
      <c r="N45" s="43"/>
      <c r="O45" s="45">
        <f t="shared" si="12"/>
        <v>599.8</v>
      </c>
      <c r="P45" s="46">
        <f t="shared" si="13"/>
        <v>24.49081460466352</v>
      </c>
      <c r="Q45" s="45">
        <f t="shared" si="14"/>
        <v>1982</v>
      </c>
      <c r="R45" s="45">
        <f t="shared" si="15"/>
        <v>550.8183707906729</v>
      </c>
      <c r="S45" s="45">
        <f t="shared" si="16"/>
        <v>648.781629209327</v>
      </c>
      <c r="T45" s="45">
        <f t="shared" si="17"/>
        <v>640</v>
      </c>
      <c r="U45" s="47" t="str">
        <f t="shared" si="18"/>
        <v>-</v>
      </c>
      <c r="V45" s="47" t="str">
        <f t="shared" si="19"/>
        <v>-</v>
      </c>
      <c r="W45" s="43"/>
      <c r="X45" s="45">
        <f t="shared" si="20"/>
        <v>660.2</v>
      </c>
      <c r="Y45" s="46">
        <f t="shared" si="21"/>
        <v>25.694357357209775</v>
      </c>
      <c r="Z45" s="45">
        <f t="shared" si="22"/>
        <v>1982</v>
      </c>
      <c r="AA45" s="45">
        <f t="shared" si="23"/>
        <v>608.8112852855805</v>
      </c>
      <c r="AB45" s="45">
        <f t="shared" si="24"/>
        <v>711.5887147144196</v>
      </c>
      <c r="AC45" s="45">
        <f t="shared" si="25"/>
        <v>701</v>
      </c>
      <c r="AD45" s="47" t="str">
        <f t="shared" si="26"/>
        <v>-</v>
      </c>
      <c r="AE45" s="47" t="str">
        <f t="shared" si="27"/>
        <v>-</v>
      </c>
    </row>
    <row r="46" spans="1:31" ht="15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0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28"/>
        <v>8257</v>
      </c>
      <c r="M46" s="41">
        <v>25224</v>
      </c>
      <c r="N46" s="43"/>
      <c r="O46" s="45">
        <f t="shared" si="12"/>
        <v>581</v>
      </c>
      <c r="P46" s="46">
        <f t="shared" si="13"/>
        <v>24.1039415863879</v>
      </c>
      <c r="Q46" s="45">
        <f t="shared" si="14"/>
        <v>1983</v>
      </c>
      <c r="R46" s="45">
        <f t="shared" si="15"/>
        <v>532.7921168272242</v>
      </c>
      <c r="S46" s="45">
        <f t="shared" si="16"/>
        <v>629.2078831727758</v>
      </c>
      <c r="T46" s="45">
        <f t="shared" si="17"/>
        <v>568</v>
      </c>
      <c r="U46" s="47" t="str">
        <f t="shared" si="18"/>
        <v>-</v>
      </c>
      <c r="V46" s="47" t="str">
        <f t="shared" si="19"/>
        <v>-</v>
      </c>
      <c r="W46" s="43"/>
      <c r="X46" s="45">
        <f t="shared" si="20"/>
        <v>640.6</v>
      </c>
      <c r="Y46" s="46">
        <f t="shared" si="21"/>
        <v>25.310077044529123</v>
      </c>
      <c r="Z46" s="45">
        <f t="shared" si="22"/>
        <v>1983</v>
      </c>
      <c r="AA46" s="45">
        <f t="shared" si="23"/>
        <v>589.9798459109418</v>
      </c>
      <c r="AB46" s="45">
        <f t="shared" si="24"/>
        <v>691.2201540890583</v>
      </c>
      <c r="AC46" s="45">
        <f t="shared" si="25"/>
        <v>624</v>
      </c>
      <c r="AD46" s="47" t="str">
        <f t="shared" si="26"/>
        <v>-</v>
      </c>
      <c r="AE46" s="47" t="str">
        <f t="shared" si="27"/>
        <v>-</v>
      </c>
    </row>
    <row r="47" spans="1:31" ht="15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0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28"/>
        <v>8326</v>
      </c>
      <c r="M47" s="41">
        <v>26158</v>
      </c>
      <c r="N47" s="43"/>
      <c r="O47" s="45">
        <f t="shared" si="12"/>
        <v>566.4</v>
      </c>
      <c r="P47" s="46">
        <f t="shared" si="13"/>
        <v>23.799159649029626</v>
      </c>
      <c r="Q47" s="45">
        <f t="shared" si="14"/>
        <v>1984</v>
      </c>
      <c r="R47" s="45">
        <f t="shared" si="15"/>
        <v>518.8016807019408</v>
      </c>
      <c r="S47" s="45">
        <f t="shared" si="16"/>
        <v>613.9983192980592</v>
      </c>
      <c r="T47" s="45">
        <f t="shared" si="17"/>
        <v>537</v>
      </c>
      <c r="U47" s="47" t="str">
        <f t="shared" si="18"/>
        <v>-</v>
      </c>
      <c r="V47" s="47" t="str">
        <f t="shared" si="19"/>
        <v>-</v>
      </c>
      <c r="W47" s="43"/>
      <c r="X47" s="45">
        <f t="shared" si="20"/>
        <v>625.4</v>
      </c>
      <c r="Y47" s="46">
        <f t="shared" si="21"/>
        <v>25.007998720409436</v>
      </c>
      <c r="Z47" s="45">
        <f t="shared" si="22"/>
        <v>1984</v>
      </c>
      <c r="AA47" s="45">
        <f t="shared" si="23"/>
        <v>575.3840025591811</v>
      </c>
      <c r="AB47" s="45">
        <f t="shared" si="24"/>
        <v>675.4159974408188</v>
      </c>
      <c r="AC47" s="45">
        <f t="shared" si="25"/>
        <v>599</v>
      </c>
      <c r="AD47" s="47" t="str">
        <f t="shared" si="26"/>
        <v>-</v>
      </c>
      <c r="AE47" s="47" t="str">
        <f t="shared" si="27"/>
        <v>-</v>
      </c>
    </row>
    <row r="48" spans="1:31" s="53" customFormat="1" ht="15.7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0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28"/>
        <v>8388</v>
      </c>
      <c r="M48" s="50">
        <v>27287</v>
      </c>
      <c r="N48" s="52"/>
      <c r="O48" s="45">
        <f t="shared" si="12"/>
        <v>541.8</v>
      </c>
      <c r="P48" s="46">
        <f t="shared" si="13"/>
        <v>23.276597689524987</v>
      </c>
      <c r="Q48" s="45">
        <f t="shared" si="14"/>
        <v>1985</v>
      </c>
      <c r="R48" s="45">
        <f t="shared" si="15"/>
        <v>495.24680462095</v>
      </c>
      <c r="S48" s="45">
        <f t="shared" si="16"/>
        <v>588.3531953790499</v>
      </c>
      <c r="T48" s="45">
        <f t="shared" si="17"/>
        <v>550</v>
      </c>
      <c r="U48" s="47" t="str">
        <f t="shared" si="18"/>
        <v>-</v>
      </c>
      <c r="V48" s="47" t="str">
        <f t="shared" si="19"/>
        <v>-</v>
      </c>
      <c r="W48" s="52"/>
      <c r="X48" s="45">
        <f t="shared" si="20"/>
        <v>596.4</v>
      </c>
      <c r="Y48" s="46">
        <f t="shared" si="21"/>
        <v>24.42130217658346</v>
      </c>
      <c r="Z48" s="45">
        <f t="shared" si="22"/>
        <v>1985</v>
      </c>
      <c r="AA48" s="45">
        <f t="shared" si="23"/>
        <v>547.557395646833</v>
      </c>
      <c r="AB48" s="45">
        <f t="shared" si="24"/>
        <v>645.2426043531669</v>
      </c>
      <c r="AC48" s="45">
        <f t="shared" si="25"/>
        <v>602</v>
      </c>
      <c r="AD48" s="47" t="str">
        <f t="shared" si="26"/>
        <v>-</v>
      </c>
      <c r="AE48" s="47" t="str">
        <f t="shared" si="27"/>
        <v>-</v>
      </c>
    </row>
    <row r="49" spans="1:31" ht="15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0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28"/>
        <v>8023</v>
      </c>
      <c r="M49" s="41">
        <v>26117</v>
      </c>
      <c r="N49" s="43"/>
      <c r="O49" s="45">
        <f t="shared" si="12"/>
        <v>528</v>
      </c>
      <c r="P49" s="46">
        <f t="shared" si="13"/>
        <v>22.978250586152114</v>
      </c>
      <c r="Q49" s="45">
        <f t="shared" si="14"/>
        <v>1986</v>
      </c>
      <c r="R49" s="45">
        <f t="shared" si="15"/>
        <v>482.04349882769577</v>
      </c>
      <c r="S49" s="45">
        <f t="shared" si="16"/>
        <v>573.9565011723042</v>
      </c>
      <c r="T49" s="45">
        <f t="shared" si="17"/>
        <v>537</v>
      </c>
      <c r="U49" s="47" t="str">
        <f t="shared" si="18"/>
        <v>-</v>
      </c>
      <c r="V49" s="47" t="str">
        <f t="shared" si="19"/>
        <v>-</v>
      </c>
      <c r="W49" s="43"/>
      <c r="X49" s="45">
        <f t="shared" si="20"/>
        <v>582.4</v>
      </c>
      <c r="Y49" s="46">
        <f t="shared" si="21"/>
        <v>24.13296500639737</v>
      </c>
      <c r="Z49" s="45">
        <f t="shared" si="22"/>
        <v>1986</v>
      </c>
      <c r="AA49" s="45">
        <f t="shared" si="23"/>
        <v>534.1340699872053</v>
      </c>
      <c r="AB49" s="45">
        <f t="shared" si="24"/>
        <v>630.6659300127947</v>
      </c>
      <c r="AC49" s="45">
        <f t="shared" si="25"/>
        <v>601</v>
      </c>
      <c r="AD49" s="47" t="str">
        <f t="shared" si="26"/>
        <v>-</v>
      </c>
      <c r="AE49" s="47" t="str">
        <f t="shared" si="27"/>
        <v>-</v>
      </c>
    </row>
    <row r="50" spans="1:31" ht="15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0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28"/>
        <v>7263</v>
      </c>
      <c r="M50" s="41">
        <v>24748</v>
      </c>
      <c r="N50" s="43"/>
      <c r="O50" s="45">
        <f t="shared" si="12"/>
        <v>519.8</v>
      </c>
      <c r="P50" s="46">
        <f t="shared" si="13"/>
        <v>22.799122790142604</v>
      </c>
      <c r="Q50" s="45">
        <f t="shared" si="14"/>
        <v>1987</v>
      </c>
      <c r="R50" s="45">
        <f t="shared" si="15"/>
        <v>474.20175441971475</v>
      </c>
      <c r="S50" s="45">
        <f t="shared" si="16"/>
        <v>565.3982455802852</v>
      </c>
      <c r="T50" s="45">
        <f t="shared" si="17"/>
        <v>517</v>
      </c>
      <c r="U50" s="47" t="str">
        <f t="shared" si="18"/>
        <v>-</v>
      </c>
      <c r="V50" s="47" t="str">
        <f t="shared" si="19"/>
        <v>-</v>
      </c>
      <c r="W50" s="43"/>
      <c r="X50" s="45">
        <f t="shared" si="20"/>
        <v>573.2</v>
      </c>
      <c r="Y50" s="46">
        <f t="shared" si="21"/>
        <v>23.94159560263267</v>
      </c>
      <c r="Z50" s="45">
        <f t="shared" si="22"/>
        <v>1987</v>
      </c>
      <c r="AA50" s="45">
        <f t="shared" si="23"/>
        <v>525.3168087947347</v>
      </c>
      <c r="AB50" s="45">
        <f t="shared" si="24"/>
        <v>621.0831912052654</v>
      </c>
      <c r="AC50" s="45">
        <f t="shared" si="25"/>
        <v>556</v>
      </c>
      <c r="AD50" s="47" t="str">
        <f t="shared" si="26"/>
        <v>-</v>
      </c>
      <c r="AE50" s="47" t="str">
        <f t="shared" si="27"/>
        <v>-</v>
      </c>
    </row>
    <row r="51" spans="1:31" ht="15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0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28"/>
        <v>7286</v>
      </c>
      <c r="M51" s="41">
        <v>25425</v>
      </c>
      <c r="N51" s="43"/>
      <c r="O51" s="45">
        <f t="shared" si="12"/>
        <v>508</v>
      </c>
      <c r="P51" s="46">
        <f t="shared" si="13"/>
        <v>22.538855339169288</v>
      </c>
      <c r="Q51" s="45">
        <f t="shared" si="14"/>
        <v>1988</v>
      </c>
      <c r="R51" s="45">
        <f t="shared" si="15"/>
        <v>462.9222893216614</v>
      </c>
      <c r="S51" s="45">
        <f t="shared" si="16"/>
        <v>553.0777106783386</v>
      </c>
      <c r="T51" s="45">
        <f t="shared" si="17"/>
        <v>499</v>
      </c>
      <c r="U51" s="47" t="str">
        <f t="shared" si="18"/>
        <v>-</v>
      </c>
      <c r="V51" s="47" t="str">
        <f t="shared" si="19"/>
        <v>-</v>
      </c>
      <c r="W51" s="43"/>
      <c r="X51" s="45">
        <f t="shared" si="20"/>
        <v>562</v>
      </c>
      <c r="Y51" s="46">
        <f t="shared" si="21"/>
        <v>23.706539182259394</v>
      </c>
      <c r="Z51" s="45">
        <f t="shared" si="22"/>
        <v>1988</v>
      </c>
      <c r="AA51" s="45">
        <f t="shared" si="23"/>
        <v>514.5869216354812</v>
      </c>
      <c r="AB51" s="45">
        <f t="shared" si="24"/>
        <v>609.4130783645188</v>
      </c>
      <c r="AC51" s="45">
        <f t="shared" si="25"/>
        <v>554</v>
      </c>
      <c r="AD51" s="47" t="str">
        <f t="shared" si="26"/>
        <v>-</v>
      </c>
      <c r="AE51" s="47" t="str">
        <f t="shared" si="27"/>
        <v>-</v>
      </c>
    </row>
    <row r="52" spans="1:31" ht="15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0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28"/>
        <v>7551</v>
      </c>
      <c r="M52" s="41">
        <v>27532</v>
      </c>
      <c r="N52" s="43"/>
      <c r="O52" s="45">
        <f t="shared" si="12"/>
        <v>489.2</v>
      </c>
      <c r="P52" s="46">
        <f t="shared" si="13"/>
        <v>22.117866081518805</v>
      </c>
      <c r="Q52" s="45">
        <f t="shared" si="14"/>
        <v>1989</v>
      </c>
      <c r="R52" s="45">
        <f t="shared" si="15"/>
        <v>444.9642678369624</v>
      </c>
      <c r="S52" s="45">
        <f t="shared" si="16"/>
        <v>533.4357321630376</v>
      </c>
      <c r="T52" s="45">
        <f t="shared" si="17"/>
        <v>496</v>
      </c>
      <c r="U52" s="47" t="str">
        <f t="shared" si="18"/>
        <v>-</v>
      </c>
      <c r="V52" s="47" t="str">
        <f t="shared" si="19"/>
        <v>-</v>
      </c>
      <c r="W52" s="43"/>
      <c r="X52" s="45">
        <f t="shared" si="20"/>
        <v>540</v>
      </c>
      <c r="Y52" s="46">
        <f t="shared" si="21"/>
        <v>23.2379000772445</v>
      </c>
      <c r="Z52" s="45">
        <f t="shared" si="22"/>
        <v>1989</v>
      </c>
      <c r="AA52" s="45">
        <f t="shared" si="23"/>
        <v>493.524199845511</v>
      </c>
      <c r="AB52" s="45">
        <f t="shared" si="24"/>
        <v>586.475800154489</v>
      </c>
      <c r="AC52" s="45">
        <f t="shared" si="25"/>
        <v>553</v>
      </c>
      <c r="AD52" s="47" t="str">
        <f t="shared" si="26"/>
        <v>-</v>
      </c>
      <c r="AE52" s="47" t="str">
        <f t="shared" si="27"/>
        <v>-</v>
      </c>
    </row>
    <row r="53" spans="1:31" s="53" customFormat="1" ht="15.7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0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28"/>
        <v>6798</v>
      </c>
      <c r="M53" s="50">
        <v>27228</v>
      </c>
      <c r="N53" s="52"/>
      <c r="O53" s="45">
        <f t="shared" si="12"/>
        <v>471</v>
      </c>
      <c r="P53" s="46">
        <f t="shared" si="13"/>
        <v>21.702534414210707</v>
      </c>
      <c r="Q53" s="45">
        <f t="shared" si="14"/>
        <v>1990</v>
      </c>
      <c r="R53" s="45">
        <f t="shared" si="15"/>
        <v>427.5949311715786</v>
      </c>
      <c r="S53" s="45">
        <f t="shared" si="16"/>
        <v>514.4050688284215</v>
      </c>
      <c r="T53" s="45">
        <f t="shared" si="17"/>
        <v>491</v>
      </c>
      <c r="U53" s="47" t="str">
        <f t="shared" si="18"/>
        <v>-</v>
      </c>
      <c r="V53" s="47" t="str">
        <f t="shared" si="19"/>
        <v>-</v>
      </c>
      <c r="W53" s="52"/>
      <c r="X53" s="45">
        <f t="shared" si="20"/>
        <v>521.4</v>
      </c>
      <c r="Y53" s="46">
        <f t="shared" si="21"/>
        <v>22.834184898962345</v>
      </c>
      <c r="Z53" s="45">
        <f t="shared" si="22"/>
        <v>1990</v>
      </c>
      <c r="AA53" s="45">
        <f t="shared" si="23"/>
        <v>475.7316302020753</v>
      </c>
      <c r="AB53" s="45">
        <f t="shared" si="24"/>
        <v>567.0683697979247</v>
      </c>
      <c r="AC53" s="45">
        <f t="shared" si="25"/>
        <v>546</v>
      </c>
      <c r="AD53" s="47" t="str">
        <f t="shared" si="26"/>
        <v>-</v>
      </c>
      <c r="AE53" s="47" t="str">
        <f t="shared" si="27"/>
        <v>-</v>
      </c>
    </row>
    <row r="54" spans="1:31" ht="15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0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28"/>
        <v>6129</v>
      </c>
      <c r="M54" s="41">
        <v>25346</v>
      </c>
      <c r="N54" s="43"/>
      <c r="O54" s="45">
        <f t="shared" si="12"/>
        <v>443</v>
      </c>
      <c r="P54" s="46">
        <f t="shared" si="13"/>
        <v>21.047565179849187</v>
      </c>
      <c r="Q54" s="45">
        <f t="shared" si="14"/>
        <v>1991</v>
      </c>
      <c r="R54" s="45">
        <f t="shared" si="15"/>
        <v>400.9048696403016</v>
      </c>
      <c r="S54" s="45">
        <f t="shared" si="16"/>
        <v>485.0951303596984</v>
      </c>
      <c r="T54" s="45">
        <f t="shared" si="17"/>
        <v>443</v>
      </c>
      <c r="U54" s="47" t="str">
        <f t="shared" si="18"/>
        <v>-</v>
      </c>
      <c r="V54" s="47" t="str">
        <f t="shared" si="19"/>
        <v>-</v>
      </c>
      <c r="W54" s="43"/>
      <c r="X54" s="45">
        <f t="shared" si="20"/>
        <v>490.4</v>
      </c>
      <c r="Y54" s="46">
        <f t="shared" si="21"/>
        <v>22.144976857066254</v>
      </c>
      <c r="Z54" s="45">
        <f t="shared" si="22"/>
        <v>1991</v>
      </c>
      <c r="AA54" s="45">
        <f t="shared" si="23"/>
        <v>446.1100462858675</v>
      </c>
      <c r="AB54" s="45">
        <f t="shared" si="24"/>
        <v>534.6899537141325</v>
      </c>
      <c r="AC54" s="45">
        <f t="shared" si="25"/>
        <v>491</v>
      </c>
      <c r="AD54" s="47" t="str">
        <f t="shared" si="26"/>
        <v>-</v>
      </c>
      <c r="AE54" s="47" t="str">
        <f t="shared" si="27"/>
        <v>-</v>
      </c>
    </row>
    <row r="55" spans="1:31" ht="15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t="shared" si="10"/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28"/>
        <v>5639</v>
      </c>
      <c r="M55" s="41">
        <v>24173</v>
      </c>
      <c r="N55" s="43"/>
      <c r="O55" s="45">
        <f t="shared" si="12"/>
        <v>407.6</v>
      </c>
      <c r="P55" s="46">
        <f t="shared" si="13"/>
        <v>20.189105973271822</v>
      </c>
      <c r="Q55" s="45">
        <f t="shared" si="14"/>
        <v>1992</v>
      </c>
      <c r="R55" s="45">
        <f t="shared" si="15"/>
        <v>367.2217880534564</v>
      </c>
      <c r="S55" s="45">
        <f t="shared" si="16"/>
        <v>447.97821194654364</v>
      </c>
      <c r="T55" s="45">
        <f t="shared" si="17"/>
        <v>426</v>
      </c>
      <c r="U55" s="47" t="str">
        <f t="shared" si="18"/>
        <v>-</v>
      </c>
      <c r="V55" s="47" t="str">
        <f t="shared" si="19"/>
        <v>-</v>
      </c>
      <c r="W55" s="43"/>
      <c r="X55" s="45">
        <f t="shared" si="20"/>
        <v>452.4</v>
      </c>
      <c r="Y55" s="46">
        <f t="shared" si="21"/>
        <v>21.26969675383267</v>
      </c>
      <c r="Z55" s="45">
        <f t="shared" si="22"/>
        <v>1992</v>
      </c>
      <c r="AA55" s="45">
        <f t="shared" si="23"/>
        <v>409.8606064923346</v>
      </c>
      <c r="AB55" s="45">
        <f t="shared" si="24"/>
        <v>494.93939350766533</v>
      </c>
      <c r="AC55" s="45">
        <f t="shared" si="25"/>
        <v>463</v>
      </c>
      <c r="AD55" s="47" t="str">
        <f t="shared" si="26"/>
        <v>-</v>
      </c>
      <c r="AE55" s="47" t="str">
        <f t="shared" si="27"/>
        <v>-</v>
      </c>
    </row>
    <row r="56" spans="1:31" ht="15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10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28"/>
        <v>4853</v>
      </c>
      <c r="M56" s="41">
        <v>22415</v>
      </c>
      <c r="N56" s="43"/>
      <c r="O56" s="45">
        <f t="shared" si="12"/>
        <v>381.6</v>
      </c>
      <c r="P56" s="46">
        <f t="shared" si="13"/>
        <v>19.53458471531965</v>
      </c>
      <c r="Q56" s="45">
        <f t="shared" si="14"/>
        <v>1993</v>
      </c>
      <c r="R56" s="45">
        <f t="shared" si="15"/>
        <v>342.5308305693607</v>
      </c>
      <c r="S56" s="45">
        <f t="shared" si="16"/>
        <v>420.66916943063933</v>
      </c>
      <c r="T56" s="45">
        <f t="shared" si="17"/>
        <v>359</v>
      </c>
      <c r="U56" s="47" t="str">
        <f t="shared" si="18"/>
        <v>-</v>
      </c>
      <c r="V56" s="47" t="str">
        <f t="shared" si="19"/>
        <v>-</v>
      </c>
      <c r="W56" s="43"/>
      <c r="X56" s="45">
        <f t="shared" si="20"/>
        <v>425</v>
      </c>
      <c r="Y56" s="46">
        <f t="shared" si="21"/>
        <v>20.615528128088304</v>
      </c>
      <c r="Z56" s="45">
        <f t="shared" si="22"/>
        <v>1993</v>
      </c>
      <c r="AA56" s="45">
        <f t="shared" si="23"/>
        <v>383.7689437438234</v>
      </c>
      <c r="AB56" s="45">
        <f t="shared" si="24"/>
        <v>466.2310562561766</v>
      </c>
      <c r="AC56" s="45">
        <f t="shared" si="25"/>
        <v>399</v>
      </c>
      <c r="AD56" s="47" t="str">
        <f t="shared" si="26"/>
        <v>-</v>
      </c>
      <c r="AE56" s="47" t="str">
        <f t="shared" si="27"/>
        <v>-</v>
      </c>
    </row>
    <row r="57" spans="1:31" ht="15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10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28"/>
        <v>5571</v>
      </c>
      <c r="M57" s="41">
        <v>22573</v>
      </c>
      <c r="N57" s="43"/>
      <c r="O57" s="45">
        <f t="shared" si="12"/>
        <v>356.2</v>
      </c>
      <c r="P57" s="46">
        <f t="shared" si="13"/>
        <v>18.873261509341727</v>
      </c>
      <c r="Q57" s="45">
        <f t="shared" si="14"/>
        <v>1994</v>
      </c>
      <c r="R57" s="45">
        <f t="shared" si="15"/>
        <v>318.45347698131656</v>
      </c>
      <c r="S57" s="45">
        <f t="shared" si="16"/>
        <v>393.9465230186834</v>
      </c>
      <c r="T57" s="45">
        <f t="shared" si="17"/>
        <v>319</v>
      </c>
      <c r="U57" s="47" t="str">
        <f t="shared" si="18"/>
        <v>-</v>
      </c>
      <c r="V57" s="47" t="str">
        <f t="shared" si="19"/>
        <v>-</v>
      </c>
      <c r="W57" s="43"/>
      <c r="X57" s="45">
        <f t="shared" si="20"/>
        <v>398.2</v>
      </c>
      <c r="Y57" s="46">
        <f t="shared" si="21"/>
        <v>19.954949260772377</v>
      </c>
      <c r="Z57" s="45">
        <f t="shared" si="22"/>
        <v>1994</v>
      </c>
      <c r="AA57" s="45">
        <f t="shared" si="23"/>
        <v>358.29010147845526</v>
      </c>
      <c r="AB57" s="45">
        <f t="shared" si="24"/>
        <v>438.1098985215447</v>
      </c>
      <c r="AC57" s="45">
        <f t="shared" si="25"/>
        <v>363</v>
      </c>
      <c r="AD57" s="47" t="str">
        <f t="shared" si="26"/>
        <v>-</v>
      </c>
      <c r="AE57" s="47" t="str">
        <f t="shared" si="27"/>
        <v>-</v>
      </c>
    </row>
    <row r="58" spans="1:31" s="53" customFormat="1" ht="15.7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10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28"/>
        <v>5339</v>
      </c>
      <c r="M58" s="50">
        <v>22194</v>
      </c>
      <c r="N58" s="52"/>
      <c r="O58" s="45">
        <f t="shared" si="12"/>
        <v>339</v>
      </c>
      <c r="P58" s="46">
        <f t="shared" si="13"/>
        <v>18.411952639521967</v>
      </c>
      <c r="Q58" s="45">
        <f t="shared" si="14"/>
        <v>1995</v>
      </c>
      <c r="R58" s="45">
        <f t="shared" si="15"/>
        <v>302.1760947209561</v>
      </c>
      <c r="S58" s="45">
        <f t="shared" si="16"/>
        <v>375.8239052790439</v>
      </c>
      <c r="T58" s="45">
        <f t="shared" si="17"/>
        <v>361</v>
      </c>
      <c r="U58" s="47" t="str">
        <f t="shared" si="18"/>
        <v>-</v>
      </c>
      <c r="V58" s="47" t="str">
        <f t="shared" si="19"/>
        <v>-</v>
      </c>
      <c r="W58" s="52"/>
      <c r="X58" s="45">
        <f t="shared" si="20"/>
        <v>381</v>
      </c>
      <c r="Y58" s="46">
        <f t="shared" si="21"/>
        <v>19.519221295943137</v>
      </c>
      <c r="Z58" s="45">
        <f t="shared" si="22"/>
        <v>1995</v>
      </c>
      <c r="AA58" s="45">
        <f t="shared" si="23"/>
        <v>341.9615574081137</v>
      </c>
      <c r="AB58" s="45">
        <f t="shared" si="24"/>
        <v>420.0384425918863</v>
      </c>
      <c r="AC58" s="45">
        <f t="shared" si="25"/>
        <v>409</v>
      </c>
      <c r="AD58" s="47" t="str">
        <f t="shared" si="26"/>
        <v>-</v>
      </c>
      <c r="AE58" s="47" t="str">
        <f t="shared" si="27"/>
        <v>-</v>
      </c>
    </row>
    <row r="59" spans="1:31" ht="15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10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28"/>
        <v>4398</v>
      </c>
      <c r="M59" s="41">
        <v>21716</v>
      </c>
      <c r="O59" s="45">
        <f t="shared" si="12"/>
        <v>335</v>
      </c>
      <c r="P59" s="46">
        <f t="shared" si="13"/>
        <v>18.303005217723125</v>
      </c>
      <c r="Q59" s="45">
        <f t="shared" si="14"/>
        <v>1996</v>
      </c>
      <c r="R59" s="45">
        <f t="shared" si="15"/>
        <v>298.39398956455375</v>
      </c>
      <c r="S59" s="45">
        <f t="shared" si="16"/>
        <v>371.60601043544625</v>
      </c>
      <c r="T59" s="45">
        <f t="shared" si="17"/>
        <v>316</v>
      </c>
      <c r="U59" s="47" t="str">
        <f t="shared" si="18"/>
        <v>-</v>
      </c>
      <c r="V59" s="47" t="str">
        <f t="shared" si="19"/>
        <v>-</v>
      </c>
      <c r="X59" s="45">
        <f t="shared" si="20"/>
        <v>378.2</v>
      </c>
      <c r="Y59" s="46">
        <f t="shared" si="21"/>
        <v>19.447364860052378</v>
      </c>
      <c r="Z59" s="45">
        <f t="shared" si="22"/>
        <v>1996</v>
      </c>
      <c r="AA59" s="45">
        <f t="shared" si="23"/>
        <v>339.30527027989524</v>
      </c>
      <c r="AB59" s="45">
        <f t="shared" si="24"/>
        <v>417.09472972010474</v>
      </c>
      <c r="AC59" s="45">
        <f t="shared" si="25"/>
        <v>357</v>
      </c>
      <c r="AD59" s="47" t="str">
        <f t="shared" si="26"/>
        <v>-</v>
      </c>
      <c r="AE59" s="47" t="str">
        <f t="shared" si="27"/>
        <v>-</v>
      </c>
    </row>
    <row r="60" spans="1:31" ht="15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10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28"/>
        <v>4424</v>
      </c>
      <c r="M60" s="41">
        <v>22629</v>
      </c>
      <c r="O60" s="45">
        <f t="shared" si="12"/>
        <v>328.2</v>
      </c>
      <c r="P60" s="46">
        <f t="shared" si="13"/>
        <v>18.11629101113139</v>
      </c>
      <c r="Q60" s="45">
        <f t="shared" si="14"/>
        <v>1997</v>
      </c>
      <c r="R60" s="45">
        <f t="shared" si="15"/>
        <v>291.9674179777372</v>
      </c>
      <c r="S60" s="45">
        <f t="shared" si="16"/>
        <v>364.43258202226275</v>
      </c>
      <c r="T60" s="45">
        <f t="shared" si="17"/>
        <v>340</v>
      </c>
      <c r="U60" s="47" t="str">
        <f t="shared" si="18"/>
        <v>-</v>
      </c>
      <c r="V60" s="47" t="str">
        <f t="shared" si="19"/>
        <v>-</v>
      </c>
      <c r="X60" s="45">
        <f t="shared" si="20"/>
        <v>367.6</v>
      </c>
      <c r="Y60" s="46">
        <f t="shared" si="21"/>
        <v>19.172897537930986</v>
      </c>
      <c r="Z60" s="45">
        <f t="shared" si="22"/>
        <v>1997</v>
      </c>
      <c r="AA60" s="45">
        <f t="shared" si="23"/>
        <v>329.25420492413804</v>
      </c>
      <c r="AB60" s="45">
        <f t="shared" si="24"/>
        <v>405.945795075862</v>
      </c>
      <c r="AC60" s="45">
        <f t="shared" si="25"/>
        <v>377</v>
      </c>
      <c r="AD60" s="47" t="str">
        <f t="shared" si="26"/>
        <v>-</v>
      </c>
      <c r="AE60" s="47" t="str">
        <f t="shared" si="27"/>
        <v>-</v>
      </c>
    </row>
    <row r="61" spans="1:31" ht="15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10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 t="shared" si="28"/>
        <v>4457</v>
      </c>
      <c r="M61" s="41">
        <v>22467</v>
      </c>
      <c r="O61" s="45">
        <f t="shared" si="12"/>
        <v>315.4</v>
      </c>
      <c r="P61" s="46">
        <f t="shared" si="13"/>
        <v>17.759504497592268</v>
      </c>
      <c r="Q61" s="45">
        <f t="shared" si="14"/>
        <v>1998</v>
      </c>
      <c r="R61" s="45">
        <f t="shared" si="15"/>
        <v>279.8809910048154</v>
      </c>
      <c r="S61" s="45">
        <f t="shared" si="16"/>
        <v>350.9190089951845</v>
      </c>
      <c r="T61" s="45">
        <f t="shared" si="17"/>
        <v>339</v>
      </c>
      <c r="U61" s="47" t="str">
        <f t="shared" si="18"/>
        <v>-</v>
      </c>
      <c r="V61" s="47" t="str">
        <f t="shared" si="19"/>
        <v>-</v>
      </c>
      <c r="X61" s="45">
        <f t="shared" si="20"/>
        <v>351</v>
      </c>
      <c r="Y61" s="46">
        <f t="shared" si="21"/>
        <v>18.734993995195193</v>
      </c>
      <c r="Z61" s="45">
        <f t="shared" si="22"/>
        <v>1998</v>
      </c>
      <c r="AA61" s="45">
        <f t="shared" si="23"/>
        <v>313.5300120096096</v>
      </c>
      <c r="AB61" s="45">
        <f t="shared" si="24"/>
        <v>388.4699879903904</v>
      </c>
      <c r="AC61" s="45">
        <f t="shared" si="25"/>
        <v>385</v>
      </c>
      <c r="AD61" s="47" t="str">
        <f t="shared" si="26"/>
        <v>-</v>
      </c>
      <c r="AE61" s="47" t="str">
        <f t="shared" si="27"/>
        <v>-</v>
      </c>
    </row>
    <row r="62" spans="1:31" s="57" customFormat="1" ht="15">
      <c r="A62" s="54">
        <v>1999</v>
      </c>
      <c r="C62" s="27">
        <v>285</v>
      </c>
      <c r="D62" s="41">
        <v>3209</v>
      </c>
      <c r="E62" s="41">
        <v>11922</v>
      </c>
      <c r="F62" s="55">
        <f t="shared" si="10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 t="shared" si="28"/>
        <v>4075</v>
      </c>
      <c r="M62" s="41">
        <v>21003</v>
      </c>
      <c r="O62" s="45">
        <f t="shared" si="12"/>
        <v>314</v>
      </c>
      <c r="P62" s="46">
        <f t="shared" si="13"/>
        <v>17.72004514666935</v>
      </c>
      <c r="Q62" s="45">
        <f t="shared" si="14"/>
        <v>1999</v>
      </c>
      <c r="R62" s="45">
        <f t="shared" si="15"/>
        <v>278.5599097066613</v>
      </c>
      <c r="S62" s="45">
        <f t="shared" si="16"/>
        <v>349.4400902933387</v>
      </c>
      <c r="T62" s="45">
        <f t="shared" si="17"/>
        <v>285</v>
      </c>
      <c r="U62" s="47" t="str">
        <f t="shared" si="18"/>
        <v>-</v>
      </c>
      <c r="V62" s="47" t="str">
        <f t="shared" si="19"/>
        <v>-</v>
      </c>
      <c r="X62" s="45">
        <f t="shared" si="20"/>
        <v>349.2</v>
      </c>
      <c r="Y62" s="46">
        <f t="shared" si="21"/>
        <v>18.686893802876924</v>
      </c>
      <c r="Z62" s="45">
        <f t="shared" si="22"/>
        <v>1999</v>
      </c>
      <c r="AA62" s="45">
        <f t="shared" si="23"/>
        <v>311.8262123942461</v>
      </c>
      <c r="AB62" s="45">
        <f t="shared" si="24"/>
        <v>386.57378760575386</v>
      </c>
      <c r="AC62" s="45">
        <f t="shared" si="25"/>
        <v>310</v>
      </c>
      <c r="AD62" s="47" t="str">
        <f t="shared" si="26"/>
        <v>LOW</v>
      </c>
      <c r="AE62" s="47" t="str">
        <f t="shared" si="27"/>
        <v>-</v>
      </c>
    </row>
    <row r="63" spans="1:31" s="58" customFormat="1" ht="15.75">
      <c r="A63" s="36">
        <v>2000</v>
      </c>
      <c r="C63" s="59">
        <v>297</v>
      </c>
      <c r="D63" s="59">
        <v>3007</v>
      </c>
      <c r="E63" s="59">
        <v>11827</v>
      </c>
      <c r="F63" s="59">
        <v>3304</v>
      </c>
      <c r="G63" s="59">
        <v>15131</v>
      </c>
      <c r="H63" s="59"/>
      <c r="I63" s="59">
        <v>326</v>
      </c>
      <c r="J63" s="59">
        <v>3568</v>
      </c>
      <c r="K63" s="59">
        <v>16623</v>
      </c>
      <c r="L63" s="60">
        <f t="shared" si="28"/>
        <v>3894</v>
      </c>
      <c r="M63" s="60">
        <v>20517</v>
      </c>
      <c r="O63" s="45">
        <f t="shared" si="12"/>
        <v>300.8</v>
      </c>
      <c r="P63" s="46">
        <f t="shared" si="13"/>
        <v>17.34358671094304</v>
      </c>
      <c r="Q63" s="45">
        <f t="shared" si="14"/>
        <v>2000</v>
      </c>
      <c r="R63" s="45">
        <f t="shared" si="15"/>
        <v>266.1128265781139</v>
      </c>
      <c r="S63" s="45">
        <f t="shared" si="16"/>
        <v>335.4871734218861</v>
      </c>
      <c r="T63" s="45">
        <f t="shared" si="17"/>
        <v>297</v>
      </c>
      <c r="U63" s="47" t="str">
        <f t="shared" si="18"/>
        <v>-</v>
      </c>
      <c r="V63" s="47" t="str">
        <f t="shared" si="19"/>
        <v>-</v>
      </c>
      <c r="X63" s="45">
        <f t="shared" si="20"/>
        <v>334.6</v>
      </c>
      <c r="Y63" s="46">
        <f t="shared" si="21"/>
        <v>18.29207478663916</v>
      </c>
      <c r="Z63" s="45">
        <f t="shared" si="22"/>
        <v>2000</v>
      </c>
      <c r="AA63" s="45">
        <f t="shared" si="23"/>
        <v>298.0158504267217</v>
      </c>
      <c r="AB63" s="45">
        <f t="shared" si="24"/>
        <v>371.1841495732783</v>
      </c>
      <c r="AC63" s="45">
        <f t="shared" si="25"/>
        <v>326</v>
      </c>
      <c r="AD63" s="47" t="str">
        <f t="shared" si="26"/>
        <v>-</v>
      </c>
      <c r="AE63" s="47" t="str">
        <f t="shared" si="27"/>
        <v>-</v>
      </c>
    </row>
    <row r="64" spans="1:31" s="53" customFormat="1" ht="15.75">
      <c r="A64" s="54">
        <v>2001</v>
      </c>
      <c r="B64" s="58"/>
      <c r="C64" s="59">
        <v>309</v>
      </c>
      <c r="D64" s="59">
        <v>2840</v>
      </c>
      <c r="E64" s="59">
        <v>11575</v>
      </c>
      <c r="F64" s="55">
        <f>SUM(C64:D64)</f>
        <v>3149</v>
      </c>
      <c r="G64" s="59">
        <v>14724</v>
      </c>
      <c r="H64" s="61"/>
      <c r="I64" s="59">
        <v>348</v>
      </c>
      <c r="J64" s="59">
        <v>3410</v>
      </c>
      <c r="K64" s="59">
        <v>16153</v>
      </c>
      <c r="L64" s="55">
        <f t="shared" si="28"/>
        <v>3758</v>
      </c>
      <c r="M64" s="60">
        <v>19911</v>
      </c>
      <c r="N64" s="58"/>
      <c r="O64" s="45">
        <f t="shared" si="12"/>
        <v>293.2</v>
      </c>
      <c r="P64" s="46">
        <f t="shared" si="13"/>
        <v>17.123083834403193</v>
      </c>
      <c r="Q64" s="45">
        <f t="shared" si="14"/>
        <v>2001</v>
      </c>
      <c r="R64" s="45">
        <f t="shared" si="15"/>
        <v>258.9538323311936</v>
      </c>
      <c r="S64" s="45">
        <f t="shared" si="16"/>
        <v>327.44616766880637</v>
      </c>
      <c r="T64" s="45">
        <f t="shared" si="17"/>
        <v>309</v>
      </c>
      <c r="U64" s="47" t="str">
        <f t="shared" si="18"/>
        <v>-</v>
      </c>
      <c r="V64" s="47" t="str">
        <f t="shared" si="19"/>
        <v>-</v>
      </c>
      <c r="W64" s="58"/>
      <c r="X64" s="45">
        <f t="shared" si="20"/>
        <v>324.8</v>
      </c>
      <c r="Y64" s="46">
        <f t="shared" si="21"/>
        <v>18.022208521710095</v>
      </c>
      <c r="Z64" s="45">
        <f t="shared" si="22"/>
        <v>2001</v>
      </c>
      <c r="AA64" s="45">
        <f t="shared" si="23"/>
        <v>288.7555829565798</v>
      </c>
      <c r="AB64" s="45">
        <f t="shared" si="24"/>
        <v>360.8444170434202</v>
      </c>
      <c r="AC64" s="45">
        <f t="shared" si="25"/>
        <v>348</v>
      </c>
      <c r="AD64" s="47" t="str">
        <f t="shared" si="26"/>
        <v>-</v>
      </c>
      <c r="AE64" s="47" t="str">
        <f t="shared" si="27"/>
        <v>-</v>
      </c>
    </row>
    <row r="65" spans="1:31" s="53" customFormat="1" ht="15.75">
      <c r="A65" s="54">
        <v>2002</v>
      </c>
      <c r="B65" s="58"/>
      <c r="C65" s="59">
        <v>274</v>
      </c>
      <c r="D65" s="59">
        <v>2684</v>
      </c>
      <c r="E65" s="59">
        <v>11385</v>
      </c>
      <c r="F65" s="62">
        <f>SUM(C65:D65)</f>
        <v>2958</v>
      </c>
      <c r="G65" s="59">
        <v>14343</v>
      </c>
      <c r="H65" s="63"/>
      <c r="I65" s="59">
        <v>304</v>
      </c>
      <c r="J65" s="59">
        <v>3229</v>
      </c>
      <c r="K65" s="59">
        <v>15742</v>
      </c>
      <c r="L65" s="55">
        <f t="shared" si="28"/>
        <v>3533</v>
      </c>
      <c r="M65" s="60">
        <v>19275</v>
      </c>
      <c r="N65" s="58"/>
      <c r="O65" s="45">
        <f t="shared" si="12"/>
        <v>292.8</v>
      </c>
      <c r="P65" s="46">
        <f t="shared" si="13"/>
        <v>17.11139970896595</v>
      </c>
      <c r="Q65" s="45">
        <f t="shared" si="14"/>
        <v>2002</v>
      </c>
      <c r="R65" s="45">
        <f t="shared" si="15"/>
        <v>258.5772005820681</v>
      </c>
      <c r="S65" s="45">
        <f t="shared" si="16"/>
        <v>327.02279941793194</v>
      </c>
      <c r="T65" s="45">
        <f t="shared" si="17"/>
        <v>274</v>
      </c>
      <c r="U65" s="47" t="str">
        <f t="shared" si="18"/>
        <v>-</v>
      </c>
      <c r="V65" s="47" t="str">
        <f t="shared" si="19"/>
        <v>-</v>
      </c>
      <c r="W65" s="58"/>
      <c r="X65" s="45">
        <f t="shared" si="20"/>
        <v>324.4</v>
      </c>
      <c r="Y65" s="46">
        <f t="shared" si="21"/>
        <v>18.01110768387108</v>
      </c>
      <c r="Z65" s="45">
        <f t="shared" si="22"/>
        <v>2002</v>
      </c>
      <c r="AA65" s="45">
        <f t="shared" si="23"/>
        <v>288.37778463225783</v>
      </c>
      <c r="AB65" s="45">
        <f t="shared" si="24"/>
        <v>360.4222153677421</v>
      </c>
      <c r="AC65" s="45">
        <f t="shared" si="25"/>
        <v>304</v>
      </c>
      <c r="AD65" s="47" t="str">
        <f t="shared" si="26"/>
        <v>-</v>
      </c>
      <c r="AE65" s="47" t="str">
        <f t="shared" si="27"/>
        <v>-</v>
      </c>
    </row>
    <row r="66" spans="1:31" s="53" customFormat="1" ht="15.75">
      <c r="A66" s="54">
        <v>2003</v>
      </c>
      <c r="B66" s="58"/>
      <c r="C66" s="59">
        <v>301</v>
      </c>
      <c r="D66" s="64"/>
      <c r="E66" s="64"/>
      <c r="F66" s="62"/>
      <c r="G66" s="64"/>
      <c r="H66" s="63"/>
      <c r="I66" s="59">
        <v>336</v>
      </c>
      <c r="J66" s="56"/>
      <c r="K66" s="56"/>
      <c r="L66" s="55"/>
      <c r="M66" s="56"/>
      <c r="N66" s="58"/>
      <c r="O66" s="45">
        <f t="shared" si="12"/>
        <v>286.2</v>
      </c>
      <c r="P66" s="46">
        <f t="shared" si="13"/>
        <v>16.91744661584602</v>
      </c>
      <c r="Q66" s="45">
        <f t="shared" si="14"/>
        <v>2003</v>
      </c>
      <c r="R66" s="45">
        <f t="shared" si="15"/>
        <v>252.36510676830795</v>
      </c>
      <c r="S66" s="45">
        <f t="shared" si="16"/>
        <v>320.034893231692</v>
      </c>
      <c r="T66" s="45">
        <f t="shared" si="17"/>
        <v>301</v>
      </c>
      <c r="U66" s="47" t="str">
        <f t="shared" si="18"/>
        <v>-</v>
      </c>
      <c r="V66" s="47" t="str">
        <f t="shared" si="19"/>
        <v>-</v>
      </c>
      <c r="W66" s="58"/>
      <c r="X66" s="45">
        <f t="shared" si="20"/>
        <v>316.4</v>
      </c>
      <c r="Y66" s="46">
        <f t="shared" si="21"/>
        <v>17.787636155487327</v>
      </c>
      <c r="Z66" s="45">
        <f t="shared" si="22"/>
        <v>2003</v>
      </c>
      <c r="AA66" s="45">
        <f t="shared" si="23"/>
        <v>280.82472768902534</v>
      </c>
      <c r="AB66" s="45">
        <f t="shared" si="24"/>
        <v>351.9752723109746</v>
      </c>
      <c r="AC66" s="45">
        <f t="shared" si="25"/>
        <v>336</v>
      </c>
      <c r="AD66" s="47" t="str">
        <f t="shared" si="26"/>
        <v>-</v>
      </c>
      <c r="AE66" s="47" t="str">
        <f t="shared" si="27"/>
        <v>-</v>
      </c>
    </row>
    <row r="67" spans="1:31" s="53" customFormat="1" ht="15.75">
      <c r="A67" s="54">
        <v>2004</v>
      </c>
      <c r="B67" s="58"/>
      <c r="C67" s="59">
        <v>283</v>
      </c>
      <c r="D67" s="64"/>
      <c r="E67" s="64"/>
      <c r="F67" s="62"/>
      <c r="G67" s="64"/>
      <c r="H67" s="63"/>
      <c r="I67" s="59">
        <v>308</v>
      </c>
      <c r="J67" s="56"/>
      <c r="K67" s="56"/>
      <c r="L67" s="55"/>
      <c r="M67" s="56"/>
      <c r="N67" s="58"/>
      <c r="O67" s="45">
        <f t="shared" si="12"/>
        <v>283</v>
      </c>
      <c r="P67" s="46">
        <f t="shared" si="13"/>
        <v>16.822603841260722</v>
      </c>
      <c r="Q67" s="45">
        <f t="shared" si="14"/>
        <v>2004</v>
      </c>
      <c r="R67" s="45">
        <f t="shared" si="15"/>
        <v>249.35479231747854</v>
      </c>
      <c r="S67" s="45">
        <f t="shared" si="16"/>
        <v>316.64520768252146</v>
      </c>
      <c r="T67" s="45">
        <f t="shared" si="17"/>
        <v>283</v>
      </c>
      <c r="U67" s="47" t="str">
        <f t="shared" si="18"/>
        <v>-</v>
      </c>
      <c r="V67" s="47" t="str">
        <f t="shared" si="19"/>
        <v>-</v>
      </c>
      <c r="W67" s="58"/>
      <c r="X67" s="45">
        <f t="shared" si="20"/>
        <v>309.6</v>
      </c>
      <c r="Y67" s="46">
        <f t="shared" si="21"/>
        <v>17.59545395833822</v>
      </c>
      <c r="Z67" s="45">
        <f t="shared" si="22"/>
        <v>2004</v>
      </c>
      <c r="AA67" s="45">
        <f t="shared" si="23"/>
        <v>274.40909208332357</v>
      </c>
      <c r="AB67" s="45">
        <f t="shared" si="24"/>
        <v>344.7909079166765</v>
      </c>
      <c r="AC67" s="45">
        <f t="shared" si="25"/>
        <v>308</v>
      </c>
      <c r="AD67" s="47" t="str">
        <f t="shared" si="26"/>
        <v>-</v>
      </c>
      <c r="AE67" s="47" t="str">
        <f t="shared" si="27"/>
        <v>-</v>
      </c>
    </row>
    <row r="68" spans="1:31" s="53" customFormat="1" ht="15.75">
      <c r="A68" s="54">
        <v>2005</v>
      </c>
      <c r="B68" s="58"/>
      <c r="C68" s="59">
        <v>264</v>
      </c>
      <c r="D68" s="64"/>
      <c r="E68" s="64"/>
      <c r="F68" s="62"/>
      <c r="G68" s="64"/>
      <c r="H68" s="63"/>
      <c r="I68" s="59">
        <v>286</v>
      </c>
      <c r="J68" s="56"/>
      <c r="K68" s="56"/>
      <c r="L68" s="55"/>
      <c r="M68" s="56"/>
      <c r="N68" s="58"/>
      <c r="O68" s="45">
        <f t="shared" si="12"/>
        <v>279.2</v>
      </c>
      <c r="P68" s="46">
        <f t="shared" si="13"/>
        <v>16.70927885936434</v>
      </c>
      <c r="Q68" s="45">
        <f t="shared" si="14"/>
        <v>2005</v>
      </c>
      <c r="R68" s="45">
        <f t="shared" si="15"/>
        <v>245.78144228127132</v>
      </c>
      <c r="S68" s="45">
        <f t="shared" si="16"/>
        <v>312.61855771872865</v>
      </c>
      <c r="T68" s="45">
        <f t="shared" si="17"/>
        <v>264</v>
      </c>
      <c r="U68" s="47" t="str">
        <f t="shared" si="18"/>
        <v>-</v>
      </c>
      <c r="V68" s="47" t="str">
        <f t="shared" si="19"/>
        <v>-</v>
      </c>
      <c r="W68" s="58"/>
      <c r="X68" s="45">
        <f t="shared" si="20"/>
        <v>305</v>
      </c>
      <c r="Y68" s="46">
        <f t="shared" si="21"/>
        <v>17.46424919657298</v>
      </c>
      <c r="Z68" s="45">
        <f t="shared" si="22"/>
        <v>2005</v>
      </c>
      <c r="AA68" s="45">
        <f t="shared" si="23"/>
        <v>270.07150160685404</v>
      </c>
      <c r="AB68" s="45">
        <f t="shared" si="24"/>
        <v>339.92849839314596</v>
      </c>
      <c r="AC68" s="45">
        <f t="shared" si="25"/>
        <v>286</v>
      </c>
      <c r="AD68" s="47" t="str">
        <f t="shared" si="26"/>
        <v>-</v>
      </c>
      <c r="AE68" s="47" t="str">
        <f t="shared" si="27"/>
        <v>-</v>
      </c>
    </row>
    <row r="69" spans="1:31" s="53" customFormat="1" ht="15.75">
      <c r="A69" s="54">
        <v>2006</v>
      </c>
      <c r="B69" s="58"/>
      <c r="C69" s="59">
        <v>293</v>
      </c>
      <c r="D69" s="56"/>
      <c r="E69" s="56"/>
      <c r="F69" s="55"/>
      <c r="G69" s="56"/>
      <c r="H69" s="61"/>
      <c r="I69" s="59">
        <v>314</v>
      </c>
      <c r="J69" s="56"/>
      <c r="K69" s="56"/>
      <c r="L69" s="55"/>
      <c r="M69" s="56"/>
      <c r="N69" s="58"/>
      <c r="O69" s="45">
        <f t="shared" si="12"/>
        <v>268</v>
      </c>
      <c r="P69" s="46">
        <f t="shared" si="13"/>
        <v>16.3707055437449</v>
      </c>
      <c r="Q69" s="45">
        <f t="shared" si="14"/>
        <v>2006</v>
      </c>
      <c r="R69" s="45">
        <f t="shared" si="15"/>
        <v>235.2585889125102</v>
      </c>
      <c r="S69" s="45">
        <f t="shared" si="16"/>
        <v>300.7414110874898</v>
      </c>
      <c r="T69" s="45">
        <f t="shared" si="17"/>
        <v>293</v>
      </c>
      <c r="U69" s="47" t="str">
        <f t="shared" si="18"/>
        <v>-</v>
      </c>
      <c r="V69" s="47" t="str">
        <f t="shared" si="19"/>
        <v>-</v>
      </c>
      <c r="W69" s="58"/>
      <c r="X69" s="45">
        <f t="shared" si="20"/>
        <v>291.8</v>
      </c>
      <c r="Y69" s="46">
        <f t="shared" si="21"/>
        <v>17.08215443086732</v>
      </c>
      <c r="Z69" s="45">
        <f t="shared" si="22"/>
        <v>2006</v>
      </c>
      <c r="AA69" s="45">
        <f t="shared" si="23"/>
        <v>257.6356911382654</v>
      </c>
      <c r="AB69" s="45">
        <f t="shared" si="24"/>
        <v>325.96430886173465</v>
      </c>
      <c r="AC69" s="45">
        <f t="shared" si="25"/>
        <v>314</v>
      </c>
      <c r="AD69" s="47" t="str">
        <f t="shared" si="26"/>
        <v>-</v>
      </c>
      <c r="AE69" s="47" t="str">
        <f t="shared" si="27"/>
        <v>-</v>
      </c>
    </row>
    <row r="70" spans="1:31" s="53" customFormat="1" ht="15.75">
      <c r="A70" s="54">
        <v>2007</v>
      </c>
      <c r="B70" s="58"/>
      <c r="C70" s="59">
        <v>255</v>
      </c>
      <c r="D70" s="56"/>
      <c r="E70" s="56"/>
      <c r="F70" s="55"/>
      <c r="G70" s="56"/>
      <c r="H70" s="61"/>
      <c r="I70" s="59">
        <v>281</v>
      </c>
      <c r="J70" s="56"/>
      <c r="K70" s="56"/>
      <c r="L70" s="55"/>
      <c r="M70" s="56"/>
      <c r="N70" s="58"/>
      <c r="O70" s="45">
        <f t="shared" si="12"/>
        <v>250.6</v>
      </c>
      <c r="P70" s="46">
        <f t="shared" si="13"/>
        <v>15.830350596243912</v>
      </c>
      <c r="Q70" s="45">
        <f t="shared" si="14"/>
        <v>2007</v>
      </c>
      <c r="R70" s="45">
        <f t="shared" si="15"/>
        <v>218.93929880751216</v>
      </c>
      <c r="S70" s="45">
        <f t="shared" si="16"/>
        <v>282.26070119248783</v>
      </c>
      <c r="T70" s="45">
        <f t="shared" si="17"/>
        <v>255</v>
      </c>
      <c r="U70" s="47" t="str">
        <f t="shared" si="18"/>
        <v>-</v>
      </c>
      <c r="V70" s="47" t="str">
        <f t="shared" si="19"/>
        <v>-</v>
      </c>
      <c r="W70" s="58"/>
      <c r="X70" s="45">
        <f t="shared" si="20"/>
        <v>273.4</v>
      </c>
      <c r="Y70" s="46">
        <f t="shared" si="21"/>
        <v>16.53481176185565</v>
      </c>
      <c r="Z70" s="45">
        <f t="shared" si="22"/>
        <v>2007</v>
      </c>
      <c r="AA70" s="45">
        <f t="shared" si="23"/>
        <v>240.33037647628868</v>
      </c>
      <c r="AB70" s="45">
        <f t="shared" si="24"/>
        <v>306.4696235237113</v>
      </c>
      <c r="AC70" s="45">
        <f t="shared" si="25"/>
        <v>281</v>
      </c>
      <c r="AD70" s="47" t="str">
        <f t="shared" si="26"/>
        <v>-</v>
      </c>
      <c r="AE70" s="47" t="str">
        <f t="shared" si="27"/>
        <v>-</v>
      </c>
    </row>
    <row r="71" spans="1:31" s="53" customFormat="1" ht="15.75">
      <c r="A71" s="54">
        <v>2008</v>
      </c>
      <c r="B71" s="58"/>
      <c r="C71" s="59">
        <v>245</v>
      </c>
      <c r="D71" s="56"/>
      <c r="E71" s="56"/>
      <c r="F71" s="55"/>
      <c r="G71" s="56"/>
      <c r="H71" s="61"/>
      <c r="I71" s="59">
        <v>270</v>
      </c>
      <c r="J71" s="56"/>
      <c r="K71" s="56"/>
      <c r="L71" s="55"/>
      <c r="M71" s="56"/>
      <c r="N71" s="58"/>
      <c r="O71" s="45">
        <f t="shared" si="12"/>
        <v>235.6</v>
      </c>
      <c r="P71" s="46">
        <f t="shared" si="13"/>
        <v>15.349267083479914</v>
      </c>
      <c r="Q71" s="45">
        <f t="shared" si="14"/>
        <v>2008</v>
      </c>
      <c r="R71" s="45">
        <f t="shared" si="15"/>
        <v>204.90146583304016</v>
      </c>
      <c r="S71" s="45">
        <f t="shared" si="16"/>
        <v>266.2985341669598</v>
      </c>
      <c r="T71" s="45">
        <f t="shared" si="17"/>
        <v>245</v>
      </c>
      <c r="U71" s="47" t="str">
        <f t="shared" si="18"/>
        <v>-</v>
      </c>
      <c r="V71" s="47" t="str">
        <f t="shared" si="19"/>
        <v>-</v>
      </c>
      <c r="W71" s="58"/>
      <c r="X71" s="45">
        <f t="shared" si="20"/>
        <v>257.8</v>
      </c>
      <c r="Y71" s="46">
        <f t="shared" si="21"/>
        <v>16.056151469141042</v>
      </c>
      <c r="Z71" s="45">
        <f t="shared" si="22"/>
        <v>2008</v>
      </c>
      <c r="AA71" s="45">
        <f t="shared" si="23"/>
        <v>225.68769706171793</v>
      </c>
      <c r="AB71" s="45">
        <f t="shared" si="24"/>
        <v>289.9123029382821</v>
      </c>
      <c r="AC71" s="45">
        <f t="shared" si="25"/>
        <v>270</v>
      </c>
      <c r="AD71" s="47" t="str">
        <f t="shared" si="26"/>
        <v>-</v>
      </c>
      <c r="AE71" s="47" t="str">
        <f t="shared" si="27"/>
        <v>-</v>
      </c>
    </row>
    <row r="72" spans="1:31" s="53" customFormat="1" ht="15.75">
      <c r="A72" s="54">
        <v>2009</v>
      </c>
      <c r="B72" s="58"/>
      <c r="C72" s="59">
        <v>196</v>
      </c>
      <c r="D72" s="56"/>
      <c r="E72" s="56"/>
      <c r="F72" s="55"/>
      <c r="G72" s="56"/>
      <c r="H72" s="61"/>
      <c r="I72" s="59">
        <v>216</v>
      </c>
      <c r="J72" s="56"/>
      <c r="K72" s="56"/>
      <c r="L72" s="55"/>
      <c r="M72" s="56"/>
      <c r="N72" s="58"/>
      <c r="O72" s="65"/>
      <c r="P72" s="66"/>
      <c r="Q72" s="45">
        <f t="shared" si="14"/>
        <v>2009</v>
      </c>
      <c r="R72" s="65"/>
      <c r="S72" s="65"/>
      <c r="T72" s="45">
        <f t="shared" si="17"/>
        <v>196</v>
      </c>
      <c r="U72" s="65"/>
      <c r="V72" s="65"/>
      <c r="W72" s="58"/>
      <c r="X72" s="65"/>
      <c r="Y72" s="66"/>
      <c r="Z72" s="45">
        <f t="shared" si="22"/>
        <v>2009</v>
      </c>
      <c r="AA72" s="65"/>
      <c r="AB72" s="65"/>
      <c r="AC72" s="45">
        <f t="shared" si="25"/>
        <v>216</v>
      </c>
      <c r="AD72" s="67"/>
      <c r="AE72" s="67"/>
    </row>
    <row r="73" spans="1:31" s="53" customFormat="1" ht="15.75">
      <c r="A73" s="54">
        <v>2010</v>
      </c>
      <c r="B73" s="58"/>
      <c r="C73" s="59">
        <v>189</v>
      </c>
      <c r="D73" s="56"/>
      <c r="E73" s="56"/>
      <c r="F73" s="55"/>
      <c r="G73" s="56"/>
      <c r="H73" s="61"/>
      <c r="I73" s="59">
        <v>208</v>
      </c>
      <c r="J73" s="56"/>
      <c r="K73" s="56"/>
      <c r="L73" s="55"/>
      <c r="M73" s="56"/>
      <c r="N73" s="58"/>
      <c r="O73" s="65"/>
      <c r="P73" s="66"/>
      <c r="Q73" s="45">
        <f t="shared" si="14"/>
        <v>2010</v>
      </c>
      <c r="R73" s="65"/>
      <c r="S73" s="65"/>
      <c r="T73" s="45">
        <f t="shared" si="17"/>
        <v>189</v>
      </c>
      <c r="U73" s="65"/>
      <c r="V73" s="65"/>
      <c r="W73" s="58"/>
      <c r="X73" s="65"/>
      <c r="Y73" s="66"/>
      <c r="Z73" s="45">
        <f t="shared" si="22"/>
        <v>2010</v>
      </c>
      <c r="AA73" s="65"/>
      <c r="AB73" s="65"/>
      <c r="AC73" s="45">
        <f t="shared" si="25"/>
        <v>208</v>
      </c>
      <c r="AD73" s="67"/>
      <c r="AE73" s="67"/>
    </row>
    <row r="74" spans="1:13" ht="6.75" customHeight="1">
      <c r="A74" s="3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77.75" customHeight="1">
      <c r="A75" s="3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">
      <c r="A76" s="3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>
      <c r="A77" s="3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">
      <c r="A78" s="3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ht="12.75">
      <c r="A79" s="68"/>
    </row>
    <row r="80" ht="12.75">
      <c r="A80" s="68"/>
    </row>
    <row r="81" ht="12.75">
      <c r="A81" s="68"/>
    </row>
    <row r="82" ht="12.75">
      <c r="A82" s="68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37"/>
  <sheetViews>
    <sheetView workbookViewId="0" topLeftCell="A1">
      <selection activeCell="A4" sqref="A4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69" t="s">
        <v>46</v>
      </c>
    </row>
    <row r="37" ht="26.25">
      <c r="B37" s="69" t="s">
        <v>47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31" width="9.140625" style="17" customWidth="1"/>
    <col min="32" max="34" width="9.57421875" style="17" bestFit="1" customWidth="1"/>
    <col min="35" max="37" width="9.140625" style="17" customWidth="1"/>
    <col min="38" max="38" width="9.7109375" style="17" bestFit="1" customWidth="1"/>
    <col min="39" max="39" width="9.140625" style="17" customWidth="1"/>
    <col min="40" max="40" width="11.421875" style="17" customWidth="1"/>
    <col min="41" max="16384" width="9.140625" style="17" customWidth="1"/>
  </cols>
  <sheetData>
    <row r="1" spans="1:2" ht="18">
      <c r="A1" s="21" t="s">
        <v>48</v>
      </c>
      <c r="B1" s="21"/>
    </row>
    <row r="2" ht="16.5" thickBot="1">
      <c r="B2" s="23"/>
    </row>
    <row r="3" spans="1:9" ht="15">
      <c r="A3" s="27"/>
      <c r="B3" s="27"/>
      <c r="C3" s="28"/>
      <c r="I3" s="17" t="s">
        <v>26</v>
      </c>
    </row>
    <row r="4" spans="1:28" ht="18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238" t="s">
        <v>49</v>
      </c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</row>
    <row r="5" spans="1:44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53</v>
      </c>
      <c r="AI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50</v>
      </c>
      <c r="AR5" s="17" t="s">
        <v>51</v>
      </c>
    </row>
    <row r="6" spans="1:46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aca="true" t="shared" si="6" ref="AJ24:AJ64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aca="true" t="shared" si="7" ref="AD28:AD64">AVERAGE(AC26:AC30)</f>
        <v>8631</v>
      </c>
      <c r="AE28" s="43"/>
      <c r="AF28" s="45">
        <f aca="true" t="shared" si="8" ref="AF28:AF64">SQRT(AD28)</f>
        <v>92.90317540321213</v>
      </c>
      <c r="AG28" s="65">
        <f aca="true" t="shared" si="9" ref="AG28:AG64">AD28-2*AF28</f>
        <v>8445.193649193576</v>
      </c>
      <c r="AH28" s="65">
        <f aca="true" t="shared" si="10" ref="AH28:AH64">AD28+2*AF28</f>
        <v>8816.806350806424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</v>
      </c>
      <c r="AG29" s="70">
        <f t="shared" si="9"/>
        <v>8245.974293738594</v>
      </c>
      <c r="AH29" s="70">
        <f t="shared" si="10"/>
        <v>8613.225706261406</v>
      </c>
      <c r="AI29" s="41">
        <v>22580</v>
      </c>
      <c r="AJ29" s="43">
        <f t="shared" si="6"/>
        <v>21769.6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</v>
      </c>
      <c r="AE30" s="43"/>
      <c r="AF30" s="45">
        <f t="shared" si="8"/>
        <v>90.67083323759631</v>
      </c>
      <c r="AG30" s="65">
        <f t="shared" si="9"/>
        <v>8039.858333524808</v>
      </c>
      <c r="AH30" s="65">
        <f t="shared" si="10"/>
        <v>8402.541666475194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</v>
      </c>
      <c r="AG31" s="71">
        <f t="shared" si="9"/>
        <v>7852.9549163854135</v>
      </c>
      <c r="AH31" s="71">
        <f t="shared" si="10"/>
        <v>8211.445083614586</v>
      </c>
      <c r="AI31" s="50">
        <v>20652</v>
      </c>
      <c r="AJ31" s="43">
        <f t="shared" si="6"/>
        <v>21448.4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</v>
      </c>
      <c r="AG32" s="71">
        <f t="shared" si="9"/>
        <v>7722.829361254453</v>
      </c>
      <c r="AH32" s="71">
        <f t="shared" si="10"/>
        <v>8078.370638745548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</v>
      </c>
      <c r="AG33" s="65">
        <f t="shared" si="9"/>
        <v>7713.535146976111</v>
      </c>
      <c r="AH33" s="65">
        <f t="shared" si="10"/>
        <v>8068.864853023889</v>
      </c>
      <c r="AI33" s="41">
        <v>21678</v>
      </c>
      <c r="AJ33" s="43">
        <f t="shared" si="6"/>
        <v>21850.4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72">
        <f t="shared" si="4"/>
        <v>9586.765725921923</v>
      </c>
      <c r="J34" s="72">
        <f t="shared" si="5"/>
        <v>9982.434274078078</v>
      </c>
      <c r="K34" s="43">
        <f t="shared" si="1"/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89.11453304596282</v>
      </c>
      <c r="AG34" s="70">
        <f t="shared" si="9"/>
        <v>7763.170933908074</v>
      </c>
      <c r="AH34" s="70">
        <f t="shared" si="10"/>
        <v>8119.629066091925</v>
      </c>
      <c r="AI34" s="41">
        <v>22107</v>
      </c>
      <c r="AJ34" s="43">
        <f t="shared" si="6"/>
        <v>22077.6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73">
        <f t="shared" si="4"/>
        <v>9589.537421425879</v>
      </c>
      <c r="J35" s="73">
        <f t="shared" si="5"/>
        <v>9985.26257857412</v>
      </c>
      <c r="K35" s="43">
        <f t="shared" si="1"/>
        <v>10051</v>
      </c>
      <c r="L35" s="43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3">
        <f t="shared" si="7"/>
        <v>7994.4</v>
      </c>
      <c r="AE35" s="74">
        <f aca="true" t="shared" si="11" ref="AE35:AE64">K35/AC35</f>
        <v>1.216239109390126</v>
      </c>
      <c r="AF35" s="45">
        <f t="shared" si="8"/>
        <v>89.41140866802178</v>
      </c>
      <c r="AG35" s="70">
        <f t="shared" si="9"/>
        <v>7815.577182663956</v>
      </c>
      <c r="AH35" s="70">
        <f t="shared" si="10"/>
        <v>8173.222817336044</v>
      </c>
      <c r="AI35" s="41">
        <v>23064</v>
      </c>
      <c r="AJ35" s="43">
        <f t="shared" si="6"/>
        <v>22024.4</v>
      </c>
      <c r="AK35" s="43">
        <f aca="true" t="shared" si="12" ref="AK35:AK64">1*M35+4*N35+9*O35+16*P35+25*Q35+36*R35+49*S35+64*T35+81*U35+100*V35+121*W35+144*X35+169*Y35+196*Z35+225*AA35+256*AB35</f>
        <v>15709</v>
      </c>
      <c r="AL35" s="43">
        <f aca="true" t="shared" si="13" ref="AL35:AL64">(E35^2)/AJ35</f>
        <v>4349.412413505021</v>
      </c>
      <c r="AM35" s="43">
        <f aca="true" t="shared" si="14" ref="AM35:AM64">(AJ35^2)*(AK35-AL35)/(AJ35*(AJ35-1))</f>
        <v>11360.103382765605</v>
      </c>
      <c r="AN35" s="43">
        <f aca="true" t="shared" si="15" ref="AN35:AN64">SQRT(AJ35)</f>
        <v>148.40619933142955</v>
      </c>
      <c r="AO35" s="43">
        <f aca="true" t="shared" si="16" ref="AO35:AO64">SQRT(AM35)</f>
        <v>106.58378574044742</v>
      </c>
      <c r="AP35" s="43">
        <f aca="true" t="shared" si="17" ref="AP35:AP64">SQRT(AN35^2+AO35^2)</f>
        <v>182.71426704766546</v>
      </c>
      <c r="AQ35" s="72">
        <f aca="true" t="shared" si="18" ref="AQ35:AQ64">E35-2*AP35</f>
        <v>9421.97146590467</v>
      </c>
      <c r="AR35" s="72">
        <f aca="true" t="shared" si="19" ref="AR35:AR64">E35+2*AP35</f>
        <v>10152.82853409533</v>
      </c>
      <c r="AS35" s="72"/>
      <c r="AT35" s="72"/>
    </row>
    <row r="36" spans="1:46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75">
        <f t="shared" si="4"/>
        <v>9648.931866537723</v>
      </c>
      <c r="J36" s="75">
        <f t="shared" si="5"/>
        <v>10045.868133462276</v>
      </c>
      <c r="K36" s="43">
        <f t="shared" si="1"/>
        <v>9539</v>
      </c>
      <c r="L36" s="43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3">
        <f t="shared" si="7"/>
        <v>8048.6</v>
      </c>
      <c r="AE36" s="74">
        <f t="shared" si="11"/>
        <v>1.213304502671076</v>
      </c>
      <c r="AF36" s="45">
        <f t="shared" si="8"/>
        <v>89.71398999041342</v>
      </c>
      <c r="AG36" s="71">
        <f t="shared" si="9"/>
        <v>7869.172020019174</v>
      </c>
      <c r="AH36" s="71">
        <f t="shared" si="10"/>
        <v>8228.027979980827</v>
      </c>
      <c r="AI36" s="50">
        <v>21788</v>
      </c>
      <c r="AJ36" s="43">
        <f t="shared" si="6"/>
        <v>21858.8</v>
      </c>
      <c r="AK36" s="43">
        <f t="shared" si="12"/>
        <v>14637</v>
      </c>
      <c r="AL36" s="43">
        <f t="shared" si="13"/>
        <v>4436.25847530514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2">
        <f t="shared" si="18"/>
        <v>9489.29382462037</v>
      </c>
      <c r="AR36" s="72">
        <f t="shared" si="19"/>
        <v>10205.506175379629</v>
      </c>
      <c r="AS36" s="72"/>
      <c r="AT36" s="72"/>
    </row>
    <row r="37" spans="1:46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L37" s="43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3">
        <f t="shared" si="7"/>
        <v>7811.8</v>
      </c>
      <c r="AE37" s="74">
        <f t="shared" si="11"/>
        <v>1.2085079365079365</v>
      </c>
      <c r="AF37" s="45">
        <f t="shared" si="8"/>
        <v>88.38438776164035</v>
      </c>
      <c r="AG37" s="45">
        <f t="shared" si="9"/>
        <v>7635.031224476719</v>
      </c>
      <c r="AH37" s="45">
        <f t="shared" si="10"/>
        <v>7988.568775523281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</v>
      </c>
      <c r="AP37" s="43">
        <f t="shared" si="17"/>
        <v>177.48950503575972</v>
      </c>
      <c r="AQ37" s="72">
        <f t="shared" si="18"/>
        <v>9110.02098992848</v>
      </c>
      <c r="AR37" s="72">
        <f t="shared" si="19"/>
        <v>9819.97901007152</v>
      </c>
      <c r="AS37" s="72"/>
      <c r="AT37" s="72"/>
    </row>
    <row r="38" spans="1:46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20" ref="H38:H66">A38</f>
        <v>1982</v>
      </c>
      <c r="I38" s="76">
        <f t="shared" si="4"/>
        <v>8929.002617818987</v>
      </c>
      <c r="J38" s="76">
        <f t="shared" si="5"/>
        <v>9310.997382181013</v>
      </c>
      <c r="K38" s="43">
        <f aca="true" t="shared" si="21" ref="K38:K66">C38</f>
        <v>9961</v>
      </c>
      <c r="L38" s="43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3">
        <f t="shared" si="7"/>
        <v>7575.8</v>
      </c>
      <c r="AE38" s="74">
        <f t="shared" si="11"/>
        <v>1.235702766406153</v>
      </c>
      <c r="AF38" s="45">
        <f t="shared" si="8"/>
        <v>87.03907168622607</v>
      </c>
      <c r="AG38" s="77">
        <f t="shared" si="9"/>
        <v>7401.721856627548</v>
      </c>
      <c r="AH38" s="77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6">
        <f t="shared" si="18"/>
        <v>8758.033713964813</v>
      </c>
      <c r="AR38" s="76">
        <f t="shared" si="19"/>
        <v>9481.966286035187</v>
      </c>
      <c r="AS38" s="72"/>
      <c r="AT38" s="72"/>
    </row>
    <row r="39" spans="1:46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20"/>
        <v>1983</v>
      </c>
      <c r="I39" s="75">
        <f t="shared" si="4"/>
        <v>8701.228528138532</v>
      </c>
      <c r="J39" s="75">
        <f t="shared" si="5"/>
        <v>9078.371471861466</v>
      </c>
      <c r="K39" s="43">
        <f t="shared" si="21"/>
        <v>8257</v>
      </c>
      <c r="L39" s="43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3">
        <f t="shared" si="7"/>
        <v>7414.8</v>
      </c>
      <c r="AE39" s="74">
        <f t="shared" si="11"/>
        <v>1.1800771759325426</v>
      </c>
      <c r="AF39" s="45">
        <f t="shared" si="8"/>
        <v>86.1092329544283</v>
      </c>
      <c r="AG39" s="71">
        <f t="shared" si="9"/>
        <v>7242.581534091144</v>
      </c>
      <c r="AH39" s="71">
        <f t="shared" si="10"/>
        <v>7587.018465908856</v>
      </c>
      <c r="AI39" s="41">
        <v>19434</v>
      </c>
      <c r="AJ39" s="43">
        <f t="shared" si="6"/>
        <v>20477.4</v>
      </c>
      <c r="AK39" s="43">
        <f t="shared" si="12"/>
        <v>12271</v>
      </c>
      <c r="AL39" s="43">
        <f t="shared" si="13"/>
        <v>3859.305577856563</v>
      </c>
      <c r="AM39" s="43">
        <f t="shared" si="14"/>
        <v>8412.105221620988</v>
      </c>
      <c r="AN39" s="43">
        <f t="shared" si="15"/>
        <v>143.09926624549828</v>
      </c>
      <c r="AO39" s="43">
        <f t="shared" si="16"/>
        <v>91.71752952201116</v>
      </c>
      <c r="AP39" s="43">
        <f t="shared" si="17"/>
        <v>169.9691302019899</v>
      </c>
      <c r="AQ39" s="75">
        <f t="shared" si="18"/>
        <v>8549.86173959602</v>
      </c>
      <c r="AR39" s="75">
        <f t="shared" si="19"/>
        <v>9229.73826040398</v>
      </c>
      <c r="AS39" s="72"/>
      <c r="AT39" s="72"/>
    </row>
    <row r="40" spans="1:46" ht="15">
      <c r="A40" s="39">
        <v>1984</v>
      </c>
      <c r="B40" s="27"/>
      <c r="C40" s="41">
        <v>8326</v>
      </c>
      <c r="D40" s="43"/>
      <c r="E40" s="43">
        <f aca="true" t="shared" si="22" ref="E40:E66">AVERAGE(C38:C42)</f>
        <v>8591</v>
      </c>
      <c r="F40" s="43">
        <f aca="true" t="shared" si="23" ref="F40:F66">SQRT(E40)</f>
        <v>92.68764750493995</v>
      </c>
      <c r="G40" s="43"/>
      <c r="H40" s="45">
        <f t="shared" si="20"/>
        <v>1984</v>
      </c>
      <c r="I40" s="75">
        <f aca="true" t="shared" si="24" ref="I40:I66">E40-2*F40</f>
        <v>8405.62470499012</v>
      </c>
      <c r="J40" s="75">
        <f aca="true" t="shared" si="25" ref="J40:J66">E40+2*F40</f>
        <v>8776.37529500988</v>
      </c>
      <c r="K40" s="43">
        <f t="shared" si="21"/>
        <v>8326</v>
      </c>
      <c r="L40" s="43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3">
        <f t="shared" si="7"/>
        <v>7183.6</v>
      </c>
      <c r="AE40" s="74">
        <f t="shared" si="11"/>
        <v>1.1753246753246753</v>
      </c>
      <c r="AF40" s="45">
        <f t="shared" si="8"/>
        <v>84.75612072293069</v>
      </c>
      <c r="AG40" s="45">
        <f t="shared" si="9"/>
        <v>7014.087758554139</v>
      </c>
      <c r="AH40" s="45">
        <f t="shared" si="10"/>
        <v>7353.112241445861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</v>
      </c>
      <c r="AN40" s="43">
        <f t="shared" si="15"/>
        <v>141.9302645667935</v>
      </c>
      <c r="AO40" s="43">
        <f t="shared" si="16"/>
        <v>91.06351603195948</v>
      </c>
      <c r="AP40" s="43">
        <f t="shared" si="17"/>
        <v>168.6320371462758</v>
      </c>
      <c r="AQ40" s="72">
        <f t="shared" si="18"/>
        <v>8253.735925707448</v>
      </c>
      <c r="AR40" s="72">
        <f t="shared" si="19"/>
        <v>8928.264074292552</v>
      </c>
      <c r="AS40" s="72"/>
      <c r="AT40" s="72"/>
    </row>
    <row r="41" spans="1:46" s="53" customFormat="1" ht="15.75">
      <c r="A41" s="48">
        <v>1985</v>
      </c>
      <c r="B41" s="23"/>
      <c r="C41" s="50">
        <v>8388</v>
      </c>
      <c r="D41" s="52"/>
      <c r="E41" s="43">
        <f t="shared" si="22"/>
        <v>8051.4</v>
      </c>
      <c r="F41" s="43">
        <f t="shared" si="23"/>
        <v>89.72959378042452</v>
      </c>
      <c r="G41" s="52"/>
      <c r="H41" s="45">
        <f t="shared" si="20"/>
        <v>1985</v>
      </c>
      <c r="I41" s="76">
        <f t="shared" si="24"/>
        <v>7871.94081243915</v>
      </c>
      <c r="J41" s="76">
        <f t="shared" si="25"/>
        <v>8230.859187560849</v>
      </c>
      <c r="K41" s="43">
        <f t="shared" si="21"/>
        <v>8388</v>
      </c>
      <c r="L41" s="43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3">
        <f t="shared" si="7"/>
        <v>6788.4</v>
      </c>
      <c r="AE41" s="74">
        <f t="shared" si="11"/>
        <v>1.1886070568230127</v>
      </c>
      <c r="AF41" s="45">
        <f t="shared" si="8"/>
        <v>82.39174715953048</v>
      </c>
      <c r="AG41" s="77">
        <f t="shared" si="9"/>
        <v>6623.616505680939</v>
      </c>
      <c r="AH41" s="77">
        <f t="shared" si="10"/>
        <v>6953.183494319061</v>
      </c>
      <c r="AI41" s="50">
        <v>20644</v>
      </c>
      <c r="AJ41" s="43">
        <f t="shared" si="6"/>
        <v>19705.6</v>
      </c>
      <c r="AK41" s="43">
        <f t="shared" si="12"/>
        <v>12456</v>
      </c>
      <c r="AL41" s="43">
        <f t="shared" si="13"/>
        <v>3289.676130643066</v>
      </c>
      <c r="AM41" s="43">
        <f t="shared" si="14"/>
        <v>9166.789056362475</v>
      </c>
      <c r="AN41" s="43">
        <f t="shared" si="15"/>
        <v>140.37663623267227</v>
      </c>
      <c r="AO41" s="43">
        <f t="shared" si="16"/>
        <v>95.74334993284116</v>
      </c>
      <c r="AP41" s="43">
        <f t="shared" si="17"/>
        <v>169.91877193636515</v>
      </c>
      <c r="AQ41" s="72">
        <f t="shared" si="18"/>
        <v>7711.562456127269</v>
      </c>
      <c r="AR41" s="72">
        <f t="shared" si="19"/>
        <v>8391.23754387273</v>
      </c>
      <c r="AS41" s="72"/>
      <c r="AT41" s="72"/>
    </row>
    <row r="42" spans="1:46" ht="15">
      <c r="A42" s="39">
        <v>1986</v>
      </c>
      <c r="B42" s="27"/>
      <c r="C42" s="41">
        <v>8023</v>
      </c>
      <c r="D42" s="43"/>
      <c r="E42" s="43">
        <f t="shared" si="22"/>
        <v>7857.2</v>
      </c>
      <c r="F42" s="43">
        <f t="shared" si="23"/>
        <v>88.64084837139139</v>
      </c>
      <c r="G42" s="43"/>
      <c r="H42" s="45">
        <f t="shared" si="20"/>
        <v>1986</v>
      </c>
      <c r="I42" s="43">
        <f t="shared" si="24"/>
        <v>7679.918303257217</v>
      </c>
      <c r="J42" s="43">
        <f t="shared" si="25"/>
        <v>8034.481696742782</v>
      </c>
      <c r="K42" s="43">
        <f t="shared" si="21"/>
        <v>8023</v>
      </c>
      <c r="L42" s="43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3">
        <f t="shared" si="7"/>
        <v>6609.2</v>
      </c>
      <c r="AE42" s="74">
        <f t="shared" si="11"/>
        <v>1.1940764994790891</v>
      </c>
      <c r="AF42" s="45">
        <f t="shared" si="8"/>
        <v>81.29698641401168</v>
      </c>
      <c r="AG42" s="45">
        <f t="shared" si="9"/>
        <v>6446.606027171976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9095.814981769296</v>
      </c>
      <c r="AN42" s="43">
        <f t="shared" si="15"/>
        <v>140.13636216200277</v>
      </c>
      <c r="AO42" s="43">
        <f t="shared" si="16"/>
        <v>95.37198216336544</v>
      </c>
      <c r="AP42" s="43">
        <f t="shared" si="17"/>
        <v>169.51110577708263</v>
      </c>
      <c r="AQ42" s="72">
        <f t="shared" si="18"/>
        <v>7518.177788445834</v>
      </c>
      <c r="AR42" s="72">
        <f t="shared" si="19"/>
        <v>8196.222211554164</v>
      </c>
      <c r="AS42" s="72"/>
      <c r="AT42" s="72"/>
    </row>
    <row r="43" spans="1:46" ht="15">
      <c r="A43" s="39">
        <v>1987</v>
      </c>
      <c r="B43" s="27"/>
      <c r="C43" s="41">
        <v>7263</v>
      </c>
      <c r="D43" s="43"/>
      <c r="E43" s="43">
        <f t="shared" si="22"/>
        <v>7702.2</v>
      </c>
      <c r="F43" s="43">
        <f t="shared" si="23"/>
        <v>87.76217864205515</v>
      </c>
      <c r="G43" s="43"/>
      <c r="H43" s="45">
        <f t="shared" si="20"/>
        <v>1987</v>
      </c>
      <c r="I43" s="78">
        <f t="shared" si="24"/>
        <v>7526.67564271589</v>
      </c>
      <c r="J43" s="78">
        <f t="shared" si="25"/>
        <v>7877.72435728411</v>
      </c>
      <c r="K43" s="43">
        <f t="shared" si="21"/>
        <v>7263</v>
      </c>
      <c r="L43" s="43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3">
        <f t="shared" si="7"/>
        <v>6454.4</v>
      </c>
      <c r="AE43" s="74">
        <f t="shared" si="11"/>
        <v>1.1935907970419064</v>
      </c>
      <c r="AF43" s="45">
        <f t="shared" si="8"/>
        <v>80.33928055440875</v>
      </c>
      <c r="AG43" s="71">
        <f t="shared" si="9"/>
        <v>6293.7214388911825</v>
      </c>
      <c r="AH43" s="71">
        <f t="shared" si="10"/>
        <v>6615.078561108817</v>
      </c>
      <c r="AI43" s="41">
        <v>18657</v>
      </c>
      <c r="AJ43" s="43">
        <f t="shared" si="6"/>
        <v>19764.4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</v>
      </c>
      <c r="AN43" s="43">
        <f t="shared" si="15"/>
        <v>140.585916791121</v>
      </c>
      <c r="AO43" s="43">
        <f t="shared" si="16"/>
        <v>88.1240057521869</v>
      </c>
      <c r="AP43" s="43">
        <f t="shared" si="17"/>
        <v>165.9223926714278</v>
      </c>
      <c r="AQ43" s="75">
        <f t="shared" si="18"/>
        <v>7370.355214657145</v>
      </c>
      <c r="AR43" s="75">
        <f t="shared" si="19"/>
        <v>8034.044785342855</v>
      </c>
      <c r="AS43" s="72"/>
      <c r="AT43" s="72"/>
    </row>
    <row r="44" spans="1:46" ht="15">
      <c r="A44" s="39">
        <v>1988</v>
      </c>
      <c r="B44" s="27"/>
      <c r="C44" s="41">
        <v>7286</v>
      </c>
      <c r="D44" s="43"/>
      <c r="E44" s="43">
        <f t="shared" si="22"/>
        <v>7384.2</v>
      </c>
      <c r="F44" s="43">
        <f t="shared" si="23"/>
        <v>85.93136796304363</v>
      </c>
      <c r="G44" s="43"/>
      <c r="H44" s="45">
        <f t="shared" si="20"/>
        <v>1988</v>
      </c>
      <c r="I44" s="43">
        <f t="shared" si="24"/>
        <v>7212.337264073913</v>
      </c>
      <c r="J44" s="43">
        <f t="shared" si="25"/>
        <v>7556.062735926087</v>
      </c>
      <c r="K44" s="43">
        <f t="shared" si="21"/>
        <v>7286</v>
      </c>
      <c r="L44" s="43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3">
        <f t="shared" si="7"/>
        <v>6188.6</v>
      </c>
      <c r="AE44" s="74">
        <f t="shared" si="11"/>
        <v>1.1942304540239306</v>
      </c>
      <c r="AF44" s="45">
        <f t="shared" si="8"/>
        <v>78.66765536101862</v>
      </c>
      <c r="AG44" s="45">
        <f t="shared" si="9"/>
        <v>6031.264689277963</v>
      </c>
      <c r="AH44" s="45">
        <f t="shared" si="10"/>
        <v>6345.935310722038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</v>
      </c>
      <c r="AM44" s="43">
        <f t="shared" si="14"/>
        <v>8180.328233547547</v>
      </c>
      <c r="AN44" s="43">
        <f t="shared" si="15"/>
        <v>140.24906416800079</v>
      </c>
      <c r="AO44" s="43">
        <f t="shared" si="16"/>
        <v>90.44516699939001</v>
      </c>
      <c r="AP44" s="43">
        <f t="shared" si="17"/>
        <v>166.88357688384903</v>
      </c>
      <c r="AQ44" s="72">
        <f t="shared" si="18"/>
        <v>7050.432846232302</v>
      </c>
      <c r="AR44" s="72">
        <f t="shared" si="19"/>
        <v>7717.967153767698</v>
      </c>
      <c r="AS44" s="72"/>
      <c r="AT44" s="72"/>
    </row>
    <row r="45" spans="1:46" ht="15">
      <c r="A45" s="39">
        <v>1989</v>
      </c>
      <c r="B45" s="27"/>
      <c r="C45" s="41">
        <v>7551</v>
      </c>
      <c r="D45" s="43"/>
      <c r="E45" s="43">
        <f t="shared" si="22"/>
        <v>7005.4</v>
      </c>
      <c r="F45" s="43">
        <f t="shared" si="23"/>
        <v>83.69826760453289</v>
      </c>
      <c r="G45" s="43"/>
      <c r="H45" s="45">
        <f t="shared" si="20"/>
        <v>1989</v>
      </c>
      <c r="I45" s="76">
        <f t="shared" si="24"/>
        <v>6838.003464790934</v>
      </c>
      <c r="J45" s="76">
        <f t="shared" si="25"/>
        <v>7172.796535209065</v>
      </c>
      <c r="K45" s="43">
        <f t="shared" si="21"/>
        <v>7551</v>
      </c>
      <c r="L45" s="43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3">
        <f t="shared" si="7"/>
        <v>5878.2</v>
      </c>
      <c r="AE45" s="74">
        <f t="shared" si="11"/>
        <v>1.1966719492868463</v>
      </c>
      <c r="AF45" s="45">
        <f t="shared" si="8"/>
        <v>76.66942024040615</v>
      </c>
      <c r="AG45" s="77">
        <f t="shared" si="9"/>
        <v>5724.861159519188</v>
      </c>
      <c r="AH45" s="77">
        <f t="shared" si="10"/>
        <v>6031.538840480812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2515.821619127689</v>
      </c>
      <c r="AM45" s="43">
        <f t="shared" si="14"/>
        <v>8959.637689302668</v>
      </c>
      <c r="AN45" s="43">
        <f t="shared" si="15"/>
        <v>139.66674622113882</v>
      </c>
      <c r="AO45" s="43">
        <f t="shared" si="16"/>
        <v>94.65536270757546</v>
      </c>
      <c r="AP45" s="43">
        <f t="shared" si="17"/>
        <v>168.71999789385566</v>
      </c>
      <c r="AQ45" s="73">
        <f t="shared" si="18"/>
        <v>6667.960004212288</v>
      </c>
      <c r="AR45" s="73">
        <f t="shared" si="19"/>
        <v>7342.839995787711</v>
      </c>
      <c r="AS45" s="72"/>
      <c r="AT45" s="72"/>
    </row>
    <row r="46" spans="1:46" s="53" customFormat="1" ht="15.75">
      <c r="A46" s="48">
        <v>1990</v>
      </c>
      <c r="B46" s="23"/>
      <c r="C46" s="50">
        <v>6798</v>
      </c>
      <c r="D46" s="52"/>
      <c r="E46" s="43">
        <f t="shared" si="22"/>
        <v>6680.6</v>
      </c>
      <c r="F46" s="43">
        <f t="shared" si="23"/>
        <v>81.73493745027275</v>
      </c>
      <c r="G46" s="52"/>
      <c r="H46" s="45">
        <f t="shared" si="20"/>
        <v>1990</v>
      </c>
      <c r="I46" s="43">
        <f t="shared" si="24"/>
        <v>6517.130125099455</v>
      </c>
      <c r="J46" s="43">
        <f t="shared" si="25"/>
        <v>6844.069874900546</v>
      </c>
      <c r="K46" s="43">
        <f t="shared" si="21"/>
        <v>6798</v>
      </c>
      <c r="L46" s="43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3">
        <f t="shared" si="7"/>
        <v>5600</v>
      </c>
      <c r="AE46" s="74">
        <f t="shared" si="11"/>
        <v>1.1868016759776536</v>
      </c>
      <c r="AF46" s="45">
        <f t="shared" si="8"/>
        <v>74.83314773547883</v>
      </c>
      <c r="AG46" s="45">
        <f t="shared" si="9"/>
        <v>5450.333704529043</v>
      </c>
      <c r="AH46" s="45">
        <f t="shared" si="10"/>
        <v>5749.666295470957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</v>
      </c>
      <c r="AM46" s="43">
        <f t="shared" si="14"/>
        <v>7777.133755161023</v>
      </c>
      <c r="AN46" s="43">
        <f t="shared" si="15"/>
        <v>139.20129309744217</v>
      </c>
      <c r="AO46" s="43">
        <f t="shared" si="16"/>
        <v>88.1880590281985</v>
      </c>
      <c r="AP46" s="43">
        <f t="shared" si="17"/>
        <v>164.7851138761054</v>
      </c>
      <c r="AQ46" s="72">
        <f t="shared" si="18"/>
        <v>6351.02977224779</v>
      </c>
      <c r="AR46" s="72">
        <f t="shared" si="19"/>
        <v>7010.170227752211</v>
      </c>
      <c r="AS46" s="72"/>
      <c r="AT46" s="72"/>
    </row>
    <row r="47" spans="1:46" ht="15">
      <c r="A47" s="39">
        <v>1991</v>
      </c>
      <c r="B47" s="27"/>
      <c r="C47" s="41">
        <v>6129</v>
      </c>
      <c r="D47" s="43"/>
      <c r="E47" s="43">
        <f t="shared" si="22"/>
        <v>6194</v>
      </c>
      <c r="F47" s="43">
        <f t="shared" si="23"/>
        <v>78.70196947980399</v>
      </c>
      <c r="G47" s="43"/>
      <c r="H47" s="45">
        <f t="shared" si="20"/>
        <v>1991</v>
      </c>
      <c r="I47" s="43">
        <f t="shared" si="24"/>
        <v>6036.596061040392</v>
      </c>
      <c r="J47" s="43">
        <f t="shared" si="25"/>
        <v>6351.403938959608</v>
      </c>
      <c r="K47" s="43">
        <f t="shared" si="21"/>
        <v>6129</v>
      </c>
      <c r="L47" s="43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3">
        <f t="shared" si="7"/>
        <v>5181.8</v>
      </c>
      <c r="AE47" s="74">
        <f t="shared" si="11"/>
        <v>1.1861815366750532</v>
      </c>
      <c r="AF47" s="45">
        <f t="shared" si="8"/>
        <v>71.98472060097198</v>
      </c>
      <c r="AG47" s="45">
        <f t="shared" si="9"/>
        <v>5037.830558798056</v>
      </c>
      <c r="AH47" s="45">
        <f t="shared" si="10"/>
        <v>5325.769441201945</v>
      </c>
      <c r="AI47" s="41">
        <v>19004</v>
      </c>
      <c r="AJ47" s="43">
        <f t="shared" si="6"/>
        <v>18894.6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</v>
      </c>
      <c r="AN47" s="43">
        <f t="shared" si="15"/>
        <v>137.45762983552422</v>
      </c>
      <c r="AO47" s="43">
        <f t="shared" si="16"/>
        <v>83.9575195357162</v>
      </c>
      <c r="AP47" s="43">
        <f t="shared" si="17"/>
        <v>161.0697522397988</v>
      </c>
      <c r="AQ47" s="72">
        <f t="shared" si="18"/>
        <v>5871.860495520403</v>
      </c>
      <c r="AR47" s="72">
        <f t="shared" si="19"/>
        <v>6516.139504479597</v>
      </c>
      <c r="AS47" s="72"/>
      <c r="AT47" s="72"/>
    </row>
    <row r="48" spans="1:46" ht="15">
      <c r="A48" s="39">
        <v>1992</v>
      </c>
      <c r="B48" s="27"/>
      <c r="C48" s="41">
        <v>5639</v>
      </c>
      <c r="D48" s="43"/>
      <c r="E48" s="43">
        <f t="shared" si="22"/>
        <v>5798</v>
      </c>
      <c r="F48" s="43">
        <f t="shared" si="23"/>
        <v>76.14459928320589</v>
      </c>
      <c r="G48" s="43"/>
      <c r="H48" s="45">
        <f t="shared" si="20"/>
        <v>1992</v>
      </c>
      <c r="I48" s="78">
        <f t="shared" si="24"/>
        <v>5645.710801433588</v>
      </c>
      <c r="J48" s="78">
        <f t="shared" si="25"/>
        <v>5950.289198566412</v>
      </c>
      <c r="K48" s="43">
        <f t="shared" si="21"/>
        <v>5639</v>
      </c>
      <c r="L48" s="43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3">
        <f t="shared" si="7"/>
        <v>4848.4</v>
      </c>
      <c r="AE48" s="74">
        <f t="shared" si="11"/>
        <v>1.2013208351086493</v>
      </c>
      <c r="AF48" s="45">
        <f t="shared" si="8"/>
        <v>69.6304531078177</v>
      </c>
      <c r="AG48" s="71">
        <f t="shared" si="9"/>
        <v>4709.139093784364</v>
      </c>
      <c r="AH48" s="71">
        <f t="shared" si="10"/>
        <v>4987.660906215635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</v>
      </c>
      <c r="AN48" s="43">
        <f t="shared" si="15"/>
        <v>134.63729052532216</v>
      </c>
      <c r="AO48" s="43">
        <f t="shared" si="16"/>
        <v>81.57739881511404</v>
      </c>
      <c r="AP48" s="43">
        <f t="shared" si="17"/>
        <v>157.42322572428813</v>
      </c>
      <c r="AQ48" s="72">
        <f t="shared" si="18"/>
        <v>5483.153548551424</v>
      </c>
      <c r="AR48" s="72">
        <f t="shared" si="19"/>
        <v>6112.846451448576</v>
      </c>
      <c r="AS48" s="72"/>
      <c r="AT48" s="72"/>
    </row>
    <row r="49" spans="1:46" ht="15">
      <c r="A49" s="39">
        <v>1993</v>
      </c>
      <c r="B49" s="27"/>
      <c r="C49" s="41">
        <v>4853</v>
      </c>
      <c r="D49" s="43"/>
      <c r="E49" s="43">
        <f t="shared" si="22"/>
        <v>5506.2</v>
      </c>
      <c r="F49" s="43">
        <f t="shared" si="23"/>
        <v>74.20377348895406</v>
      </c>
      <c r="G49" s="43"/>
      <c r="H49" s="45">
        <f t="shared" si="20"/>
        <v>1993</v>
      </c>
      <c r="I49" s="78">
        <f t="shared" si="24"/>
        <v>5357.792453022092</v>
      </c>
      <c r="J49" s="78">
        <f t="shared" si="25"/>
        <v>5654.607546977908</v>
      </c>
      <c r="K49" s="43">
        <f t="shared" si="21"/>
        <v>4853</v>
      </c>
      <c r="L49" s="43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3">
        <f t="shared" si="7"/>
        <v>4589.2</v>
      </c>
      <c r="AE49" s="74">
        <f t="shared" si="11"/>
        <v>1.2102244389027432</v>
      </c>
      <c r="AF49" s="45">
        <f t="shared" si="8"/>
        <v>67.74363438729871</v>
      </c>
      <c r="AG49" s="71">
        <f t="shared" si="9"/>
        <v>4453.712731225402</v>
      </c>
      <c r="AH49" s="71">
        <f t="shared" si="10"/>
        <v>4724.687268774597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</v>
      </c>
      <c r="AP49" s="43">
        <f t="shared" si="17"/>
        <v>152.33740908996793</v>
      </c>
      <c r="AQ49" s="75">
        <f t="shared" si="18"/>
        <v>5201.525181820064</v>
      </c>
      <c r="AR49" s="75">
        <f t="shared" si="19"/>
        <v>5810.874818179936</v>
      </c>
      <c r="AS49" s="79"/>
      <c r="AT49" s="79"/>
    </row>
    <row r="50" spans="1:46" ht="15">
      <c r="A50" s="39">
        <v>1994</v>
      </c>
      <c r="B50" s="27"/>
      <c r="C50" s="41">
        <v>5571</v>
      </c>
      <c r="D50" s="43"/>
      <c r="E50" s="43">
        <f t="shared" si="22"/>
        <v>5160</v>
      </c>
      <c r="F50" s="43">
        <f t="shared" si="23"/>
        <v>71.83313998427188</v>
      </c>
      <c r="G50" s="43"/>
      <c r="H50" s="45">
        <f t="shared" si="20"/>
        <v>1994</v>
      </c>
      <c r="I50" s="76">
        <f t="shared" si="24"/>
        <v>5016.333720031456</v>
      </c>
      <c r="J50" s="76">
        <f t="shared" si="25"/>
        <v>5303.666279968544</v>
      </c>
      <c r="K50" s="43">
        <f t="shared" si="21"/>
        <v>5571</v>
      </c>
      <c r="L50" s="43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3">
        <f t="shared" si="7"/>
        <v>4282</v>
      </c>
      <c r="AE50" s="74">
        <f t="shared" si="11"/>
        <v>1.1998707732069782</v>
      </c>
      <c r="AF50" s="45">
        <f t="shared" si="8"/>
        <v>65.43699259593154</v>
      </c>
      <c r="AG50" s="77">
        <f t="shared" si="9"/>
        <v>4151.1260148081365</v>
      </c>
      <c r="AH50" s="77">
        <f t="shared" si="10"/>
        <v>4412.8739851918635</v>
      </c>
      <c r="AI50" s="41">
        <v>16768</v>
      </c>
      <c r="AJ50" s="43">
        <f t="shared" si="6"/>
        <v>16813.6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6925.836717699821</v>
      </c>
      <c r="AN50" s="43">
        <f t="shared" si="15"/>
        <v>129.6672664938997</v>
      </c>
      <c r="AO50" s="43">
        <f t="shared" si="16"/>
        <v>83.22161208303899</v>
      </c>
      <c r="AP50" s="43">
        <f t="shared" si="17"/>
        <v>154.0760744492792</v>
      </c>
      <c r="AQ50" s="73">
        <f t="shared" si="18"/>
        <v>4851.847851101442</v>
      </c>
      <c r="AR50" s="73">
        <f t="shared" si="19"/>
        <v>5468.152148898558</v>
      </c>
      <c r="AS50" s="79"/>
      <c r="AT50" s="79"/>
    </row>
    <row r="51" spans="1:46" s="53" customFormat="1" ht="15.75">
      <c r="A51" s="48">
        <v>1995</v>
      </c>
      <c r="B51" s="23"/>
      <c r="C51" s="50">
        <v>5339</v>
      </c>
      <c r="D51" s="52"/>
      <c r="E51" s="43">
        <f t="shared" si="22"/>
        <v>4917</v>
      </c>
      <c r="F51" s="43">
        <f t="shared" si="23"/>
        <v>70.12132343303284</v>
      </c>
      <c r="G51" s="52"/>
      <c r="H51" s="45">
        <f t="shared" si="20"/>
        <v>1995</v>
      </c>
      <c r="I51" s="76">
        <f t="shared" si="24"/>
        <v>4776.757353133934</v>
      </c>
      <c r="J51" s="76">
        <f t="shared" si="25"/>
        <v>5057.242646866066</v>
      </c>
      <c r="K51" s="43">
        <f t="shared" si="21"/>
        <v>5339</v>
      </c>
      <c r="L51" s="43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3">
        <f t="shared" si="7"/>
        <v>4073.6</v>
      </c>
      <c r="AE51" s="74">
        <f t="shared" si="11"/>
        <v>1.2046480144404332</v>
      </c>
      <c r="AF51" s="45">
        <f t="shared" si="8"/>
        <v>63.82476008572222</v>
      </c>
      <c r="AG51" s="77">
        <f t="shared" si="9"/>
        <v>3945.9504798285557</v>
      </c>
      <c r="AH51" s="77">
        <f t="shared" si="10"/>
        <v>4201.249520171445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6657.786108995055</v>
      </c>
      <c r="AN51" s="43">
        <f t="shared" si="15"/>
        <v>128.61259658369394</v>
      </c>
      <c r="AO51" s="43">
        <f t="shared" si="16"/>
        <v>81.59525788301092</v>
      </c>
      <c r="AP51" s="43">
        <f t="shared" si="17"/>
        <v>152.3121338206351</v>
      </c>
      <c r="AQ51" s="73">
        <f t="shared" si="18"/>
        <v>4612.37573235873</v>
      </c>
      <c r="AR51" s="73">
        <f t="shared" si="19"/>
        <v>5221.62426764127</v>
      </c>
      <c r="AS51" s="80"/>
      <c r="AT51" s="80"/>
    </row>
    <row r="52" spans="1:46" ht="15">
      <c r="A52" s="39">
        <v>1996</v>
      </c>
      <c r="B52" s="27"/>
      <c r="C52" s="41">
        <v>4398</v>
      </c>
      <c r="E52" s="43">
        <f t="shared" si="22"/>
        <v>4837.8</v>
      </c>
      <c r="F52" s="43">
        <f t="shared" si="23"/>
        <v>69.55429533824636</v>
      </c>
      <c r="H52" s="45">
        <f t="shared" si="20"/>
        <v>1996</v>
      </c>
      <c r="I52" s="78">
        <f t="shared" si="24"/>
        <v>4698.691409323507</v>
      </c>
      <c r="J52" s="78">
        <f t="shared" si="25"/>
        <v>4976.908590676493</v>
      </c>
      <c r="K52" s="43">
        <f t="shared" si="21"/>
        <v>4398</v>
      </c>
      <c r="L52" s="43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3">
        <f t="shared" si="7"/>
        <v>4003</v>
      </c>
      <c r="AE52" s="74">
        <f t="shared" si="11"/>
        <v>1.2112365739465711</v>
      </c>
      <c r="AF52" s="45">
        <f t="shared" si="8"/>
        <v>63.26926584053272</v>
      </c>
      <c r="AG52" s="81">
        <f t="shared" si="9"/>
        <v>3876.4614683189347</v>
      </c>
      <c r="AH52" s="81">
        <f t="shared" si="10"/>
        <v>4129.538531681065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</v>
      </c>
      <c r="AN52" s="43">
        <f t="shared" si="15"/>
        <v>128.48346197079218</v>
      </c>
      <c r="AO52" s="43">
        <f t="shared" si="16"/>
        <v>72.96963054093578</v>
      </c>
      <c r="AP52" s="43">
        <f t="shared" si="17"/>
        <v>147.7584751588912</v>
      </c>
      <c r="AQ52" s="75">
        <f t="shared" si="18"/>
        <v>4542.283049682218</v>
      </c>
      <c r="AR52" s="75">
        <f t="shared" si="19"/>
        <v>5133.316950317782</v>
      </c>
      <c r="AS52" s="79"/>
      <c r="AT52" s="79"/>
    </row>
    <row r="53" spans="1:46" ht="15">
      <c r="A53" s="39">
        <v>1997</v>
      </c>
      <c r="B53" s="27"/>
      <c r="C53" s="41">
        <v>4424</v>
      </c>
      <c r="E53" s="43">
        <f t="shared" si="22"/>
        <v>4538.6</v>
      </c>
      <c r="F53" s="43">
        <f t="shared" si="23"/>
        <v>67.36913239756024</v>
      </c>
      <c r="H53" s="45">
        <f t="shared" si="20"/>
        <v>1997</v>
      </c>
      <c r="I53" s="43">
        <f t="shared" si="24"/>
        <v>4403.86173520488</v>
      </c>
      <c r="J53" s="43">
        <f t="shared" si="25"/>
        <v>4673.338264795121</v>
      </c>
      <c r="K53" s="43">
        <f t="shared" si="21"/>
        <v>4424</v>
      </c>
      <c r="L53" s="43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3">
        <f t="shared" si="7"/>
        <v>3773.2</v>
      </c>
      <c r="AE53" s="74">
        <f t="shared" si="11"/>
        <v>1.2113910186199344</v>
      </c>
      <c r="AF53" s="45">
        <f t="shared" si="8"/>
        <v>61.42637869840611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5457.72846443793</v>
      </c>
      <c r="AN53" s="43">
        <f t="shared" si="15"/>
        <v>127.42605698992651</v>
      </c>
      <c r="AO53" s="43">
        <f t="shared" si="16"/>
        <v>73.87644052360623</v>
      </c>
      <c r="AP53" s="43">
        <f t="shared" si="17"/>
        <v>147.292662629331</v>
      </c>
      <c r="AQ53" s="72">
        <f t="shared" si="18"/>
        <v>4244.014674741338</v>
      </c>
      <c r="AR53" s="72">
        <f t="shared" si="19"/>
        <v>4833.1853252586625</v>
      </c>
      <c r="AS53" s="79"/>
      <c r="AT53" s="79"/>
    </row>
    <row r="54" spans="1:46" ht="15">
      <c r="A54" s="54">
        <v>1998</v>
      </c>
      <c r="B54" s="30"/>
      <c r="C54" s="56">
        <v>4457</v>
      </c>
      <c r="E54" s="43">
        <f t="shared" si="22"/>
        <v>4249.6</v>
      </c>
      <c r="F54" s="43">
        <f t="shared" si="23"/>
        <v>65.18895611988276</v>
      </c>
      <c r="H54" s="45">
        <f t="shared" si="20"/>
        <v>1998</v>
      </c>
      <c r="I54" s="76">
        <f t="shared" si="24"/>
        <v>4119.222087760235</v>
      </c>
      <c r="J54" s="76">
        <f t="shared" si="25"/>
        <v>4379.977912239766</v>
      </c>
      <c r="K54" s="43">
        <f t="shared" si="21"/>
        <v>4457</v>
      </c>
      <c r="L54" s="43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3">
        <f t="shared" si="7"/>
        <v>3547.6</v>
      </c>
      <c r="AE54" s="74">
        <f t="shared" si="11"/>
        <v>1.218758545255674</v>
      </c>
      <c r="AF54" s="45">
        <f t="shared" si="8"/>
        <v>59.56173268131141</v>
      </c>
      <c r="AG54" s="45">
        <f t="shared" si="9"/>
        <v>3428.476534637377</v>
      </c>
      <c r="AH54" s="45">
        <f t="shared" si="10"/>
        <v>3666.723465362623</v>
      </c>
      <c r="AI54" s="41">
        <v>16519</v>
      </c>
      <c r="AJ54" s="43">
        <f t="shared" si="6"/>
        <v>15956.8</v>
      </c>
      <c r="AK54" s="43">
        <f t="shared" si="12"/>
        <v>6935</v>
      </c>
      <c r="AL54" s="43">
        <f t="shared" si="13"/>
        <v>1131.7494836057358</v>
      </c>
      <c r="AM54" s="43">
        <f t="shared" si="14"/>
        <v>5803.614224294613</v>
      </c>
      <c r="AN54" s="43">
        <f t="shared" si="15"/>
        <v>126.3202279921945</v>
      </c>
      <c r="AO54" s="43">
        <f t="shared" si="16"/>
        <v>76.18145590821045</v>
      </c>
      <c r="AP54" s="43">
        <f t="shared" si="17"/>
        <v>147.51411533915868</v>
      </c>
      <c r="AQ54" s="72">
        <f t="shared" si="18"/>
        <v>3954.571769321683</v>
      </c>
      <c r="AR54" s="72">
        <f t="shared" si="19"/>
        <v>4544.628230678318</v>
      </c>
      <c r="AS54" s="82"/>
      <c r="AT54" s="82"/>
    </row>
    <row r="55" spans="1:46" s="57" customFormat="1" ht="15">
      <c r="A55" s="54">
        <v>1999</v>
      </c>
      <c r="C55" s="56">
        <v>4075</v>
      </c>
      <c r="E55" s="43">
        <f t="shared" si="22"/>
        <v>4121.6</v>
      </c>
      <c r="F55" s="43">
        <f t="shared" si="23"/>
        <v>64.19968847276442</v>
      </c>
      <c r="H55" s="45">
        <f t="shared" si="20"/>
        <v>1999</v>
      </c>
      <c r="I55" s="43">
        <f t="shared" si="24"/>
        <v>3993.2006230544716</v>
      </c>
      <c r="J55" s="43">
        <f t="shared" si="25"/>
        <v>4249.99937694553</v>
      </c>
      <c r="K55" s="43">
        <f t="shared" si="21"/>
        <v>4075</v>
      </c>
      <c r="L55" s="43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3">
        <f t="shared" si="7"/>
        <v>3451.2</v>
      </c>
      <c r="AE55" s="74">
        <f t="shared" si="11"/>
        <v>1.1662850601030337</v>
      </c>
      <c r="AF55" s="45">
        <f t="shared" si="8"/>
        <v>58.74691481260952</v>
      </c>
      <c r="AG55" s="45">
        <f t="shared" si="9"/>
        <v>3333.706170374781</v>
      </c>
      <c r="AH55" s="45">
        <f t="shared" si="10"/>
        <v>3568.6938296252188</v>
      </c>
      <c r="AI55" s="41">
        <v>15415</v>
      </c>
      <c r="AJ55" s="43">
        <f t="shared" si="6"/>
        <v>15687</v>
      </c>
      <c r="AK55" s="43">
        <f t="shared" si="12"/>
        <v>5697</v>
      </c>
      <c r="AL55" s="43">
        <f t="shared" si="13"/>
        <v>1082.9085586791612</v>
      </c>
      <c r="AM55" s="43">
        <f t="shared" si="14"/>
        <v>4614.385594797909</v>
      </c>
      <c r="AN55" s="43">
        <f t="shared" si="15"/>
        <v>125.24775447088862</v>
      </c>
      <c r="AO55" s="43">
        <f t="shared" si="16"/>
        <v>67.92926905832205</v>
      </c>
      <c r="AP55" s="43">
        <f t="shared" si="17"/>
        <v>142.48293088927497</v>
      </c>
      <c r="AQ55" s="72">
        <f t="shared" si="18"/>
        <v>3836.6341382214505</v>
      </c>
      <c r="AR55" s="72">
        <f t="shared" si="19"/>
        <v>4406.56586177855</v>
      </c>
      <c r="AS55" s="82"/>
      <c r="AT55" s="82"/>
    </row>
    <row r="56" spans="1:46" s="58" customFormat="1" ht="15.75">
      <c r="A56" s="36">
        <v>2000</v>
      </c>
      <c r="C56" s="60">
        <v>3894</v>
      </c>
      <c r="E56" s="43">
        <f t="shared" si="22"/>
        <v>3943.4</v>
      </c>
      <c r="F56" s="43">
        <f t="shared" si="23"/>
        <v>62.796496717571756</v>
      </c>
      <c r="H56" s="45">
        <f t="shared" si="20"/>
        <v>2000</v>
      </c>
      <c r="I56" s="43">
        <f t="shared" si="24"/>
        <v>3817.8070065648567</v>
      </c>
      <c r="J56" s="43">
        <f t="shared" si="25"/>
        <v>4068.9929934351435</v>
      </c>
      <c r="K56" s="43">
        <f t="shared" si="21"/>
        <v>3894</v>
      </c>
      <c r="L56" s="43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3">
        <f t="shared" si="7"/>
        <v>3312.4</v>
      </c>
      <c r="AE56" s="74">
        <f t="shared" si="11"/>
        <v>1.1785714285714286</v>
      </c>
      <c r="AF56" s="45">
        <f t="shared" si="8"/>
        <v>57.5534534150645</v>
      </c>
      <c r="AG56" s="45">
        <f t="shared" si="9"/>
        <v>3197.293093169871</v>
      </c>
      <c r="AH56" s="45">
        <f t="shared" si="10"/>
        <v>3427.506906830129</v>
      </c>
      <c r="AI56" s="60">
        <v>15131</v>
      </c>
      <c r="AJ56" s="43">
        <f t="shared" si="6"/>
        <v>15226.4</v>
      </c>
      <c r="AK56" s="43">
        <f t="shared" si="12"/>
        <v>5676</v>
      </c>
      <c r="AL56" s="43">
        <f t="shared" si="13"/>
        <v>1021.2790653076237</v>
      </c>
      <c r="AM56" s="43">
        <f t="shared" si="14"/>
        <v>4655.026655457327</v>
      </c>
      <c r="AN56" s="43">
        <f t="shared" si="15"/>
        <v>123.3952997484102</v>
      </c>
      <c r="AO56" s="43">
        <f t="shared" si="16"/>
        <v>68.22775575568441</v>
      </c>
      <c r="AP56" s="43">
        <f t="shared" si="17"/>
        <v>141.0015129544975</v>
      </c>
      <c r="AQ56" s="72">
        <f t="shared" si="18"/>
        <v>3661.396974091005</v>
      </c>
      <c r="AR56" s="72">
        <f t="shared" si="19"/>
        <v>4225.403025908995</v>
      </c>
      <c r="AS56" s="83"/>
      <c r="AT56" s="83"/>
    </row>
    <row r="57" spans="1:46" s="53" customFormat="1" ht="15.75">
      <c r="A57" s="54">
        <v>2001</v>
      </c>
      <c r="B57" s="58"/>
      <c r="C57" s="60">
        <v>3758</v>
      </c>
      <c r="D57" s="58"/>
      <c r="E57" s="43">
        <f t="shared" si="22"/>
        <v>3710.6</v>
      </c>
      <c r="F57" s="43">
        <f t="shared" si="23"/>
        <v>60.91469445051826</v>
      </c>
      <c r="G57" s="58"/>
      <c r="H57" s="45">
        <f t="shared" si="20"/>
        <v>2001</v>
      </c>
      <c r="I57" s="43">
        <f t="shared" si="24"/>
        <v>3588.7706110989634</v>
      </c>
      <c r="J57" s="43">
        <f t="shared" si="25"/>
        <v>3832.4293889010364</v>
      </c>
      <c r="K57" s="43">
        <f t="shared" si="21"/>
        <v>3758</v>
      </c>
      <c r="L57" s="43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3">
        <f t="shared" si="7"/>
        <v>3140.4</v>
      </c>
      <c r="AE57" s="74">
        <f t="shared" si="11"/>
        <v>1.1933947284852333</v>
      </c>
      <c r="AF57" s="45">
        <f t="shared" si="8"/>
        <v>56.03927194387879</v>
      </c>
      <c r="AG57" s="45">
        <f t="shared" si="9"/>
        <v>3028.3214561122427</v>
      </c>
      <c r="AH57" s="45">
        <f t="shared" si="10"/>
        <v>3252.4785438877575</v>
      </c>
      <c r="AI57" s="60">
        <v>14724</v>
      </c>
      <c r="AJ57" s="43">
        <f t="shared" si="6"/>
        <v>14706</v>
      </c>
      <c r="AK57" s="43">
        <f t="shared" si="12"/>
        <v>5686</v>
      </c>
      <c r="AL57" s="43">
        <f t="shared" si="13"/>
        <v>936.2540704474363</v>
      </c>
      <c r="AM57" s="43">
        <f t="shared" si="14"/>
        <v>4750.0689316559</v>
      </c>
      <c r="AN57" s="43">
        <f t="shared" si="15"/>
        <v>121.26829758844642</v>
      </c>
      <c r="AO57" s="43">
        <f t="shared" si="16"/>
        <v>68.9207438414292</v>
      </c>
      <c r="AP57" s="43">
        <f t="shared" si="17"/>
        <v>139.48501328693308</v>
      </c>
      <c r="AQ57" s="72">
        <f t="shared" si="18"/>
        <v>3431.629973426134</v>
      </c>
      <c r="AR57" s="72">
        <f t="shared" si="19"/>
        <v>3989.570026573866</v>
      </c>
      <c r="AS57" s="82"/>
      <c r="AT57" s="82"/>
    </row>
    <row r="58" spans="1:46" s="53" customFormat="1" ht="15.75">
      <c r="A58" s="54">
        <v>2002</v>
      </c>
      <c r="B58" s="58"/>
      <c r="C58" s="60">
        <v>3533</v>
      </c>
      <c r="D58" s="58"/>
      <c r="E58" s="43">
        <f t="shared" si="22"/>
        <v>3510.4</v>
      </c>
      <c r="F58" s="43">
        <f t="shared" si="23"/>
        <v>59.248628676113675</v>
      </c>
      <c r="G58" s="58"/>
      <c r="H58" s="45">
        <f t="shared" si="20"/>
        <v>2002</v>
      </c>
      <c r="I58" s="43">
        <f t="shared" si="24"/>
        <v>3391.902742647773</v>
      </c>
      <c r="J58" s="43">
        <f t="shared" si="25"/>
        <v>3628.8972573522274</v>
      </c>
      <c r="K58" s="43">
        <f t="shared" si="21"/>
        <v>3533</v>
      </c>
      <c r="L58" s="43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3">
        <f t="shared" si="7"/>
        <v>2964.4</v>
      </c>
      <c r="AE58" s="74">
        <f t="shared" si="11"/>
        <v>1.1943881000676133</v>
      </c>
      <c r="AF58" s="45">
        <f t="shared" si="8"/>
        <v>54.44630382312467</v>
      </c>
      <c r="AG58" s="45">
        <f t="shared" si="9"/>
        <v>2855.5073923537507</v>
      </c>
      <c r="AH58" s="45">
        <f t="shared" si="10"/>
        <v>3073.2926076462495</v>
      </c>
      <c r="AI58" s="60">
        <v>14343</v>
      </c>
      <c r="AJ58" s="43">
        <f t="shared" si="6"/>
        <v>14406.8</v>
      </c>
      <c r="AK58" s="43">
        <f t="shared" si="12"/>
        <v>5295</v>
      </c>
      <c r="AL58" s="43">
        <f t="shared" si="13"/>
        <v>855.3535941361024</v>
      </c>
      <c r="AM58" s="43">
        <f t="shared" si="14"/>
        <v>4439.954590512155</v>
      </c>
      <c r="AN58" s="43">
        <f t="shared" si="15"/>
        <v>120.02832998921546</v>
      </c>
      <c r="AO58" s="43">
        <f t="shared" si="16"/>
        <v>66.63298425338726</v>
      </c>
      <c r="AP58" s="43">
        <f t="shared" si="17"/>
        <v>137.2834825844397</v>
      </c>
      <c r="AQ58" s="72">
        <f t="shared" si="18"/>
        <v>3235.8330348311206</v>
      </c>
      <c r="AR58" s="72">
        <f t="shared" si="19"/>
        <v>3784.9669651688796</v>
      </c>
      <c r="AS58" s="82"/>
      <c r="AT58" s="82"/>
    </row>
    <row r="59" spans="1:46" s="53" customFormat="1" ht="15.75">
      <c r="A59" s="54">
        <v>2003</v>
      </c>
      <c r="B59" s="58"/>
      <c r="C59" s="60">
        <v>3293</v>
      </c>
      <c r="D59" s="58"/>
      <c r="E59" s="43">
        <f t="shared" si="22"/>
        <v>3322</v>
      </c>
      <c r="F59" s="43">
        <f t="shared" si="23"/>
        <v>57.63679380395825</v>
      </c>
      <c r="G59" s="58"/>
      <c r="H59" s="45">
        <f t="shared" si="20"/>
        <v>2003</v>
      </c>
      <c r="I59" s="43">
        <f t="shared" si="24"/>
        <v>3206.7264123920836</v>
      </c>
      <c r="J59" s="43">
        <f t="shared" si="25"/>
        <v>3437.2735876079164</v>
      </c>
      <c r="K59" s="43">
        <f t="shared" si="21"/>
        <v>3293</v>
      </c>
      <c r="L59" s="43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3">
        <f t="shared" si="7"/>
        <v>2806.6</v>
      </c>
      <c r="AE59" s="74">
        <f t="shared" si="11"/>
        <v>1.1773328566321057</v>
      </c>
      <c r="AF59" s="45">
        <f t="shared" si="8"/>
        <v>52.977353652291846</v>
      </c>
      <c r="AG59" s="45">
        <f t="shared" si="9"/>
        <v>2700.645292695416</v>
      </c>
      <c r="AH59" s="45">
        <f t="shared" si="10"/>
        <v>2912.5547073045836</v>
      </c>
      <c r="AI59" s="60">
        <v>13917</v>
      </c>
      <c r="AJ59" s="43">
        <f t="shared" si="6"/>
        <v>14068.2</v>
      </c>
      <c r="AK59" s="43">
        <f t="shared" si="12"/>
        <v>4651</v>
      </c>
      <c r="AL59" s="43">
        <f t="shared" si="13"/>
        <v>784.4417907052785</v>
      </c>
      <c r="AM59" s="43">
        <f t="shared" si="14"/>
        <v>3866.833072679709</v>
      </c>
      <c r="AN59" s="43">
        <f t="shared" si="15"/>
        <v>118.60944313164951</v>
      </c>
      <c r="AO59" s="43">
        <f t="shared" si="16"/>
        <v>62.18386505098979</v>
      </c>
      <c r="AP59" s="43">
        <f t="shared" si="17"/>
        <v>133.92174234484747</v>
      </c>
      <c r="AQ59" s="72">
        <f t="shared" si="18"/>
        <v>3054.156515310305</v>
      </c>
      <c r="AR59" s="72">
        <f t="shared" si="19"/>
        <v>3589.843484689695</v>
      </c>
      <c r="AS59" s="43"/>
      <c r="AT59" s="43"/>
    </row>
    <row r="60" spans="1:46" ht="15.75">
      <c r="A60" s="54">
        <v>2004</v>
      </c>
      <c r="B60" s="57"/>
      <c r="C60" s="60">
        <v>3074</v>
      </c>
      <c r="E60" s="43">
        <f t="shared" si="22"/>
        <v>3160.2</v>
      </c>
      <c r="F60" s="43">
        <f t="shared" si="23"/>
        <v>56.21565618224162</v>
      </c>
      <c r="H60" s="45">
        <f t="shared" si="20"/>
        <v>2004</v>
      </c>
      <c r="I60" s="43">
        <f t="shared" si="24"/>
        <v>3047.7686876355165</v>
      </c>
      <c r="J60" s="43">
        <f t="shared" si="25"/>
        <v>3272.631312364483</v>
      </c>
      <c r="K60" s="43">
        <f t="shared" si="21"/>
        <v>3074</v>
      </c>
      <c r="L60" s="43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3">
        <f t="shared" si="7"/>
        <v>2686.8</v>
      </c>
      <c r="AE60" s="74">
        <f t="shared" si="11"/>
        <v>1.1759755164498853</v>
      </c>
      <c r="AF60" s="45">
        <f t="shared" si="8"/>
        <v>51.83435154412564</v>
      </c>
      <c r="AG60" s="45">
        <f t="shared" si="9"/>
        <v>2583.131296911749</v>
      </c>
      <c r="AH60" s="45">
        <f t="shared" si="10"/>
        <v>2790.4687030882515</v>
      </c>
      <c r="AI60" s="60">
        <v>13919</v>
      </c>
      <c r="AJ60" s="43">
        <f t="shared" si="6"/>
        <v>13745.4</v>
      </c>
      <c r="AK60" s="43">
        <f t="shared" si="12"/>
        <v>4340</v>
      </c>
      <c r="AL60" s="43">
        <f t="shared" si="13"/>
        <v>726.5604522240167</v>
      </c>
      <c r="AM60" s="43">
        <f t="shared" si="14"/>
        <v>3613.702450452548</v>
      </c>
      <c r="AN60" s="43">
        <f t="shared" si="15"/>
        <v>117.24077788892396</v>
      </c>
      <c r="AO60" s="43">
        <f t="shared" si="16"/>
        <v>60.11407863764151</v>
      </c>
      <c r="AP60" s="43">
        <f t="shared" si="17"/>
        <v>131.75394662192306</v>
      </c>
      <c r="AQ60" s="72">
        <f t="shared" si="18"/>
        <v>2896.692106756154</v>
      </c>
      <c r="AR60" s="72">
        <f t="shared" si="19"/>
        <v>3423.707893243846</v>
      </c>
      <c r="AS60" s="43"/>
      <c r="AT60" s="43"/>
    </row>
    <row r="61" spans="1:44" ht="15.75">
      <c r="A61" s="39">
        <v>2005</v>
      </c>
      <c r="B61" s="27"/>
      <c r="C61" s="60">
        <v>2952</v>
      </c>
      <c r="E61" s="43">
        <f t="shared" si="22"/>
        <v>2986.8</v>
      </c>
      <c r="F61" s="43">
        <f t="shared" si="23"/>
        <v>54.651623946594675</v>
      </c>
      <c r="H61" s="17">
        <f t="shared" si="20"/>
        <v>2005</v>
      </c>
      <c r="I61" s="43">
        <f t="shared" si="24"/>
        <v>2877.4967521068106</v>
      </c>
      <c r="J61" s="43">
        <f t="shared" si="25"/>
        <v>3096.1032478931897</v>
      </c>
      <c r="K61" s="17">
        <f t="shared" si="21"/>
        <v>2952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3">
        <f t="shared" si="7"/>
        <v>2556</v>
      </c>
      <c r="AE61" s="74">
        <f t="shared" si="11"/>
        <v>1.1737574552683896</v>
      </c>
      <c r="AF61" s="45">
        <f t="shared" si="8"/>
        <v>50.556898639058154</v>
      </c>
      <c r="AG61" s="45">
        <f t="shared" si="9"/>
        <v>2454.886202721884</v>
      </c>
      <c r="AH61" s="45">
        <f t="shared" si="10"/>
        <v>2657.113797278116</v>
      </c>
      <c r="AI61" s="60">
        <v>13438</v>
      </c>
      <c r="AJ61" s="43">
        <f t="shared" si="6"/>
        <v>13378</v>
      </c>
      <c r="AK61" s="43">
        <f t="shared" si="12"/>
        <v>4118</v>
      </c>
      <c r="AL61" s="43">
        <f t="shared" si="13"/>
        <v>666.8391568246375</v>
      </c>
      <c r="AM61" s="43">
        <f t="shared" si="14"/>
        <v>3451.418835314346</v>
      </c>
      <c r="AN61" s="43">
        <f t="shared" si="15"/>
        <v>115.66330446602328</v>
      </c>
      <c r="AO61" s="43">
        <f t="shared" si="16"/>
        <v>58.748777309101044</v>
      </c>
      <c r="AP61" s="43">
        <f t="shared" si="17"/>
        <v>129.72824995086594</v>
      </c>
      <c r="AQ61" s="72">
        <f t="shared" si="18"/>
        <v>2727.343500098268</v>
      </c>
      <c r="AR61" s="72">
        <f t="shared" si="19"/>
        <v>3246.2564999017322</v>
      </c>
    </row>
    <row r="62" spans="1:44" ht="15.75">
      <c r="A62" s="54">
        <v>2006</v>
      </c>
      <c r="B62" s="27"/>
      <c r="C62" s="60">
        <v>2949</v>
      </c>
      <c r="E62" s="43">
        <f t="shared" si="22"/>
        <v>2897</v>
      </c>
      <c r="F62" s="43">
        <f t="shared" si="23"/>
        <v>53.823786563191554</v>
      </c>
      <c r="H62" s="45">
        <f t="shared" si="20"/>
        <v>2006</v>
      </c>
      <c r="I62" s="43">
        <f t="shared" si="24"/>
        <v>2789.352426873617</v>
      </c>
      <c r="J62" s="43">
        <f t="shared" si="25"/>
        <v>3004.647573126383</v>
      </c>
      <c r="K62" s="17">
        <f t="shared" si="21"/>
        <v>2949</v>
      </c>
      <c r="M62" s="17">
        <v>2259</v>
      </c>
      <c r="N62" s="17">
        <v>212</v>
      </c>
      <c r="O62" s="17">
        <v>59</v>
      </c>
      <c r="P62" s="17">
        <v>13</v>
      </c>
      <c r="Q62" s="17">
        <v>5</v>
      </c>
      <c r="R62" s="17">
        <v>2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2550</v>
      </c>
      <c r="AD62" s="43">
        <f t="shared" si="7"/>
        <v>2494</v>
      </c>
      <c r="AE62" s="74">
        <f t="shared" si="11"/>
        <v>1.1564705882352941</v>
      </c>
      <c r="AF62" s="45">
        <f t="shared" si="8"/>
        <v>49.93996395673509</v>
      </c>
      <c r="AG62" s="45">
        <f t="shared" si="9"/>
        <v>2394.12007208653</v>
      </c>
      <c r="AH62" s="45">
        <f t="shared" si="10"/>
        <v>2593.87992791347</v>
      </c>
      <c r="AI62" s="60">
        <v>13110</v>
      </c>
      <c r="AJ62" s="43">
        <f t="shared" si="6"/>
        <v>13026.2</v>
      </c>
      <c r="AK62" s="43">
        <f t="shared" si="12"/>
        <v>4043</v>
      </c>
      <c r="AL62" s="43">
        <f t="shared" si="13"/>
        <v>644.2868219434678</v>
      </c>
      <c r="AM62" s="43">
        <f t="shared" si="14"/>
        <v>3398.974111721893</v>
      </c>
      <c r="AN62" s="43">
        <f t="shared" si="15"/>
        <v>114.13237927950158</v>
      </c>
      <c r="AO62" s="43">
        <f t="shared" si="16"/>
        <v>58.30072136536471</v>
      </c>
      <c r="AP62" s="43">
        <f t="shared" si="17"/>
        <v>128.1607354524852</v>
      </c>
      <c r="AQ62" s="72">
        <f t="shared" si="18"/>
        <v>2640.6785290950297</v>
      </c>
      <c r="AR62" s="72">
        <f t="shared" si="19"/>
        <v>3153.3214709049703</v>
      </c>
    </row>
    <row r="63" spans="1:44" ht="15.75">
      <c r="A63" s="39">
        <v>2007</v>
      </c>
      <c r="B63" s="27"/>
      <c r="C63" s="60">
        <v>2666</v>
      </c>
      <c r="E63" s="43">
        <f t="shared" si="22"/>
        <v>2782.6</v>
      </c>
      <c r="F63" s="43">
        <f t="shared" si="23"/>
        <v>52.75035544903939</v>
      </c>
      <c r="H63" s="45">
        <f t="shared" si="20"/>
        <v>2007</v>
      </c>
      <c r="I63" s="43">
        <f t="shared" si="24"/>
        <v>2677.099289101921</v>
      </c>
      <c r="J63" s="43">
        <f t="shared" si="25"/>
        <v>2888.100710898079</v>
      </c>
      <c r="K63" s="17">
        <f t="shared" si="21"/>
        <v>2666</v>
      </c>
      <c r="M63" s="17">
        <v>2048</v>
      </c>
      <c r="N63" s="17">
        <v>186</v>
      </c>
      <c r="O63" s="17">
        <v>45</v>
      </c>
      <c r="P63" s="17">
        <v>16</v>
      </c>
      <c r="Q63" s="17">
        <v>7</v>
      </c>
      <c r="R63" s="17">
        <v>2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2304</v>
      </c>
      <c r="AD63" s="43">
        <f t="shared" si="7"/>
        <v>2409.8</v>
      </c>
      <c r="AE63" s="74">
        <f t="shared" si="11"/>
        <v>1.1571180555555556</v>
      </c>
      <c r="AF63" s="45">
        <f t="shared" si="8"/>
        <v>49.08971379016179</v>
      </c>
      <c r="AG63" s="45">
        <f t="shared" si="9"/>
        <v>2311.6205724196766</v>
      </c>
      <c r="AH63" s="45">
        <f t="shared" si="10"/>
        <v>2507.9794275803238</v>
      </c>
      <c r="AI63" s="60">
        <v>12506</v>
      </c>
      <c r="AJ63" s="43">
        <f t="shared" si="6"/>
        <v>12553.4</v>
      </c>
      <c r="AK63" s="43">
        <f t="shared" si="12"/>
        <v>3700</v>
      </c>
      <c r="AL63" s="43">
        <f t="shared" si="13"/>
        <v>616.7940765051699</v>
      </c>
      <c r="AM63" s="43">
        <f t="shared" si="14"/>
        <v>3083.451550301138</v>
      </c>
      <c r="AN63" s="43">
        <f t="shared" si="15"/>
        <v>112.04195642704566</v>
      </c>
      <c r="AO63" s="43">
        <f t="shared" si="16"/>
        <v>55.52883530474179</v>
      </c>
      <c r="AP63" s="43">
        <f t="shared" si="17"/>
        <v>125.0473972152205</v>
      </c>
      <c r="AQ63" s="72">
        <f t="shared" si="18"/>
        <v>2532.5052055695587</v>
      </c>
      <c r="AR63" s="72">
        <f t="shared" si="19"/>
        <v>3032.694794430441</v>
      </c>
    </row>
    <row r="64" spans="1:44" ht="15.75">
      <c r="A64" s="39">
        <v>2008</v>
      </c>
      <c r="B64" s="27"/>
      <c r="C64" s="60">
        <v>2844</v>
      </c>
      <c r="E64" s="43">
        <f t="shared" si="22"/>
        <v>2626.6</v>
      </c>
      <c r="F64" s="43">
        <f t="shared" si="23"/>
        <v>51.2503658523527</v>
      </c>
      <c r="H64" s="45">
        <f t="shared" si="20"/>
        <v>2008</v>
      </c>
      <c r="I64" s="43">
        <f t="shared" si="24"/>
        <v>2524.0992682952947</v>
      </c>
      <c r="J64" s="43">
        <f t="shared" si="25"/>
        <v>2729.100731704705</v>
      </c>
      <c r="K64" s="17">
        <f t="shared" si="21"/>
        <v>2844</v>
      </c>
      <c r="M64" s="17">
        <v>2231</v>
      </c>
      <c r="N64" s="17">
        <v>189</v>
      </c>
      <c r="O64" s="17">
        <v>45</v>
      </c>
      <c r="P64" s="17">
        <v>12</v>
      </c>
      <c r="Q64" s="17">
        <v>9</v>
      </c>
      <c r="R64" s="17">
        <v>0</v>
      </c>
      <c r="S64" s="17">
        <v>1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2487</v>
      </c>
      <c r="AD64" s="43">
        <f t="shared" si="7"/>
        <v>2286.2</v>
      </c>
      <c r="AE64" s="74">
        <f t="shared" si="11"/>
        <v>1.143546441495778</v>
      </c>
      <c r="AF64" s="45">
        <f t="shared" si="8"/>
        <v>47.81422382513387</v>
      </c>
      <c r="AG64" s="45">
        <f t="shared" si="9"/>
        <v>2190.571552349732</v>
      </c>
      <c r="AH64" s="45">
        <f t="shared" si="10"/>
        <v>2381.8284476502677</v>
      </c>
      <c r="AI64" s="60">
        <v>12158</v>
      </c>
      <c r="AJ64" s="43">
        <f t="shared" si="6"/>
        <v>11924.4</v>
      </c>
      <c r="AK64" s="43">
        <f t="shared" si="12"/>
        <v>3858</v>
      </c>
      <c r="AL64" s="43">
        <f t="shared" si="13"/>
        <v>578.5639160041595</v>
      </c>
      <c r="AM64" s="43">
        <f t="shared" si="14"/>
        <v>3279.7111260211013</v>
      </c>
      <c r="AN64" s="43">
        <f t="shared" si="15"/>
        <v>109.19890109337182</v>
      </c>
      <c r="AO64" s="43">
        <f t="shared" si="16"/>
        <v>57.26876221834292</v>
      </c>
      <c r="AP64" s="43">
        <f t="shared" si="17"/>
        <v>123.30495174980241</v>
      </c>
      <c r="AQ64" s="72">
        <f t="shared" si="18"/>
        <v>2379.990096500395</v>
      </c>
      <c r="AR64" s="72">
        <f t="shared" si="19"/>
        <v>2873.209903499605</v>
      </c>
    </row>
    <row r="65" spans="1:36" ht="15.75">
      <c r="A65" s="39">
        <v>2009</v>
      </c>
      <c r="B65" s="27"/>
      <c r="C65" s="60">
        <v>2502</v>
      </c>
      <c r="E65" s="43">
        <f t="shared" si="22"/>
        <v>2546</v>
      </c>
      <c r="F65" s="43">
        <f t="shared" si="23"/>
        <v>50.457903246171455</v>
      </c>
      <c r="H65" s="45">
        <f t="shared" si="20"/>
        <v>2009</v>
      </c>
      <c r="I65" s="43">
        <f t="shared" si="24"/>
        <v>2445.084193507657</v>
      </c>
      <c r="J65" s="43">
        <f t="shared" si="25"/>
        <v>2646.915806492343</v>
      </c>
      <c r="K65" s="17">
        <f t="shared" si="21"/>
        <v>2502</v>
      </c>
      <c r="M65" s="17">
        <v>1974</v>
      </c>
      <c r="N65" s="17">
        <v>154</v>
      </c>
      <c r="O65" s="17">
        <v>44</v>
      </c>
      <c r="P65" s="17">
        <v>17</v>
      </c>
      <c r="Q65" s="17">
        <v>4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2193</v>
      </c>
      <c r="AD65" s="43"/>
      <c r="AE65" s="74"/>
      <c r="AF65" s="45"/>
      <c r="AG65" s="45"/>
      <c r="AH65" s="45"/>
      <c r="AI65" s="60">
        <v>11555</v>
      </c>
      <c r="AJ65" s="43"/>
    </row>
    <row r="66" spans="1:36" ht="15.75">
      <c r="A66" s="39">
        <v>2010</v>
      </c>
      <c r="B66" s="27"/>
      <c r="C66" s="60">
        <v>2172</v>
      </c>
      <c r="E66" s="43">
        <f t="shared" si="22"/>
        <v>2506</v>
      </c>
      <c r="F66" s="43">
        <f t="shared" si="23"/>
        <v>50.05996404313531</v>
      </c>
      <c r="H66" s="45">
        <f t="shared" si="20"/>
        <v>2010</v>
      </c>
      <c r="I66" s="43">
        <f t="shared" si="24"/>
        <v>2405.8800719137294</v>
      </c>
      <c r="J66" s="43">
        <f t="shared" si="25"/>
        <v>2606.1199280862706</v>
      </c>
      <c r="K66" s="17">
        <f t="shared" si="21"/>
        <v>2172</v>
      </c>
      <c r="M66" s="17">
        <v>1698</v>
      </c>
      <c r="N66" s="17">
        <v>147</v>
      </c>
      <c r="O66" s="17">
        <v>35</v>
      </c>
      <c r="P66" s="17">
        <v>11</v>
      </c>
      <c r="Q66" s="17">
        <v>5</v>
      </c>
      <c r="R66" s="17">
        <v>1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1897</v>
      </c>
      <c r="AD66" s="43"/>
      <c r="AE66" s="74"/>
      <c r="AF66" s="45"/>
      <c r="AG66" s="45"/>
      <c r="AH66" s="45"/>
      <c r="AI66" s="60">
        <v>10293</v>
      </c>
      <c r="AJ66" s="43"/>
    </row>
    <row r="67" spans="1:29" ht="12.75">
      <c r="A67" s="68"/>
      <c r="AC67" s="84"/>
    </row>
    <row r="68" spans="1:29" ht="12.75">
      <c r="A68" s="68"/>
      <c r="AC68" s="84"/>
    </row>
    <row r="69" spans="1:29" ht="12.75">
      <c r="A69" s="68"/>
      <c r="AC69" s="84"/>
    </row>
    <row r="70" ht="12.75">
      <c r="AC70" s="84"/>
    </row>
    <row r="71" ht="12.75">
      <c r="AC71" s="84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11" width="9.140625" style="17" customWidth="1"/>
    <col min="12" max="12" width="2.00390625" style="17" customWidth="1"/>
    <col min="13" max="13" width="8.7109375" style="17" customWidth="1"/>
    <col min="14" max="14" width="1.8515625" style="17" customWidth="1"/>
    <col min="15" max="16" width="9.140625" style="17" customWidth="1"/>
    <col min="17" max="17" width="2.140625" style="17" customWidth="1"/>
    <col min="18" max="16384" width="9.140625" style="17" customWidth="1"/>
  </cols>
  <sheetData>
    <row r="1" spans="1:14" ht="18">
      <c r="A1" s="21" t="s">
        <v>61</v>
      </c>
      <c r="B1" s="21"/>
      <c r="M1" s="21" t="s">
        <v>62</v>
      </c>
      <c r="N1" s="21"/>
    </row>
    <row r="2" spans="2:13" ht="18.75" thickBot="1">
      <c r="B2" s="23"/>
      <c r="M2" s="21" t="s">
        <v>63</v>
      </c>
    </row>
    <row r="3" spans="1:19" ht="15">
      <c r="A3" s="27"/>
      <c r="B3" s="27"/>
      <c r="C3" s="28"/>
      <c r="I3" s="17" t="s">
        <v>26</v>
      </c>
      <c r="S3" s="17" t="s">
        <v>26</v>
      </c>
    </row>
    <row r="4" spans="1:19" ht="15.75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17" t="s">
        <v>64</v>
      </c>
      <c r="O4" s="17" t="s">
        <v>20</v>
      </c>
      <c r="P4" s="17" t="s">
        <v>19</v>
      </c>
      <c r="S4" s="17" t="s">
        <v>35</v>
      </c>
    </row>
    <row r="5" spans="1:21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 t="s">
        <v>52</v>
      </c>
      <c r="O5" s="17" t="s">
        <v>28</v>
      </c>
      <c r="P5" s="17" t="s">
        <v>25</v>
      </c>
      <c r="S5" s="17" t="s">
        <v>50</v>
      </c>
      <c r="T5" s="17" t="s">
        <v>51</v>
      </c>
      <c r="U5" s="17" t="s">
        <v>65</v>
      </c>
    </row>
    <row r="6" spans="1:11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</row>
    <row r="7" spans="1:11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</row>
    <row r="8" spans="1:11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</row>
    <row r="9" spans="1:11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</row>
    <row r="10" spans="1:11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</row>
    <row r="11" spans="1:11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</row>
    <row r="12" spans="1:11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</row>
    <row r="13" spans="1:11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</row>
    <row r="14" spans="1:11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</row>
    <row r="15" spans="1:11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</row>
    <row r="16" spans="1:11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</row>
    <row r="17" spans="1:11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</row>
    <row r="18" spans="1:11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</row>
    <row r="19" spans="1:11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</row>
    <row r="20" spans="1:11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</row>
    <row r="21" spans="1:11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</row>
    <row r="22" spans="1:11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</row>
    <row r="23" spans="1:11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</row>
    <row r="24" spans="1:11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</row>
    <row r="25" spans="1:11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</row>
    <row r="26" spans="1:11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</row>
    <row r="27" spans="1:11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</row>
    <row r="28" spans="1:11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</row>
    <row r="29" spans="1:11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</row>
    <row r="30" spans="1:11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</row>
    <row r="31" spans="1:11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</row>
    <row r="32" spans="1:11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</row>
    <row r="33" spans="1:11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</row>
    <row r="34" spans="1:11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43">
        <f t="shared" si="4"/>
        <v>9586.765725921923</v>
      </c>
      <c r="J34" s="43">
        <f t="shared" si="5"/>
        <v>9982.434274078078</v>
      </c>
      <c r="K34" s="43">
        <f t="shared" si="1"/>
        <v>10169</v>
      </c>
    </row>
    <row r="35" spans="1:11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43">
        <f t="shared" si="4"/>
        <v>9589.537421425879</v>
      </c>
      <c r="J35" s="43">
        <f t="shared" si="5"/>
        <v>9985.26257857412</v>
      </c>
      <c r="K35" s="43">
        <f t="shared" si="1"/>
        <v>10051</v>
      </c>
    </row>
    <row r="36" spans="1:21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43">
        <f t="shared" si="4"/>
        <v>9648.931866537723</v>
      </c>
      <c r="J36" s="43">
        <f t="shared" si="5"/>
        <v>10045.868133462276</v>
      </c>
      <c r="K36" s="43">
        <f t="shared" si="1"/>
        <v>9539</v>
      </c>
      <c r="S36" s="17" t="s">
        <v>50</v>
      </c>
      <c r="T36" s="17" t="s">
        <v>51</v>
      </c>
      <c r="U36" s="17" t="s">
        <v>65</v>
      </c>
    </row>
    <row r="37" spans="1:21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M37" s="85">
        <v>1457</v>
      </c>
      <c r="N37" s="85"/>
      <c r="R37" s="17">
        <f aca="true" t="shared" si="6" ref="R37:R66">A37</f>
        <v>1981</v>
      </c>
      <c r="U37" s="43">
        <f aca="true" t="shared" si="7" ref="U37:U66">M37</f>
        <v>1457</v>
      </c>
    </row>
    <row r="38" spans="1:21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8" ref="H38:H66">A38</f>
        <v>1982</v>
      </c>
      <c r="I38" s="43">
        <f t="shared" si="4"/>
        <v>8929.002617818987</v>
      </c>
      <c r="J38" s="43">
        <f t="shared" si="5"/>
        <v>9310.997382181013</v>
      </c>
      <c r="K38" s="43">
        <f aca="true" t="shared" si="9" ref="K38:K66">C38</f>
        <v>9961</v>
      </c>
      <c r="M38" s="85">
        <v>1541</v>
      </c>
      <c r="N38" s="85"/>
      <c r="R38" s="17">
        <f t="shared" si="6"/>
        <v>1982</v>
      </c>
      <c r="U38" s="43">
        <f t="shared" si="7"/>
        <v>1541</v>
      </c>
    </row>
    <row r="39" spans="1:21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8"/>
        <v>1983</v>
      </c>
      <c r="I39" s="43">
        <f t="shared" si="4"/>
        <v>8701.228528138532</v>
      </c>
      <c r="J39" s="43">
        <f t="shared" si="5"/>
        <v>9078.371471861466</v>
      </c>
      <c r="K39" s="43">
        <f t="shared" si="9"/>
        <v>8257</v>
      </c>
      <c r="M39" s="85">
        <v>1511</v>
      </c>
      <c r="N39" s="85"/>
      <c r="O39" s="43">
        <f aca="true" t="shared" si="10" ref="O39:O64">AVERAGE(M37:M41)</f>
        <v>1510.8</v>
      </c>
      <c r="P39" s="43">
        <f aca="true" t="shared" si="11" ref="P39:P64">SQRT(O39)</f>
        <v>38.86901079266104</v>
      </c>
      <c r="R39" s="17">
        <f t="shared" si="6"/>
        <v>1983</v>
      </c>
      <c r="S39" s="43">
        <f aca="true" t="shared" si="12" ref="S39:S64">O39-2*P39</f>
        <v>1433.061978414678</v>
      </c>
      <c r="T39" s="43">
        <f aca="true" t="shared" si="13" ref="T39:T64">O39+2*P39</f>
        <v>1588.538021585322</v>
      </c>
      <c r="U39" s="43">
        <f t="shared" si="7"/>
        <v>1511</v>
      </c>
    </row>
    <row r="40" spans="1:21" ht="15">
      <c r="A40" s="39">
        <v>1984</v>
      </c>
      <c r="B40" s="27"/>
      <c r="C40" s="41">
        <v>8326</v>
      </c>
      <c r="D40" s="43"/>
      <c r="E40" s="43">
        <f aca="true" t="shared" si="14" ref="E40:E64">AVERAGE(C38:C42)</f>
        <v>8591</v>
      </c>
      <c r="F40" s="43">
        <f aca="true" t="shared" si="15" ref="F40:F64">SQRT(E40)</f>
        <v>92.68764750493995</v>
      </c>
      <c r="G40" s="43"/>
      <c r="H40" s="45">
        <f t="shared" si="8"/>
        <v>1984</v>
      </c>
      <c r="I40" s="43">
        <f aca="true" t="shared" si="16" ref="I40:I64">E40-2*F40</f>
        <v>8405.62470499012</v>
      </c>
      <c r="J40" s="43">
        <f aca="true" t="shared" si="17" ref="J40:J64">E40+2*F40</f>
        <v>8776.37529500988</v>
      </c>
      <c r="K40" s="43">
        <f t="shared" si="9"/>
        <v>8326</v>
      </c>
      <c r="M40" s="85">
        <v>1523</v>
      </c>
      <c r="N40" s="85"/>
      <c r="O40" s="43">
        <f t="shared" si="10"/>
        <v>1493</v>
      </c>
      <c r="P40" s="43">
        <f t="shared" si="11"/>
        <v>38.63935817272331</v>
      </c>
      <c r="R40" s="17">
        <f t="shared" si="6"/>
        <v>1984</v>
      </c>
      <c r="S40" s="43">
        <f t="shared" si="12"/>
        <v>1415.7212836545534</v>
      </c>
      <c r="T40" s="43">
        <f t="shared" si="13"/>
        <v>1570.2787163454466</v>
      </c>
      <c r="U40" s="43">
        <f t="shared" si="7"/>
        <v>1523</v>
      </c>
    </row>
    <row r="41" spans="1:21" s="53" customFormat="1" ht="15.75">
      <c r="A41" s="48">
        <v>1985</v>
      </c>
      <c r="B41" s="23"/>
      <c r="C41" s="50">
        <v>8388</v>
      </c>
      <c r="D41" s="52"/>
      <c r="E41" s="43">
        <f t="shared" si="14"/>
        <v>8051.4</v>
      </c>
      <c r="F41" s="43">
        <f t="shared" si="15"/>
        <v>89.72959378042452</v>
      </c>
      <c r="G41" s="52"/>
      <c r="H41" s="45">
        <f t="shared" si="8"/>
        <v>1985</v>
      </c>
      <c r="I41" s="43">
        <f t="shared" si="16"/>
        <v>7871.94081243915</v>
      </c>
      <c r="J41" s="43">
        <f t="shared" si="17"/>
        <v>8230.859187560849</v>
      </c>
      <c r="K41" s="43">
        <f t="shared" si="9"/>
        <v>8388</v>
      </c>
      <c r="M41" s="85">
        <v>1522</v>
      </c>
      <c r="N41" s="85"/>
      <c r="O41" s="43">
        <f t="shared" si="10"/>
        <v>1435</v>
      </c>
      <c r="P41" s="43">
        <f t="shared" si="11"/>
        <v>37.881393849751625</v>
      </c>
      <c r="Q41" s="17"/>
      <c r="R41" s="17">
        <f t="shared" si="6"/>
        <v>1985</v>
      </c>
      <c r="S41" s="43">
        <f t="shared" si="12"/>
        <v>1359.2372123004968</v>
      </c>
      <c r="T41" s="43">
        <f t="shared" si="13"/>
        <v>1510.7627876995032</v>
      </c>
      <c r="U41" s="43">
        <f t="shared" si="7"/>
        <v>1522</v>
      </c>
    </row>
    <row r="42" spans="1:21" ht="15">
      <c r="A42" s="39">
        <v>1986</v>
      </c>
      <c r="B42" s="27"/>
      <c r="C42" s="41">
        <v>8023</v>
      </c>
      <c r="D42" s="43"/>
      <c r="E42" s="43">
        <f t="shared" si="14"/>
        <v>7857.2</v>
      </c>
      <c r="F42" s="43">
        <f t="shared" si="15"/>
        <v>88.64084837139139</v>
      </c>
      <c r="G42" s="43"/>
      <c r="H42" s="45">
        <f t="shared" si="8"/>
        <v>1986</v>
      </c>
      <c r="I42" s="43">
        <f t="shared" si="16"/>
        <v>7679.918303257217</v>
      </c>
      <c r="J42" s="43">
        <f t="shared" si="17"/>
        <v>8034.481696742782</v>
      </c>
      <c r="K42" s="43">
        <f t="shared" si="9"/>
        <v>8023</v>
      </c>
      <c r="M42" s="85">
        <v>1368</v>
      </c>
      <c r="N42" s="85"/>
      <c r="O42" s="43">
        <f t="shared" si="10"/>
        <v>1377.2</v>
      </c>
      <c r="P42" s="43">
        <f t="shared" si="11"/>
        <v>37.11064537299237</v>
      </c>
      <c r="R42" s="17">
        <f t="shared" si="6"/>
        <v>1986</v>
      </c>
      <c r="S42" s="43">
        <f t="shared" si="12"/>
        <v>1302.9787092540153</v>
      </c>
      <c r="T42" s="43">
        <f t="shared" si="13"/>
        <v>1451.4212907459848</v>
      </c>
      <c r="U42" s="43">
        <f t="shared" si="7"/>
        <v>1368</v>
      </c>
    </row>
    <row r="43" spans="1:21" ht="15">
      <c r="A43" s="39">
        <v>1987</v>
      </c>
      <c r="B43" s="27"/>
      <c r="C43" s="41">
        <v>7263</v>
      </c>
      <c r="D43" s="43"/>
      <c r="E43" s="43">
        <f t="shared" si="14"/>
        <v>7702.2</v>
      </c>
      <c r="F43" s="43">
        <f t="shared" si="15"/>
        <v>87.76217864205515</v>
      </c>
      <c r="G43" s="43"/>
      <c r="H43" s="45">
        <f t="shared" si="8"/>
        <v>1987</v>
      </c>
      <c r="I43" s="43">
        <f t="shared" si="16"/>
        <v>7526.67564271589</v>
      </c>
      <c r="J43" s="43">
        <f t="shared" si="17"/>
        <v>7877.72435728411</v>
      </c>
      <c r="K43" s="43">
        <f t="shared" si="9"/>
        <v>7263</v>
      </c>
      <c r="M43" s="85">
        <v>1251</v>
      </c>
      <c r="N43" s="85"/>
      <c r="O43" s="43">
        <f t="shared" si="10"/>
        <v>1315.8</v>
      </c>
      <c r="P43" s="43">
        <f t="shared" si="11"/>
        <v>36.27395760046041</v>
      </c>
      <c r="R43" s="17">
        <f t="shared" si="6"/>
        <v>1987</v>
      </c>
      <c r="S43" s="43">
        <f t="shared" si="12"/>
        <v>1243.252084799079</v>
      </c>
      <c r="T43" s="43">
        <f t="shared" si="13"/>
        <v>1388.3479152009209</v>
      </c>
      <c r="U43" s="43">
        <f t="shared" si="7"/>
        <v>1251</v>
      </c>
    </row>
    <row r="44" spans="1:21" ht="15">
      <c r="A44" s="39">
        <v>1988</v>
      </c>
      <c r="B44" s="27"/>
      <c r="C44" s="41">
        <v>7286</v>
      </c>
      <c r="D44" s="43"/>
      <c r="E44" s="43">
        <f t="shared" si="14"/>
        <v>7384.2</v>
      </c>
      <c r="F44" s="43">
        <f t="shared" si="15"/>
        <v>85.93136796304363</v>
      </c>
      <c r="G44" s="43"/>
      <c r="H44" s="45">
        <f t="shared" si="8"/>
        <v>1988</v>
      </c>
      <c r="I44" s="43">
        <f t="shared" si="16"/>
        <v>7212.337264073913</v>
      </c>
      <c r="J44" s="43">
        <f t="shared" si="17"/>
        <v>7556.062735926087</v>
      </c>
      <c r="K44" s="43">
        <f t="shared" si="9"/>
        <v>7286</v>
      </c>
      <c r="M44" s="85">
        <v>1222</v>
      </c>
      <c r="N44" s="85"/>
      <c r="O44" s="43">
        <f t="shared" si="10"/>
        <v>1237.6</v>
      </c>
      <c r="P44" s="43">
        <f t="shared" si="11"/>
        <v>35.17953950807202</v>
      </c>
      <c r="R44" s="17">
        <f t="shared" si="6"/>
        <v>1988</v>
      </c>
      <c r="S44" s="43">
        <f t="shared" si="12"/>
        <v>1167.2409209838559</v>
      </c>
      <c r="T44" s="43">
        <f t="shared" si="13"/>
        <v>1307.959079016144</v>
      </c>
      <c r="U44" s="43">
        <f t="shared" si="7"/>
        <v>1222</v>
      </c>
    </row>
    <row r="45" spans="1:21" ht="15">
      <c r="A45" s="39">
        <v>1989</v>
      </c>
      <c r="B45" s="27"/>
      <c r="C45" s="41">
        <v>7551</v>
      </c>
      <c r="D45" s="43"/>
      <c r="E45" s="43">
        <f t="shared" si="14"/>
        <v>7005.4</v>
      </c>
      <c r="F45" s="43">
        <f t="shared" si="15"/>
        <v>83.69826760453289</v>
      </c>
      <c r="G45" s="43"/>
      <c r="H45" s="45">
        <f t="shared" si="8"/>
        <v>1989</v>
      </c>
      <c r="I45" s="43">
        <f t="shared" si="16"/>
        <v>6838.003464790934</v>
      </c>
      <c r="J45" s="43">
        <f t="shared" si="17"/>
        <v>7172.796535209065</v>
      </c>
      <c r="K45" s="43">
        <f t="shared" si="9"/>
        <v>7551</v>
      </c>
      <c r="M45" s="85">
        <v>1216</v>
      </c>
      <c r="N45" s="85"/>
      <c r="O45" s="43">
        <f t="shared" si="10"/>
        <v>1168.2</v>
      </c>
      <c r="P45" s="43">
        <f t="shared" si="11"/>
        <v>34.178940884702676</v>
      </c>
      <c r="R45" s="17">
        <f t="shared" si="6"/>
        <v>1989</v>
      </c>
      <c r="S45" s="43">
        <f t="shared" si="12"/>
        <v>1099.8421182305947</v>
      </c>
      <c r="T45" s="43">
        <f t="shared" si="13"/>
        <v>1236.5578817694054</v>
      </c>
      <c r="U45" s="43">
        <f t="shared" si="7"/>
        <v>1216</v>
      </c>
    </row>
    <row r="46" spans="1:21" s="53" customFormat="1" ht="15.75">
      <c r="A46" s="48">
        <v>1990</v>
      </c>
      <c r="B46" s="23"/>
      <c r="C46" s="50">
        <v>6798</v>
      </c>
      <c r="D46" s="52"/>
      <c r="E46" s="43">
        <f t="shared" si="14"/>
        <v>6680.6</v>
      </c>
      <c r="F46" s="43">
        <f t="shared" si="15"/>
        <v>81.73493745027275</v>
      </c>
      <c r="G46" s="52"/>
      <c r="H46" s="45">
        <f t="shared" si="8"/>
        <v>1990</v>
      </c>
      <c r="I46" s="43">
        <f t="shared" si="16"/>
        <v>6517.130125099455</v>
      </c>
      <c r="J46" s="43">
        <f t="shared" si="17"/>
        <v>6844.069874900546</v>
      </c>
      <c r="K46" s="43">
        <f t="shared" si="9"/>
        <v>6798</v>
      </c>
      <c r="M46" s="85">
        <v>1131</v>
      </c>
      <c r="N46" s="85"/>
      <c r="O46" s="43">
        <f t="shared" si="10"/>
        <v>1097.4</v>
      </c>
      <c r="P46" s="43">
        <f t="shared" si="11"/>
        <v>33.12702823979235</v>
      </c>
      <c r="Q46" s="17"/>
      <c r="R46" s="17">
        <f t="shared" si="6"/>
        <v>1990</v>
      </c>
      <c r="S46" s="43">
        <f t="shared" si="12"/>
        <v>1031.1459435204154</v>
      </c>
      <c r="T46" s="43">
        <f t="shared" si="13"/>
        <v>1163.6540564795848</v>
      </c>
      <c r="U46" s="43">
        <f t="shared" si="7"/>
        <v>1131</v>
      </c>
    </row>
    <row r="47" spans="1:21" ht="15">
      <c r="A47" s="39">
        <v>1991</v>
      </c>
      <c r="B47" s="27"/>
      <c r="C47" s="41">
        <v>6129</v>
      </c>
      <c r="D47" s="43"/>
      <c r="E47" s="43">
        <f t="shared" si="14"/>
        <v>6194</v>
      </c>
      <c r="F47" s="43">
        <f t="shared" si="15"/>
        <v>78.70196947980399</v>
      </c>
      <c r="G47" s="43"/>
      <c r="H47" s="45">
        <f t="shared" si="8"/>
        <v>1991</v>
      </c>
      <c r="I47" s="43">
        <f t="shared" si="16"/>
        <v>6036.596061040392</v>
      </c>
      <c r="J47" s="43">
        <f t="shared" si="17"/>
        <v>6351.403938959608</v>
      </c>
      <c r="K47" s="43">
        <f t="shared" si="9"/>
        <v>6129</v>
      </c>
      <c r="M47" s="85">
        <v>1021</v>
      </c>
      <c r="N47" s="85"/>
      <c r="O47" s="43">
        <f t="shared" si="10"/>
        <v>1008.2</v>
      </c>
      <c r="P47" s="43">
        <f t="shared" si="11"/>
        <v>31.752165280497014</v>
      </c>
      <c r="R47" s="17">
        <f t="shared" si="6"/>
        <v>1991</v>
      </c>
      <c r="S47" s="43">
        <f t="shared" si="12"/>
        <v>944.695669439006</v>
      </c>
      <c r="T47" s="43">
        <f t="shared" si="13"/>
        <v>1071.704330560994</v>
      </c>
      <c r="U47" s="43">
        <f t="shared" si="7"/>
        <v>1021</v>
      </c>
    </row>
    <row r="48" spans="1:21" ht="15">
      <c r="A48" s="39">
        <v>1992</v>
      </c>
      <c r="B48" s="27"/>
      <c r="C48" s="41">
        <v>5639</v>
      </c>
      <c r="D48" s="43"/>
      <c r="E48" s="43">
        <f t="shared" si="14"/>
        <v>5798</v>
      </c>
      <c r="F48" s="43">
        <f t="shared" si="15"/>
        <v>76.14459928320589</v>
      </c>
      <c r="G48" s="43"/>
      <c r="H48" s="45">
        <f t="shared" si="8"/>
        <v>1992</v>
      </c>
      <c r="I48" s="43">
        <f t="shared" si="16"/>
        <v>5645.710801433588</v>
      </c>
      <c r="J48" s="43">
        <f t="shared" si="17"/>
        <v>5950.289198566412</v>
      </c>
      <c r="K48" s="43">
        <f t="shared" si="9"/>
        <v>5639</v>
      </c>
      <c r="M48" s="85">
        <v>897</v>
      </c>
      <c r="N48" s="85"/>
      <c r="O48" s="43">
        <f t="shared" si="10"/>
        <v>970.8</v>
      </c>
      <c r="P48" s="43">
        <f t="shared" si="11"/>
        <v>31.157663583779833</v>
      </c>
      <c r="R48" s="17">
        <f t="shared" si="6"/>
        <v>1992</v>
      </c>
      <c r="S48" s="43">
        <f t="shared" si="12"/>
        <v>908.4846728324403</v>
      </c>
      <c r="T48" s="43">
        <f t="shared" si="13"/>
        <v>1033.1153271675596</v>
      </c>
      <c r="U48" s="43">
        <f t="shared" si="7"/>
        <v>897</v>
      </c>
    </row>
    <row r="49" spans="1:21" ht="15">
      <c r="A49" s="39">
        <v>1993</v>
      </c>
      <c r="B49" s="27"/>
      <c r="C49" s="41">
        <v>4853</v>
      </c>
      <c r="D49" s="43"/>
      <c r="E49" s="43">
        <f t="shared" si="14"/>
        <v>5506.2</v>
      </c>
      <c r="F49" s="43">
        <f t="shared" si="15"/>
        <v>74.20377348895406</v>
      </c>
      <c r="G49" s="43"/>
      <c r="H49" s="45">
        <f t="shared" si="8"/>
        <v>1993</v>
      </c>
      <c r="I49" s="43">
        <f t="shared" si="16"/>
        <v>5357.792453022092</v>
      </c>
      <c r="J49" s="43">
        <f t="shared" si="17"/>
        <v>5654.607546977908</v>
      </c>
      <c r="K49" s="43">
        <f t="shared" si="9"/>
        <v>4853</v>
      </c>
      <c r="M49" s="85">
        <v>776</v>
      </c>
      <c r="N49" s="85"/>
      <c r="O49" s="43">
        <f t="shared" si="10"/>
        <v>934.6</v>
      </c>
      <c r="P49" s="43">
        <f t="shared" si="11"/>
        <v>30.571228303749916</v>
      </c>
      <c r="R49" s="17">
        <f t="shared" si="6"/>
        <v>1993</v>
      </c>
      <c r="S49" s="43">
        <f t="shared" si="12"/>
        <v>873.4575433925002</v>
      </c>
      <c r="T49" s="43">
        <f t="shared" si="13"/>
        <v>995.7424566074999</v>
      </c>
      <c r="U49" s="43">
        <f t="shared" si="7"/>
        <v>776</v>
      </c>
    </row>
    <row r="50" spans="1:21" ht="15">
      <c r="A50" s="39">
        <v>1994</v>
      </c>
      <c r="B50" s="27"/>
      <c r="C50" s="41">
        <v>5571</v>
      </c>
      <c r="D50" s="43"/>
      <c r="E50" s="43">
        <f t="shared" si="14"/>
        <v>5160</v>
      </c>
      <c r="F50" s="43">
        <f t="shared" si="15"/>
        <v>71.83313998427188</v>
      </c>
      <c r="G50" s="43"/>
      <c r="H50" s="45">
        <f t="shared" si="8"/>
        <v>1994</v>
      </c>
      <c r="I50" s="43">
        <f t="shared" si="16"/>
        <v>5016.333720031456</v>
      </c>
      <c r="J50" s="43">
        <f t="shared" si="17"/>
        <v>5303.666279968544</v>
      </c>
      <c r="K50" s="43">
        <f t="shared" si="9"/>
        <v>5571</v>
      </c>
      <c r="M50" s="85">
        <v>1029</v>
      </c>
      <c r="N50" s="85"/>
      <c r="O50" s="43">
        <f t="shared" si="10"/>
        <v>888.4</v>
      </c>
      <c r="P50" s="43">
        <f t="shared" si="11"/>
        <v>29.80603965641863</v>
      </c>
      <c r="R50" s="17">
        <f t="shared" si="6"/>
        <v>1994</v>
      </c>
      <c r="S50" s="43">
        <f t="shared" si="12"/>
        <v>828.7879206871627</v>
      </c>
      <c r="T50" s="43">
        <f t="shared" si="13"/>
        <v>948.0120793128373</v>
      </c>
      <c r="U50" s="43">
        <f t="shared" si="7"/>
        <v>1029</v>
      </c>
    </row>
    <row r="51" spans="1:21" s="53" customFormat="1" ht="15.75">
      <c r="A51" s="48">
        <v>1995</v>
      </c>
      <c r="B51" s="23"/>
      <c r="C51" s="50">
        <v>5339</v>
      </c>
      <c r="D51" s="52"/>
      <c r="E51" s="43">
        <f t="shared" si="14"/>
        <v>4917</v>
      </c>
      <c r="F51" s="43">
        <f t="shared" si="15"/>
        <v>70.12132343303284</v>
      </c>
      <c r="G51" s="52"/>
      <c r="H51" s="45">
        <f t="shared" si="8"/>
        <v>1995</v>
      </c>
      <c r="I51" s="43">
        <f t="shared" si="16"/>
        <v>4776.757353133934</v>
      </c>
      <c r="J51" s="43">
        <f t="shared" si="17"/>
        <v>5057.242646866066</v>
      </c>
      <c r="K51" s="43">
        <f t="shared" si="9"/>
        <v>5339</v>
      </c>
      <c r="M51" s="85">
        <v>950</v>
      </c>
      <c r="N51" s="85"/>
      <c r="O51" s="43">
        <f t="shared" si="10"/>
        <v>858</v>
      </c>
      <c r="P51" s="43">
        <f t="shared" si="11"/>
        <v>29.29163703175362</v>
      </c>
      <c r="Q51" s="17"/>
      <c r="R51" s="17">
        <f t="shared" si="6"/>
        <v>1995</v>
      </c>
      <c r="S51" s="43">
        <f t="shared" si="12"/>
        <v>799.4167259364928</v>
      </c>
      <c r="T51" s="43">
        <f t="shared" si="13"/>
        <v>916.5832740635072</v>
      </c>
      <c r="U51" s="43">
        <f t="shared" si="7"/>
        <v>950</v>
      </c>
    </row>
    <row r="52" spans="1:21" ht="15">
      <c r="A52" s="39">
        <v>1996</v>
      </c>
      <c r="B52" s="27"/>
      <c r="C52" s="41">
        <v>4398</v>
      </c>
      <c r="E52" s="43">
        <f t="shared" si="14"/>
        <v>4837.8</v>
      </c>
      <c r="F52" s="43">
        <f t="shared" si="15"/>
        <v>69.55429533824636</v>
      </c>
      <c r="H52" s="45">
        <f t="shared" si="8"/>
        <v>1996</v>
      </c>
      <c r="I52" s="43">
        <f t="shared" si="16"/>
        <v>4698.691409323507</v>
      </c>
      <c r="J52" s="43">
        <f t="shared" si="17"/>
        <v>4976.908590676493</v>
      </c>
      <c r="K52" s="43">
        <f t="shared" si="9"/>
        <v>4398</v>
      </c>
      <c r="M52" s="85">
        <v>790</v>
      </c>
      <c r="N52" s="85"/>
      <c r="O52" s="43">
        <f t="shared" si="10"/>
        <v>842.4</v>
      </c>
      <c r="P52" s="43">
        <f t="shared" si="11"/>
        <v>29.024127893874777</v>
      </c>
      <c r="R52" s="17">
        <f t="shared" si="6"/>
        <v>1996</v>
      </c>
      <c r="S52" s="43">
        <f t="shared" si="12"/>
        <v>784.3517442122504</v>
      </c>
      <c r="T52" s="43">
        <f t="shared" si="13"/>
        <v>900.4482557877495</v>
      </c>
      <c r="U52" s="43">
        <f t="shared" si="7"/>
        <v>790</v>
      </c>
    </row>
    <row r="53" spans="1:21" ht="15">
      <c r="A53" s="39">
        <v>1997</v>
      </c>
      <c r="B53" s="27"/>
      <c r="C53" s="41">
        <v>4424</v>
      </c>
      <c r="E53" s="43">
        <f t="shared" si="14"/>
        <v>4538.6</v>
      </c>
      <c r="F53" s="43">
        <f t="shared" si="15"/>
        <v>67.36913239756024</v>
      </c>
      <c r="H53" s="45">
        <f t="shared" si="8"/>
        <v>1997</v>
      </c>
      <c r="I53" s="43">
        <f t="shared" si="16"/>
        <v>4403.86173520488</v>
      </c>
      <c r="J53" s="43">
        <f t="shared" si="17"/>
        <v>4673.338264795121</v>
      </c>
      <c r="K53" s="43">
        <f t="shared" si="9"/>
        <v>4424</v>
      </c>
      <c r="M53" s="85">
        <v>745</v>
      </c>
      <c r="N53" s="85"/>
      <c r="O53" s="43">
        <f t="shared" si="10"/>
        <v>761.6</v>
      </c>
      <c r="P53" s="43">
        <f t="shared" si="11"/>
        <v>27.597101297056543</v>
      </c>
      <c r="R53" s="17">
        <f t="shared" si="6"/>
        <v>1997</v>
      </c>
      <c r="S53" s="43">
        <f t="shared" si="12"/>
        <v>706.4057974058869</v>
      </c>
      <c r="T53" s="43">
        <f t="shared" si="13"/>
        <v>816.7942025941131</v>
      </c>
      <c r="U53" s="43">
        <f t="shared" si="7"/>
        <v>745</v>
      </c>
    </row>
    <row r="54" spans="1:21" ht="15">
      <c r="A54" s="54">
        <v>1998</v>
      </c>
      <c r="B54" s="30"/>
      <c r="C54" s="56">
        <v>4457</v>
      </c>
      <c r="E54" s="43">
        <f t="shared" si="14"/>
        <v>4249.6</v>
      </c>
      <c r="F54" s="43">
        <f t="shared" si="15"/>
        <v>65.18895611988276</v>
      </c>
      <c r="H54" s="45">
        <f t="shared" si="8"/>
        <v>1998</v>
      </c>
      <c r="I54" s="43">
        <f t="shared" si="16"/>
        <v>4119.222087760235</v>
      </c>
      <c r="J54" s="43">
        <f t="shared" si="17"/>
        <v>4379.977912239766</v>
      </c>
      <c r="K54" s="43">
        <f t="shared" si="9"/>
        <v>4457</v>
      </c>
      <c r="M54" s="85">
        <v>698</v>
      </c>
      <c r="N54" s="85"/>
      <c r="O54" s="43">
        <f t="shared" si="10"/>
        <v>683.8</v>
      </c>
      <c r="P54" s="43">
        <f t="shared" si="11"/>
        <v>26.149569786136063</v>
      </c>
      <c r="R54" s="17">
        <f t="shared" si="6"/>
        <v>1998</v>
      </c>
      <c r="S54" s="43">
        <f t="shared" si="12"/>
        <v>631.5008604277278</v>
      </c>
      <c r="T54" s="43">
        <f t="shared" si="13"/>
        <v>736.0991395722721</v>
      </c>
      <c r="U54" s="43">
        <f t="shared" si="7"/>
        <v>698</v>
      </c>
    </row>
    <row r="55" spans="1:21" s="57" customFormat="1" ht="15">
      <c r="A55" s="54">
        <v>1999</v>
      </c>
      <c r="C55" s="56">
        <v>4075</v>
      </c>
      <c r="E55" s="43">
        <f t="shared" si="14"/>
        <v>4121.6</v>
      </c>
      <c r="F55" s="43">
        <f t="shared" si="15"/>
        <v>64.19968847276442</v>
      </c>
      <c r="H55" s="45">
        <f t="shared" si="8"/>
        <v>1999</v>
      </c>
      <c r="I55" s="43">
        <f t="shared" si="16"/>
        <v>3993.2006230544716</v>
      </c>
      <c r="J55" s="43">
        <f t="shared" si="17"/>
        <v>4249.99937694553</v>
      </c>
      <c r="K55" s="43">
        <f t="shared" si="9"/>
        <v>4075</v>
      </c>
      <c r="M55" s="85">
        <v>625</v>
      </c>
      <c r="N55" s="85"/>
      <c r="O55" s="43">
        <f t="shared" si="10"/>
        <v>634.6</v>
      </c>
      <c r="P55" s="43">
        <f t="shared" si="11"/>
        <v>25.191268328530025</v>
      </c>
      <c r="Q55" s="17"/>
      <c r="R55" s="17">
        <f t="shared" si="6"/>
        <v>1999</v>
      </c>
      <c r="S55" s="43">
        <f t="shared" si="12"/>
        <v>584.2174633429399</v>
      </c>
      <c r="T55" s="43">
        <f t="shared" si="13"/>
        <v>684.9825366570601</v>
      </c>
      <c r="U55" s="43">
        <f t="shared" si="7"/>
        <v>625</v>
      </c>
    </row>
    <row r="56" spans="1:21" s="58" customFormat="1" ht="15.75">
      <c r="A56" s="36">
        <v>2000</v>
      </c>
      <c r="C56" s="60">
        <v>3894</v>
      </c>
      <c r="E56" s="43">
        <f t="shared" si="14"/>
        <v>3943.4</v>
      </c>
      <c r="F56" s="43">
        <f t="shared" si="15"/>
        <v>62.796496717571756</v>
      </c>
      <c r="H56" s="45">
        <f t="shared" si="8"/>
        <v>2000</v>
      </c>
      <c r="I56" s="43">
        <f t="shared" si="16"/>
        <v>3817.8070065648567</v>
      </c>
      <c r="J56" s="43">
        <f t="shared" si="17"/>
        <v>4068.9929934351435</v>
      </c>
      <c r="K56" s="86">
        <f t="shared" si="9"/>
        <v>3894</v>
      </c>
      <c r="M56" s="85">
        <v>561</v>
      </c>
      <c r="N56" s="85"/>
      <c r="O56" s="43">
        <f t="shared" si="10"/>
        <v>591</v>
      </c>
      <c r="P56" s="43">
        <f t="shared" si="11"/>
        <v>24.310491562286437</v>
      </c>
      <c r="Q56" s="17"/>
      <c r="R56" s="17">
        <f t="shared" si="6"/>
        <v>2000</v>
      </c>
      <c r="S56" s="43">
        <f t="shared" si="12"/>
        <v>542.3790168754272</v>
      </c>
      <c r="T56" s="43">
        <f t="shared" si="13"/>
        <v>639.6209831245728</v>
      </c>
      <c r="U56" s="43">
        <f t="shared" si="7"/>
        <v>561</v>
      </c>
    </row>
    <row r="57" spans="1:21" s="53" customFormat="1" ht="15.75">
      <c r="A57" s="54">
        <v>2001</v>
      </c>
      <c r="B57" s="58"/>
      <c r="C57" s="60">
        <v>3758</v>
      </c>
      <c r="D57" s="58"/>
      <c r="E57" s="43">
        <f t="shared" si="14"/>
        <v>3710.6</v>
      </c>
      <c r="F57" s="43">
        <f t="shared" si="15"/>
        <v>60.91469445051826</v>
      </c>
      <c r="G57" s="58"/>
      <c r="H57" s="45">
        <f t="shared" si="8"/>
        <v>2001</v>
      </c>
      <c r="I57" s="43">
        <f t="shared" si="16"/>
        <v>3588.7706110989634</v>
      </c>
      <c r="J57" s="43">
        <f t="shared" si="17"/>
        <v>3832.4293889010364</v>
      </c>
      <c r="K57" s="86">
        <f t="shared" si="9"/>
        <v>3758</v>
      </c>
      <c r="M57" s="85">
        <v>544</v>
      </c>
      <c r="N57" s="85"/>
      <c r="O57" s="43">
        <f t="shared" si="10"/>
        <v>537.8</v>
      </c>
      <c r="P57" s="43">
        <f t="shared" si="11"/>
        <v>23.19051530259731</v>
      </c>
      <c r="Q57" s="17"/>
      <c r="R57" s="17">
        <f t="shared" si="6"/>
        <v>2001</v>
      </c>
      <c r="S57" s="43">
        <f t="shared" si="12"/>
        <v>491.41896939480534</v>
      </c>
      <c r="T57" s="43">
        <f t="shared" si="13"/>
        <v>584.1810306051946</v>
      </c>
      <c r="U57" s="86">
        <f t="shared" si="7"/>
        <v>544</v>
      </c>
    </row>
    <row r="58" spans="1:21" s="53" customFormat="1" ht="15.75">
      <c r="A58" s="54">
        <v>2002</v>
      </c>
      <c r="B58" s="58"/>
      <c r="C58" s="60">
        <v>3533</v>
      </c>
      <c r="D58" s="58"/>
      <c r="E58" s="43">
        <f t="shared" si="14"/>
        <v>3510.4</v>
      </c>
      <c r="F58" s="43">
        <f t="shared" si="15"/>
        <v>59.248628676113675</v>
      </c>
      <c r="G58" s="58"/>
      <c r="H58" s="45">
        <f t="shared" si="8"/>
        <v>2002</v>
      </c>
      <c r="I58" s="43">
        <f t="shared" si="16"/>
        <v>3391.902742647773</v>
      </c>
      <c r="J58" s="43">
        <f t="shared" si="17"/>
        <v>3628.8972573522274</v>
      </c>
      <c r="K58" s="86">
        <f t="shared" si="9"/>
        <v>3533</v>
      </c>
      <c r="M58" s="85">
        <v>527</v>
      </c>
      <c r="N58" s="85"/>
      <c r="O58" s="43">
        <f t="shared" si="10"/>
        <v>489.6</v>
      </c>
      <c r="P58" s="43">
        <f t="shared" si="11"/>
        <v>22.126906697502932</v>
      </c>
      <c r="Q58" s="17"/>
      <c r="R58" s="17">
        <f t="shared" si="6"/>
        <v>2002</v>
      </c>
      <c r="S58" s="43">
        <f t="shared" si="12"/>
        <v>445.34618660499416</v>
      </c>
      <c r="T58" s="43">
        <f t="shared" si="13"/>
        <v>533.8538133950059</v>
      </c>
      <c r="U58" s="86">
        <f t="shared" si="7"/>
        <v>527</v>
      </c>
    </row>
    <row r="59" spans="1:21" s="53" customFormat="1" ht="15.75">
      <c r="A59" s="54">
        <v>2003</v>
      </c>
      <c r="B59" s="58"/>
      <c r="C59" s="60">
        <v>3293</v>
      </c>
      <c r="D59" s="58"/>
      <c r="E59" s="43">
        <f t="shared" si="14"/>
        <v>3322</v>
      </c>
      <c r="F59" s="43">
        <f t="shared" si="15"/>
        <v>57.63679380395825</v>
      </c>
      <c r="G59" s="58"/>
      <c r="H59" s="45">
        <f t="shared" si="8"/>
        <v>2003</v>
      </c>
      <c r="I59" s="43">
        <f t="shared" si="16"/>
        <v>3206.7264123920836</v>
      </c>
      <c r="J59" s="43">
        <f t="shared" si="17"/>
        <v>3437.2735876079164</v>
      </c>
      <c r="K59" s="86">
        <f t="shared" si="9"/>
        <v>3293</v>
      </c>
      <c r="M59" s="86">
        <v>432</v>
      </c>
      <c r="N59" s="85"/>
      <c r="O59" s="43">
        <f t="shared" si="10"/>
        <v>451</v>
      </c>
      <c r="P59" s="43">
        <f t="shared" si="11"/>
        <v>21.236760581595302</v>
      </c>
      <c r="R59" s="17">
        <f t="shared" si="6"/>
        <v>2003</v>
      </c>
      <c r="S59" s="43">
        <f t="shared" si="12"/>
        <v>408.5264788368094</v>
      </c>
      <c r="T59" s="43">
        <f t="shared" si="13"/>
        <v>493.4735211631906</v>
      </c>
      <c r="U59" s="86">
        <f t="shared" si="7"/>
        <v>432</v>
      </c>
    </row>
    <row r="60" spans="1:21" ht="15.75">
      <c r="A60" s="54">
        <v>2004</v>
      </c>
      <c r="B60" s="57"/>
      <c r="C60" s="60">
        <v>3074</v>
      </c>
      <c r="E60" s="43">
        <f t="shared" si="14"/>
        <v>3160.2</v>
      </c>
      <c r="F60" s="43">
        <f t="shared" si="15"/>
        <v>56.21565618224162</v>
      </c>
      <c r="H60" s="45">
        <f t="shared" si="8"/>
        <v>2004</v>
      </c>
      <c r="I60" s="43">
        <f t="shared" si="16"/>
        <v>3047.7686876355165</v>
      </c>
      <c r="J60" s="43">
        <f t="shared" si="17"/>
        <v>3272.631312364483</v>
      </c>
      <c r="K60" s="86">
        <f t="shared" si="9"/>
        <v>3074</v>
      </c>
      <c r="M60" s="86">
        <v>384</v>
      </c>
      <c r="N60" s="85"/>
      <c r="O60" s="43">
        <f t="shared" si="10"/>
        <v>417.2</v>
      </c>
      <c r="P60" s="43">
        <f t="shared" si="11"/>
        <v>20.42547429069886</v>
      </c>
      <c r="R60" s="17">
        <f t="shared" si="6"/>
        <v>2004</v>
      </c>
      <c r="S60" s="43">
        <f t="shared" si="12"/>
        <v>376.34905141860224</v>
      </c>
      <c r="T60" s="43">
        <f t="shared" si="13"/>
        <v>458.05094858139773</v>
      </c>
      <c r="U60" s="86">
        <f t="shared" si="7"/>
        <v>384</v>
      </c>
    </row>
    <row r="61" spans="1:21" ht="15.75">
      <c r="A61" s="39">
        <v>2005</v>
      </c>
      <c r="B61" s="27"/>
      <c r="C61" s="60">
        <v>2952</v>
      </c>
      <c r="E61" s="43">
        <f t="shared" si="14"/>
        <v>2986.8</v>
      </c>
      <c r="F61" s="43">
        <f t="shared" si="15"/>
        <v>54.651623946594675</v>
      </c>
      <c r="H61" s="17">
        <f t="shared" si="8"/>
        <v>2005</v>
      </c>
      <c r="I61" s="43">
        <f t="shared" si="16"/>
        <v>2877.4967521068106</v>
      </c>
      <c r="J61" s="43">
        <f t="shared" si="17"/>
        <v>3096.1032478931897</v>
      </c>
      <c r="K61" s="87">
        <f t="shared" si="9"/>
        <v>2952</v>
      </c>
      <c r="M61" s="86">
        <v>368</v>
      </c>
      <c r="O61" s="43">
        <f t="shared" si="10"/>
        <v>367.4</v>
      </c>
      <c r="P61" s="43">
        <f t="shared" si="11"/>
        <v>19.16768113257313</v>
      </c>
      <c r="R61" s="17">
        <f t="shared" si="6"/>
        <v>2005</v>
      </c>
      <c r="S61" s="43">
        <f t="shared" si="12"/>
        <v>329.0646377348537</v>
      </c>
      <c r="T61" s="43">
        <f t="shared" si="13"/>
        <v>405.73536226514625</v>
      </c>
      <c r="U61" s="87">
        <f t="shared" si="7"/>
        <v>368</v>
      </c>
    </row>
    <row r="62" spans="1:21" ht="15.75">
      <c r="A62" s="54">
        <v>2006</v>
      </c>
      <c r="B62" s="27"/>
      <c r="C62" s="60">
        <v>2949</v>
      </c>
      <c r="E62" s="43">
        <f t="shared" si="14"/>
        <v>2897</v>
      </c>
      <c r="F62" s="43">
        <f t="shared" si="15"/>
        <v>53.823786563191554</v>
      </c>
      <c r="H62" s="17">
        <f t="shared" si="8"/>
        <v>2006</v>
      </c>
      <c r="I62" s="43">
        <f t="shared" si="16"/>
        <v>2789.352426873617</v>
      </c>
      <c r="J62" s="43">
        <f t="shared" si="17"/>
        <v>3004.647573126383</v>
      </c>
      <c r="K62" s="87">
        <f t="shared" si="9"/>
        <v>2949</v>
      </c>
      <c r="M62" s="86">
        <v>375</v>
      </c>
      <c r="O62" s="43">
        <f t="shared" si="10"/>
        <v>340.8</v>
      </c>
      <c r="P62" s="43">
        <f t="shared" si="11"/>
        <v>18.46076921474292</v>
      </c>
      <c r="R62" s="17">
        <f t="shared" si="6"/>
        <v>2006</v>
      </c>
      <c r="S62" s="43">
        <f t="shared" si="12"/>
        <v>303.87846157051416</v>
      </c>
      <c r="T62" s="43">
        <f t="shared" si="13"/>
        <v>377.72153842948586</v>
      </c>
      <c r="U62" s="87">
        <f t="shared" si="7"/>
        <v>375</v>
      </c>
    </row>
    <row r="63" spans="1:21" ht="15.75">
      <c r="A63" s="54">
        <v>2007</v>
      </c>
      <c r="B63" s="27"/>
      <c r="C63" s="60">
        <v>2666</v>
      </c>
      <c r="E63" s="43">
        <f t="shared" si="14"/>
        <v>2782.6</v>
      </c>
      <c r="F63" s="43">
        <f t="shared" si="15"/>
        <v>52.75035544903939</v>
      </c>
      <c r="H63" s="45">
        <f t="shared" si="8"/>
        <v>2007</v>
      </c>
      <c r="I63" s="43">
        <f t="shared" si="16"/>
        <v>2677.099289101921</v>
      </c>
      <c r="J63" s="43">
        <f t="shared" si="17"/>
        <v>2888.100710898079</v>
      </c>
      <c r="K63" s="87">
        <f t="shared" si="9"/>
        <v>2666</v>
      </c>
      <c r="M63" s="86">
        <v>278</v>
      </c>
      <c r="O63" s="43">
        <f t="shared" si="10"/>
        <v>315.6</v>
      </c>
      <c r="P63" s="43">
        <f t="shared" si="11"/>
        <v>17.765134392961965</v>
      </c>
      <c r="R63" s="17">
        <f t="shared" si="6"/>
        <v>2007</v>
      </c>
      <c r="S63" s="43">
        <f t="shared" si="12"/>
        <v>280.0697312140761</v>
      </c>
      <c r="T63" s="43">
        <f t="shared" si="13"/>
        <v>351.13026878592393</v>
      </c>
      <c r="U63" s="87">
        <f t="shared" si="7"/>
        <v>278</v>
      </c>
    </row>
    <row r="64" spans="1:21" ht="15.75">
      <c r="A64" s="39">
        <v>2008</v>
      </c>
      <c r="B64" s="27"/>
      <c r="C64" s="60">
        <v>2844</v>
      </c>
      <c r="E64" s="43">
        <f t="shared" si="14"/>
        <v>2626.6</v>
      </c>
      <c r="F64" s="43">
        <f t="shared" si="15"/>
        <v>51.2503658523527</v>
      </c>
      <c r="H64" s="17">
        <f t="shared" si="8"/>
        <v>2008</v>
      </c>
      <c r="I64" s="43">
        <f t="shared" si="16"/>
        <v>2524.0992682952947</v>
      </c>
      <c r="J64" s="43">
        <f t="shared" si="17"/>
        <v>2729.100731704705</v>
      </c>
      <c r="K64" s="86">
        <f t="shared" si="9"/>
        <v>2844</v>
      </c>
      <c r="M64" s="86">
        <v>299</v>
      </c>
      <c r="O64" s="43">
        <f t="shared" si="10"/>
        <v>287.4</v>
      </c>
      <c r="P64" s="43">
        <f t="shared" si="11"/>
        <v>16.952875862224673</v>
      </c>
      <c r="R64" s="17">
        <f t="shared" si="6"/>
        <v>2008</v>
      </c>
      <c r="S64" s="43">
        <f t="shared" si="12"/>
        <v>253.49424827555063</v>
      </c>
      <c r="T64" s="43">
        <f t="shared" si="13"/>
        <v>321.30575172444935</v>
      </c>
      <c r="U64" s="87">
        <f t="shared" si="7"/>
        <v>299</v>
      </c>
    </row>
    <row r="65" spans="1:21" ht="15.75">
      <c r="A65" s="54">
        <v>2009</v>
      </c>
      <c r="B65" s="27"/>
      <c r="C65" s="60">
        <v>2502</v>
      </c>
      <c r="H65" s="45">
        <f t="shared" si="8"/>
        <v>2009</v>
      </c>
      <c r="I65" s="43"/>
      <c r="K65" s="86">
        <f t="shared" si="9"/>
        <v>2502</v>
      </c>
      <c r="M65" s="86">
        <v>258</v>
      </c>
      <c r="R65" s="17">
        <f t="shared" si="6"/>
        <v>2009</v>
      </c>
      <c r="U65" s="87">
        <f t="shared" si="7"/>
        <v>258</v>
      </c>
    </row>
    <row r="66" spans="1:21" ht="15.75">
      <c r="A66" s="39">
        <v>2010</v>
      </c>
      <c r="C66" s="60">
        <v>2172</v>
      </c>
      <c r="H66" s="17">
        <f t="shared" si="8"/>
        <v>2010</v>
      </c>
      <c r="K66" s="86">
        <f t="shared" si="9"/>
        <v>2172</v>
      </c>
      <c r="M66" s="86">
        <v>227</v>
      </c>
      <c r="R66" s="17">
        <f t="shared" si="6"/>
        <v>2010</v>
      </c>
      <c r="U66" s="87">
        <f t="shared" si="7"/>
        <v>227</v>
      </c>
    </row>
    <row r="67" ht="12.75">
      <c r="A67" s="68"/>
    </row>
    <row r="68" ht="12.75">
      <c r="A68" s="68"/>
    </row>
    <row r="69" ht="12.75">
      <c r="A69" s="6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49"/>
  <sheetViews>
    <sheetView workbookViewId="0" topLeftCell="A1">
      <selection activeCell="A4" sqref="A4"/>
    </sheetView>
  </sheetViews>
  <sheetFormatPr defaultColWidth="9.140625" defaultRowHeight="12.75"/>
  <sheetData>
    <row r="1" ht="23.25">
      <c r="A1" s="88" t="s">
        <v>66</v>
      </c>
    </row>
    <row r="49" ht="23.25">
      <c r="A49" s="88" t="s">
        <v>67</v>
      </c>
    </row>
  </sheetData>
  <printOptions/>
  <pageMargins left="0.75" right="0.75" top="1" bottom="1" header="0.5" footer="0.5"/>
  <pageSetup horizontalDpi="600" verticalDpi="600" orientation="portrait" paperSize="9" scale="64" r:id="rId2"/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">
      <selection activeCell="A4" sqref="A4"/>
    </sheetView>
  </sheetViews>
  <sheetFormatPr defaultColWidth="9.140625" defaultRowHeight="12.75"/>
  <sheetData>
    <row r="4" spans="2:10" ht="83.25" customHeight="1">
      <c r="B4" s="89" t="s">
        <v>68</v>
      </c>
      <c r="E4" s="89" t="s">
        <v>69</v>
      </c>
      <c r="F4" s="89" t="s">
        <v>70</v>
      </c>
      <c r="G4" s="89"/>
      <c r="I4" s="89" t="s">
        <v>71</v>
      </c>
      <c r="J4" s="89" t="s">
        <v>72</v>
      </c>
    </row>
    <row r="5" spans="1:10" ht="12.75">
      <c r="A5" s="90">
        <v>1950</v>
      </c>
      <c r="B5">
        <v>529</v>
      </c>
      <c r="D5" s="87">
        <f aca="true" t="shared" si="0" ref="D5:D36">A5</f>
        <v>1950</v>
      </c>
      <c r="E5" s="91">
        <f aca="true" t="shared" si="1" ref="E5:E36">B5+F5</f>
        <v>5082</v>
      </c>
      <c r="F5" s="92">
        <v>4553</v>
      </c>
      <c r="G5" s="91"/>
      <c r="H5" s="87">
        <f aca="true" t="shared" si="2" ref="H5:H36">D5</f>
        <v>1950</v>
      </c>
      <c r="I5" s="91">
        <f aca="true" t="shared" si="3" ref="I5:I36">E5+J5</f>
        <v>15856</v>
      </c>
      <c r="J5" s="92">
        <v>10774</v>
      </c>
    </row>
    <row r="6" spans="1:10" ht="12.75">
      <c r="A6" s="93">
        <v>1951</v>
      </c>
      <c r="B6">
        <v>544</v>
      </c>
      <c r="D6" s="87">
        <f t="shared" si="0"/>
        <v>1951</v>
      </c>
      <c r="E6" s="91">
        <f t="shared" si="1"/>
        <v>5089</v>
      </c>
      <c r="F6" s="92">
        <v>4545</v>
      </c>
      <c r="G6" s="91"/>
      <c r="H6" s="87">
        <f t="shared" si="2"/>
        <v>1951</v>
      </c>
      <c r="I6" s="91">
        <f t="shared" si="3"/>
        <v>16895</v>
      </c>
      <c r="J6" s="92">
        <v>11806</v>
      </c>
    </row>
    <row r="7" spans="1:10" ht="12.75">
      <c r="A7" s="93">
        <v>1952</v>
      </c>
      <c r="B7">
        <v>485</v>
      </c>
      <c r="D7" s="87">
        <f t="shared" si="0"/>
        <v>1952</v>
      </c>
      <c r="E7" s="91">
        <f t="shared" si="1"/>
        <v>4909</v>
      </c>
      <c r="F7" s="92">
        <v>4424</v>
      </c>
      <c r="G7" s="91"/>
      <c r="H7" s="87">
        <f t="shared" si="2"/>
        <v>1952</v>
      </c>
      <c r="I7" s="91">
        <f t="shared" si="3"/>
        <v>16547</v>
      </c>
      <c r="J7" s="92">
        <v>11638</v>
      </c>
    </row>
    <row r="8" spans="1:10" ht="12.75">
      <c r="A8" s="93">
        <v>1953</v>
      </c>
      <c r="B8">
        <v>579</v>
      </c>
      <c r="D8" s="87">
        <f t="shared" si="0"/>
        <v>1953</v>
      </c>
      <c r="E8" s="91">
        <f t="shared" si="1"/>
        <v>5749</v>
      </c>
      <c r="F8" s="92">
        <v>5170</v>
      </c>
      <c r="G8" s="91"/>
      <c r="H8" s="87">
        <f t="shared" si="2"/>
        <v>1953</v>
      </c>
      <c r="I8" s="91">
        <f t="shared" si="3"/>
        <v>18343</v>
      </c>
      <c r="J8" s="92">
        <v>12594</v>
      </c>
    </row>
    <row r="9" spans="1:10" ht="12.75">
      <c r="A9" s="93">
        <v>1954</v>
      </c>
      <c r="B9">
        <v>545</v>
      </c>
      <c r="D9" s="87">
        <f t="shared" si="0"/>
        <v>1954</v>
      </c>
      <c r="E9" s="91">
        <f t="shared" si="1"/>
        <v>5420</v>
      </c>
      <c r="F9" s="92">
        <v>4875</v>
      </c>
      <c r="G9" s="91"/>
      <c r="H9" s="87">
        <f t="shared" si="2"/>
        <v>1954</v>
      </c>
      <c r="I9" s="91">
        <f t="shared" si="3"/>
        <v>18901</v>
      </c>
      <c r="J9" s="92">
        <v>13481</v>
      </c>
    </row>
    <row r="10" spans="1:10" ht="12.75">
      <c r="A10" s="90">
        <v>1955</v>
      </c>
      <c r="B10">
        <v>610</v>
      </c>
      <c r="D10" s="87">
        <f t="shared" si="0"/>
        <v>1955</v>
      </c>
      <c r="E10" s="91">
        <f t="shared" si="1"/>
        <v>5706</v>
      </c>
      <c r="F10" s="92">
        <v>5096</v>
      </c>
      <c r="G10" s="91"/>
      <c r="H10" s="87">
        <f t="shared" si="2"/>
        <v>1955</v>
      </c>
      <c r="I10" s="91">
        <f t="shared" si="3"/>
        <v>20899</v>
      </c>
      <c r="J10" s="92">
        <v>15193</v>
      </c>
    </row>
    <row r="11" spans="1:10" ht="12.75">
      <c r="A11" s="93">
        <v>1956</v>
      </c>
      <c r="B11">
        <v>540</v>
      </c>
      <c r="D11" s="87">
        <f t="shared" si="0"/>
        <v>1956</v>
      </c>
      <c r="E11" s="91">
        <f t="shared" si="1"/>
        <v>5589</v>
      </c>
      <c r="F11" s="92">
        <v>5049</v>
      </c>
      <c r="G11" s="91"/>
      <c r="H11" s="87">
        <f t="shared" si="2"/>
        <v>1956</v>
      </c>
      <c r="I11" s="91">
        <f t="shared" si="3"/>
        <v>21459</v>
      </c>
      <c r="J11" s="92">
        <v>15870</v>
      </c>
    </row>
    <row r="12" spans="1:10" ht="12.75">
      <c r="A12" s="93">
        <v>1957</v>
      </c>
      <c r="B12">
        <v>550</v>
      </c>
      <c r="D12" s="87">
        <f t="shared" si="0"/>
        <v>1957</v>
      </c>
      <c r="E12" s="91">
        <f t="shared" si="1"/>
        <v>5556</v>
      </c>
      <c r="F12" s="92">
        <v>5006</v>
      </c>
      <c r="G12" s="91"/>
      <c r="H12" s="87">
        <f t="shared" si="2"/>
        <v>1957</v>
      </c>
      <c r="I12" s="91">
        <f t="shared" si="3"/>
        <v>21417</v>
      </c>
      <c r="J12" s="92">
        <v>15861</v>
      </c>
    </row>
    <row r="13" spans="1:10" ht="12.75">
      <c r="A13" s="93">
        <v>1958</v>
      </c>
      <c r="B13">
        <v>605</v>
      </c>
      <c r="D13" s="87">
        <f t="shared" si="0"/>
        <v>1958</v>
      </c>
      <c r="E13" s="91">
        <f t="shared" si="1"/>
        <v>5907</v>
      </c>
      <c r="F13" s="92">
        <v>5302</v>
      </c>
      <c r="G13" s="91"/>
      <c r="H13" s="87">
        <f t="shared" si="2"/>
        <v>1958</v>
      </c>
      <c r="I13" s="91">
        <f t="shared" si="3"/>
        <v>22830</v>
      </c>
      <c r="J13" s="92">
        <v>16923</v>
      </c>
    </row>
    <row r="14" spans="1:10" ht="12.75">
      <c r="A14" s="93">
        <v>1959</v>
      </c>
      <c r="B14">
        <v>604</v>
      </c>
      <c r="D14" s="87">
        <f t="shared" si="0"/>
        <v>1959</v>
      </c>
      <c r="E14" s="91">
        <f t="shared" si="1"/>
        <v>6940</v>
      </c>
      <c r="F14" s="92">
        <v>6336</v>
      </c>
      <c r="G14" s="91"/>
      <c r="H14" s="87">
        <f t="shared" si="2"/>
        <v>1959</v>
      </c>
      <c r="I14" s="91">
        <f t="shared" si="3"/>
        <v>25011</v>
      </c>
      <c r="J14" s="92">
        <v>18071</v>
      </c>
    </row>
    <row r="15" spans="1:10" ht="12.75">
      <c r="A15" s="90">
        <v>1960</v>
      </c>
      <c r="B15">
        <v>648</v>
      </c>
      <c r="D15" s="87">
        <f t="shared" si="0"/>
        <v>1960</v>
      </c>
      <c r="E15" s="91">
        <f t="shared" si="1"/>
        <v>7280</v>
      </c>
      <c r="F15" s="92">
        <v>6632</v>
      </c>
      <c r="G15" s="91"/>
      <c r="H15" s="87">
        <f t="shared" si="2"/>
        <v>1960</v>
      </c>
      <c r="I15" s="91">
        <f t="shared" si="3"/>
        <v>26315</v>
      </c>
      <c r="J15" s="92">
        <v>19035</v>
      </c>
    </row>
    <row r="16" spans="1:10" ht="12.75">
      <c r="A16" s="93">
        <v>1961</v>
      </c>
      <c r="B16">
        <v>671</v>
      </c>
      <c r="D16" s="87">
        <f t="shared" si="0"/>
        <v>1961</v>
      </c>
      <c r="E16" s="91">
        <f t="shared" si="1"/>
        <v>7899</v>
      </c>
      <c r="F16" s="92">
        <v>7228</v>
      </c>
      <c r="G16" s="91"/>
      <c r="H16" s="87">
        <f t="shared" si="2"/>
        <v>1961</v>
      </c>
      <c r="I16" s="91">
        <f t="shared" si="3"/>
        <v>27362</v>
      </c>
      <c r="J16" s="92">
        <v>19463</v>
      </c>
    </row>
    <row r="17" spans="1:10" ht="12.75">
      <c r="A17" s="93">
        <v>1962</v>
      </c>
      <c r="B17">
        <v>664</v>
      </c>
      <c r="D17" s="87">
        <f t="shared" si="0"/>
        <v>1962</v>
      </c>
      <c r="E17" s="91">
        <f t="shared" si="1"/>
        <v>7716</v>
      </c>
      <c r="F17" s="92">
        <v>7052</v>
      </c>
      <c r="G17" s="91"/>
      <c r="H17" s="87">
        <f t="shared" si="2"/>
        <v>1962</v>
      </c>
      <c r="I17" s="91">
        <f t="shared" si="3"/>
        <v>26703</v>
      </c>
      <c r="J17" s="92">
        <v>18987</v>
      </c>
    </row>
    <row r="18" spans="1:10" ht="12.75">
      <c r="A18" s="93">
        <v>1963</v>
      </c>
      <c r="B18">
        <v>712</v>
      </c>
      <c r="D18" s="87">
        <f t="shared" si="0"/>
        <v>1963</v>
      </c>
      <c r="E18" s="91">
        <f t="shared" si="1"/>
        <v>7939</v>
      </c>
      <c r="F18" s="92">
        <v>7227</v>
      </c>
      <c r="G18" s="91"/>
      <c r="H18" s="87">
        <f t="shared" si="2"/>
        <v>1963</v>
      </c>
      <c r="I18" s="91">
        <f t="shared" si="3"/>
        <v>27728</v>
      </c>
      <c r="J18" s="92">
        <v>19789</v>
      </c>
    </row>
    <row r="19" spans="1:10" ht="12.75">
      <c r="A19" s="93">
        <v>1964</v>
      </c>
      <c r="B19">
        <v>754</v>
      </c>
      <c r="D19" s="87">
        <f t="shared" si="0"/>
        <v>1964</v>
      </c>
      <c r="E19" s="91">
        <f t="shared" si="1"/>
        <v>8890</v>
      </c>
      <c r="F19" s="92">
        <v>8136</v>
      </c>
      <c r="G19" s="91"/>
      <c r="H19" s="87">
        <f t="shared" si="2"/>
        <v>1964</v>
      </c>
      <c r="I19" s="91">
        <f t="shared" si="3"/>
        <v>30527</v>
      </c>
      <c r="J19" s="92">
        <v>21637</v>
      </c>
    </row>
    <row r="20" spans="1:10" ht="12.75">
      <c r="A20" s="90">
        <v>1965</v>
      </c>
      <c r="B20">
        <v>743</v>
      </c>
      <c r="D20" s="87">
        <f t="shared" si="0"/>
        <v>1965</v>
      </c>
      <c r="E20" s="91">
        <f t="shared" si="1"/>
        <v>9487</v>
      </c>
      <c r="F20" s="92">
        <v>8744</v>
      </c>
      <c r="G20" s="91"/>
      <c r="H20" s="87">
        <f t="shared" si="2"/>
        <v>1965</v>
      </c>
      <c r="I20" s="91">
        <f t="shared" si="3"/>
        <v>31827</v>
      </c>
      <c r="J20" s="92">
        <v>22340</v>
      </c>
    </row>
    <row r="21" spans="1:10" ht="12.75">
      <c r="A21" s="93">
        <v>1966</v>
      </c>
      <c r="B21">
        <v>790</v>
      </c>
      <c r="D21" s="87">
        <f t="shared" si="0"/>
        <v>1966</v>
      </c>
      <c r="E21" s="91">
        <f t="shared" si="1"/>
        <v>10043</v>
      </c>
      <c r="F21" s="92">
        <v>9253</v>
      </c>
      <c r="G21" s="91"/>
      <c r="H21" s="87">
        <f t="shared" si="2"/>
        <v>1966</v>
      </c>
      <c r="I21" s="91">
        <f t="shared" si="3"/>
        <v>32280</v>
      </c>
      <c r="J21" s="92">
        <v>22237</v>
      </c>
    </row>
    <row r="22" spans="1:10" ht="12.75">
      <c r="A22" s="93">
        <v>1967</v>
      </c>
      <c r="B22">
        <v>778</v>
      </c>
      <c r="D22" s="87">
        <f t="shared" si="0"/>
        <v>1967</v>
      </c>
      <c r="E22" s="91">
        <f t="shared" si="1"/>
        <v>10036</v>
      </c>
      <c r="F22" s="92">
        <v>9258</v>
      </c>
      <c r="G22" s="91"/>
      <c r="H22" s="87">
        <f t="shared" si="2"/>
        <v>1967</v>
      </c>
      <c r="I22" s="91">
        <f t="shared" si="3"/>
        <v>31760</v>
      </c>
      <c r="J22" s="92">
        <v>21724</v>
      </c>
    </row>
    <row r="23" spans="1:10" ht="12.75">
      <c r="A23" s="93">
        <v>1968</v>
      </c>
      <c r="B23">
        <v>769</v>
      </c>
      <c r="D23" s="87">
        <f t="shared" si="0"/>
        <v>1968</v>
      </c>
      <c r="E23" s="91">
        <f t="shared" si="1"/>
        <v>10262</v>
      </c>
      <c r="F23" s="92">
        <v>9493</v>
      </c>
      <c r="G23" s="91"/>
      <c r="H23" s="87">
        <f t="shared" si="2"/>
        <v>1968</v>
      </c>
      <c r="I23" s="91">
        <f t="shared" si="3"/>
        <v>30649</v>
      </c>
      <c r="J23" s="92">
        <v>20387</v>
      </c>
    </row>
    <row r="24" spans="1:10" ht="12.75">
      <c r="A24" s="93">
        <v>1969</v>
      </c>
      <c r="B24">
        <v>892</v>
      </c>
      <c r="D24" s="87">
        <f t="shared" si="0"/>
        <v>1969</v>
      </c>
      <c r="E24" s="91">
        <f t="shared" si="1"/>
        <v>10723</v>
      </c>
      <c r="F24" s="92">
        <v>9831</v>
      </c>
      <c r="G24" s="91"/>
      <c r="H24" s="87">
        <f t="shared" si="2"/>
        <v>1969</v>
      </c>
      <c r="I24" s="91">
        <f t="shared" si="3"/>
        <v>31056</v>
      </c>
      <c r="J24" s="92">
        <v>20333</v>
      </c>
    </row>
    <row r="25" spans="1:10" ht="12.75">
      <c r="A25" s="90">
        <v>1970</v>
      </c>
      <c r="B25">
        <v>815</v>
      </c>
      <c r="D25" s="87">
        <f t="shared" si="0"/>
        <v>1970</v>
      </c>
      <c r="E25" s="91">
        <f t="shared" si="1"/>
        <v>10842</v>
      </c>
      <c r="F25" s="92">
        <v>10027</v>
      </c>
      <c r="G25" s="91"/>
      <c r="H25" s="87">
        <f t="shared" si="2"/>
        <v>1970</v>
      </c>
      <c r="I25" s="91">
        <f t="shared" si="3"/>
        <v>31240</v>
      </c>
      <c r="J25" s="92">
        <v>20398</v>
      </c>
    </row>
    <row r="26" spans="1:10" ht="12.75">
      <c r="A26" s="93">
        <v>1971</v>
      </c>
      <c r="B26">
        <v>866</v>
      </c>
      <c r="D26" s="87">
        <f t="shared" si="0"/>
        <v>1971</v>
      </c>
      <c r="E26" s="91">
        <f t="shared" si="1"/>
        <v>10813</v>
      </c>
      <c r="F26" s="92">
        <v>9947</v>
      </c>
      <c r="G26" s="91"/>
      <c r="H26" s="87">
        <f t="shared" si="2"/>
        <v>1971</v>
      </c>
      <c r="I26" s="91">
        <f t="shared" si="3"/>
        <v>31194</v>
      </c>
      <c r="J26" s="92">
        <v>20381</v>
      </c>
    </row>
    <row r="27" spans="1:10" ht="12.75">
      <c r="A27" s="93">
        <v>1972</v>
      </c>
      <c r="B27">
        <v>855</v>
      </c>
      <c r="D27" s="87">
        <f t="shared" si="0"/>
        <v>1972</v>
      </c>
      <c r="E27" s="91">
        <f t="shared" si="1"/>
        <v>10855</v>
      </c>
      <c r="F27" s="92">
        <v>10000</v>
      </c>
      <c r="G27" s="91"/>
      <c r="H27" s="87">
        <f t="shared" si="2"/>
        <v>1972</v>
      </c>
      <c r="I27" s="91">
        <f t="shared" si="3"/>
        <v>31762</v>
      </c>
      <c r="J27" s="92">
        <v>20907</v>
      </c>
    </row>
    <row r="28" spans="1:10" ht="12.75">
      <c r="A28" s="93">
        <v>1973</v>
      </c>
      <c r="B28">
        <v>855</v>
      </c>
      <c r="D28" s="87">
        <f t="shared" si="0"/>
        <v>1973</v>
      </c>
      <c r="E28" s="91">
        <f t="shared" si="1"/>
        <v>10949</v>
      </c>
      <c r="F28" s="92">
        <v>10094</v>
      </c>
      <c r="G28" s="91"/>
      <c r="H28" s="87">
        <f t="shared" si="2"/>
        <v>1973</v>
      </c>
      <c r="I28" s="91">
        <f t="shared" si="3"/>
        <v>31404</v>
      </c>
      <c r="J28" s="92">
        <v>20455</v>
      </c>
    </row>
    <row r="29" spans="1:10" ht="12.75">
      <c r="A29" s="93">
        <v>1974</v>
      </c>
      <c r="B29">
        <v>825</v>
      </c>
      <c r="D29" s="87">
        <f t="shared" si="0"/>
        <v>1974</v>
      </c>
      <c r="E29" s="91">
        <f t="shared" si="1"/>
        <v>10347</v>
      </c>
      <c r="F29" s="92">
        <v>9522</v>
      </c>
      <c r="G29" s="91"/>
      <c r="H29" s="87">
        <f t="shared" si="2"/>
        <v>1974</v>
      </c>
      <c r="I29" s="91">
        <f t="shared" si="3"/>
        <v>28783</v>
      </c>
      <c r="J29" s="92">
        <v>18436</v>
      </c>
    </row>
    <row r="30" spans="1:10" ht="12.75">
      <c r="A30" s="90">
        <v>1975</v>
      </c>
      <c r="B30">
        <v>769</v>
      </c>
      <c r="D30" s="87">
        <f t="shared" si="0"/>
        <v>1975</v>
      </c>
      <c r="E30" s="91">
        <f t="shared" si="1"/>
        <v>9548</v>
      </c>
      <c r="F30" s="92">
        <v>8779</v>
      </c>
      <c r="G30" s="91"/>
      <c r="H30" s="87">
        <f t="shared" si="2"/>
        <v>1975</v>
      </c>
      <c r="I30" s="91">
        <f t="shared" si="3"/>
        <v>28621</v>
      </c>
      <c r="J30" s="92">
        <v>19073</v>
      </c>
    </row>
    <row r="31" spans="1:10" ht="12.75">
      <c r="A31" s="93">
        <v>1976</v>
      </c>
      <c r="B31">
        <v>783</v>
      </c>
      <c r="D31" s="87">
        <f t="shared" si="0"/>
        <v>1976</v>
      </c>
      <c r="E31" s="91">
        <f t="shared" si="1"/>
        <v>9503</v>
      </c>
      <c r="F31" s="92">
        <v>8720</v>
      </c>
      <c r="G31" s="91"/>
      <c r="H31" s="87">
        <f t="shared" si="2"/>
        <v>1976</v>
      </c>
      <c r="I31" s="91">
        <f t="shared" si="3"/>
        <v>29933</v>
      </c>
      <c r="J31" s="92">
        <v>20430</v>
      </c>
    </row>
    <row r="32" spans="1:10" ht="12.75">
      <c r="A32" s="93">
        <v>1977</v>
      </c>
      <c r="B32">
        <v>811</v>
      </c>
      <c r="D32" s="87">
        <f t="shared" si="0"/>
        <v>1977</v>
      </c>
      <c r="E32" s="91">
        <f t="shared" si="1"/>
        <v>9661</v>
      </c>
      <c r="F32" s="92">
        <v>8850</v>
      </c>
      <c r="G32" s="91"/>
      <c r="H32" s="87">
        <f t="shared" si="2"/>
        <v>1977</v>
      </c>
      <c r="I32" s="91">
        <f t="shared" si="3"/>
        <v>29783</v>
      </c>
      <c r="J32" s="92">
        <v>20122</v>
      </c>
    </row>
    <row r="33" spans="1:10" ht="12.75">
      <c r="A33" s="93">
        <v>1978</v>
      </c>
      <c r="B33">
        <v>820</v>
      </c>
      <c r="D33" s="87">
        <f t="shared" si="0"/>
        <v>1978</v>
      </c>
      <c r="E33" s="91">
        <f t="shared" si="1"/>
        <v>10169</v>
      </c>
      <c r="F33" s="92">
        <v>9349</v>
      </c>
      <c r="G33" s="91"/>
      <c r="H33" s="87">
        <f t="shared" si="2"/>
        <v>1978</v>
      </c>
      <c r="I33" s="91">
        <f t="shared" si="3"/>
        <v>30506</v>
      </c>
      <c r="J33" s="92">
        <v>20337</v>
      </c>
    </row>
    <row r="34" spans="1:10" ht="12.75">
      <c r="A34" s="93">
        <v>1979</v>
      </c>
      <c r="B34">
        <v>810</v>
      </c>
      <c r="D34" s="87">
        <f t="shared" si="0"/>
        <v>1979</v>
      </c>
      <c r="E34" s="91">
        <f t="shared" si="1"/>
        <v>10051</v>
      </c>
      <c r="F34" s="92">
        <v>9241</v>
      </c>
      <c r="G34" s="91"/>
      <c r="H34" s="87">
        <f t="shared" si="2"/>
        <v>1979</v>
      </c>
      <c r="I34" s="91">
        <f t="shared" si="3"/>
        <v>31387</v>
      </c>
      <c r="J34" s="92">
        <v>21336</v>
      </c>
    </row>
    <row r="35" spans="1:10" ht="12.75">
      <c r="A35" s="90">
        <v>1980</v>
      </c>
      <c r="B35">
        <v>700</v>
      </c>
      <c r="D35" s="87">
        <f t="shared" si="0"/>
        <v>1980</v>
      </c>
      <c r="E35" s="91">
        <f t="shared" si="1"/>
        <v>9539</v>
      </c>
      <c r="F35" s="92">
        <v>8839</v>
      </c>
      <c r="G35" s="91"/>
      <c r="H35" s="87">
        <f t="shared" si="2"/>
        <v>1980</v>
      </c>
      <c r="I35" s="91">
        <f t="shared" si="3"/>
        <v>29286</v>
      </c>
      <c r="J35" s="92">
        <v>19747</v>
      </c>
    </row>
    <row r="36" spans="1:10" ht="12.75">
      <c r="A36" s="93">
        <v>1981</v>
      </c>
      <c r="B36">
        <v>677</v>
      </c>
      <c r="D36" s="87">
        <f t="shared" si="0"/>
        <v>1981</v>
      </c>
      <c r="E36" s="91">
        <f t="shared" si="1"/>
        <v>9517</v>
      </c>
      <c r="F36" s="92">
        <v>8840</v>
      </c>
      <c r="G36" s="91"/>
      <c r="H36" s="87">
        <f t="shared" si="2"/>
        <v>1981</v>
      </c>
      <c r="I36" s="91">
        <f t="shared" si="3"/>
        <v>28766</v>
      </c>
      <c r="J36" s="92">
        <v>19249</v>
      </c>
    </row>
    <row r="37" spans="1:10" ht="12.75">
      <c r="A37" s="93">
        <v>1982</v>
      </c>
      <c r="B37">
        <v>701</v>
      </c>
      <c r="D37" s="87">
        <f aca="true" t="shared" si="4" ref="D37:D65">A37</f>
        <v>1982</v>
      </c>
      <c r="E37" s="91">
        <f aca="true" t="shared" si="5" ref="E37:E65">B37+F37</f>
        <v>9961</v>
      </c>
      <c r="F37" s="92">
        <v>9260</v>
      </c>
      <c r="G37" s="91"/>
      <c r="H37" s="87">
        <f aca="true" t="shared" si="6" ref="H37:H65">D37</f>
        <v>1982</v>
      </c>
      <c r="I37" s="91">
        <f aca="true" t="shared" si="7" ref="I37:I65">E37+J37</f>
        <v>28273</v>
      </c>
      <c r="J37" s="92">
        <v>18312</v>
      </c>
    </row>
    <row r="38" spans="1:10" ht="12.75">
      <c r="A38" s="93">
        <v>1983</v>
      </c>
      <c r="B38">
        <v>624</v>
      </c>
      <c r="D38" s="87">
        <f t="shared" si="4"/>
        <v>1983</v>
      </c>
      <c r="E38" s="91">
        <f t="shared" si="5"/>
        <v>8257</v>
      </c>
      <c r="F38" s="92">
        <v>7633</v>
      </c>
      <c r="G38" s="91"/>
      <c r="H38" s="87">
        <f t="shared" si="6"/>
        <v>1983</v>
      </c>
      <c r="I38" s="91">
        <f t="shared" si="7"/>
        <v>25224</v>
      </c>
      <c r="J38" s="92">
        <v>16967</v>
      </c>
    </row>
    <row r="39" spans="1:10" ht="12.75">
      <c r="A39" s="93">
        <v>1984</v>
      </c>
      <c r="B39">
        <v>599</v>
      </c>
      <c r="D39" s="87">
        <f t="shared" si="4"/>
        <v>1984</v>
      </c>
      <c r="E39" s="91">
        <f t="shared" si="5"/>
        <v>8326</v>
      </c>
      <c r="F39" s="92">
        <v>7727</v>
      </c>
      <c r="G39" s="91"/>
      <c r="H39" s="87">
        <f t="shared" si="6"/>
        <v>1984</v>
      </c>
      <c r="I39" s="91">
        <f t="shared" si="7"/>
        <v>26158</v>
      </c>
      <c r="J39" s="92">
        <v>17832</v>
      </c>
    </row>
    <row r="40" spans="1:10" ht="12.75">
      <c r="A40" s="93">
        <v>1985</v>
      </c>
      <c r="B40" s="94">
        <v>602</v>
      </c>
      <c r="D40" s="87">
        <f t="shared" si="4"/>
        <v>1985</v>
      </c>
      <c r="E40" s="91">
        <f t="shared" si="5"/>
        <v>8388</v>
      </c>
      <c r="F40" s="94">
        <v>7786</v>
      </c>
      <c r="G40" s="91"/>
      <c r="H40" s="87">
        <f t="shared" si="6"/>
        <v>1985</v>
      </c>
      <c r="I40" s="91">
        <f t="shared" si="7"/>
        <v>27287</v>
      </c>
      <c r="J40" s="94">
        <v>18899</v>
      </c>
    </row>
    <row r="41" spans="1:10" ht="12.75">
      <c r="A41" s="93">
        <v>1986</v>
      </c>
      <c r="B41" s="94">
        <v>601</v>
      </c>
      <c r="D41" s="87">
        <f t="shared" si="4"/>
        <v>1986</v>
      </c>
      <c r="E41" s="91">
        <f t="shared" si="5"/>
        <v>8023</v>
      </c>
      <c r="F41" s="94">
        <v>7422</v>
      </c>
      <c r="G41" s="91"/>
      <c r="H41" s="87">
        <f t="shared" si="6"/>
        <v>1986</v>
      </c>
      <c r="I41" s="91">
        <f t="shared" si="7"/>
        <v>26117</v>
      </c>
      <c r="J41" s="94">
        <v>18094</v>
      </c>
    </row>
    <row r="42" spans="1:10" ht="12.75">
      <c r="A42" s="93">
        <v>1987</v>
      </c>
      <c r="B42" s="94">
        <v>556</v>
      </c>
      <c r="D42" s="87">
        <f t="shared" si="4"/>
        <v>1987</v>
      </c>
      <c r="E42" s="91">
        <f t="shared" si="5"/>
        <v>7263</v>
      </c>
      <c r="F42" s="94">
        <v>6707</v>
      </c>
      <c r="G42" s="91"/>
      <c r="H42" s="87">
        <f t="shared" si="6"/>
        <v>1987</v>
      </c>
      <c r="I42" s="91">
        <f t="shared" si="7"/>
        <v>24748</v>
      </c>
      <c r="J42" s="94">
        <v>17485</v>
      </c>
    </row>
    <row r="43" spans="1:10" ht="12.75">
      <c r="A43" s="93">
        <v>1988</v>
      </c>
      <c r="B43" s="94">
        <v>554</v>
      </c>
      <c r="D43" s="87">
        <f t="shared" si="4"/>
        <v>1988</v>
      </c>
      <c r="E43" s="91">
        <f t="shared" si="5"/>
        <v>7286</v>
      </c>
      <c r="F43" s="94">
        <v>6732</v>
      </c>
      <c r="G43" s="91"/>
      <c r="H43" s="87">
        <f t="shared" si="6"/>
        <v>1988</v>
      </c>
      <c r="I43" s="91">
        <f t="shared" si="7"/>
        <v>25425</v>
      </c>
      <c r="J43" s="94">
        <v>18139</v>
      </c>
    </row>
    <row r="44" spans="1:10" ht="12.75">
      <c r="A44" s="93">
        <v>1989</v>
      </c>
      <c r="B44" s="94">
        <v>553</v>
      </c>
      <c r="D44" s="87">
        <f t="shared" si="4"/>
        <v>1989</v>
      </c>
      <c r="E44" s="91">
        <f t="shared" si="5"/>
        <v>7551</v>
      </c>
      <c r="F44" s="94">
        <v>6998</v>
      </c>
      <c r="G44" s="91"/>
      <c r="H44" s="87">
        <f t="shared" si="6"/>
        <v>1989</v>
      </c>
      <c r="I44" s="91">
        <f t="shared" si="7"/>
        <v>27532</v>
      </c>
      <c r="J44" s="94">
        <v>19981</v>
      </c>
    </row>
    <row r="45" spans="1:10" ht="12.75">
      <c r="A45" s="93">
        <v>1990</v>
      </c>
      <c r="B45" s="94">
        <v>546</v>
      </c>
      <c r="D45" s="87">
        <f t="shared" si="4"/>
        <v>1990</v>
      </c>
      <c r="E45" s="91">
        <f t="shared" si="5"/>
        <v>6798</v>
      </c>
      <c r="F45" s="94">
        <v>6252</v>
      </c>
      <c r="G45" s="91"/>
      <c r="H45" s="87">
        <f t="shared" si="6"/>
        <v>1990</v>
      </c>
      <c r="I45" s="91">
        <f t="shared" si="7"/>
        <v>27228</v>
      </c>
      <c r="J45" s="94">
        <v>20430</v>
      </c>
    </row>
    <row r="46" spans="1:10" ht="12.75">
      <c r="A46" s="93">
        <v>1991</v>
      </c>
      <c r="B46" s="94">
        <v>491</v>
      </c>
      <c r="D46" s="87">
        <f t="shared" si="4"/>
        <v>1991</v>
      </c>
      <c r="E46" s="91">
        <f t="shared" si="5"/>
        <v>6129</v>
      </c>
      <c r="F46" s="94">
        <v>5638</v>
      </c>
      <c r="G46" s="91"/>
      <c r="H46" s="87">
        <f t="shared" si="6"/>
        <v>1991</v>
      </c>
      <c r="I46" s="91">
        <f t="shared" si="7"/>
        <v>25346</v>
      </c>
      <c r="J46" s="94">
        <v>19217</v>
      </c>
    </row>
    <row r="47" spans="1:10" ht="12.75">
      <c r="A47" s="93">
        <v>1992</v>
      </c>
      <c r="B47" s="94">
        <v>463</v>
      </c>
      <c r="D47" s="87">
        <f t="shared" si="4"/>
        <v>1992</v>
      </c>
      <c r="E47" s="91">
        <f t="shared" si="5"/>
        <v>5639</v>
      </c>
      <c r="F47" s="94">
        <v>5176</v>
      </c>
      <c r="G47" s="91"/>
      <c r="H47" s="87">
        <f t="shared" si="6"/>
        <v>1992</v>
      </c>
      <c r="I47" s="91">
        <f t="shared" si="7"/>
        <v>24173</v>
      </c>
      <c r="J47" s="94">
        <v>18534</v>
      </c>
    </row>
    <row r="48" spans="1:10" ht="12.75">
      <c r="A48" s="93">
        <v>1993</v>
      </c>
      <c r="B48" s="94">
        <v>399</v>
      </c>
      <c r="D48" s="87">
        <f t="shared" si="4"/>
        <v>1993</v>
      </c>
      <c r="E48" s="91">
        <f t="shared" si="5"/>
        <v>4853</v>
      </c>
      <c r="F48" s="94">
        <v>4454</v>
      </c>
      <c r="G48" s="91"/>
      <c r="H48" s="87">
        <f t="shared" si="6"/>
        <v>1993</v>
      </c>
      <c r="I48" s="91">
        <f t="shared" si="7"/>
        <v>22414</v>
      </c>
      <c r="J48" s="94">
        <v>17561</v>
      </c>
    </row>
    <row r="49" spans="1:10" ht="12.75">
      <c r="A49" s="93">
        <v>1994</v>
      </c>
      <c r="B49" s="94">
        <v>363</v>
      </c>
      <c r="D49" s="87">
        <f t="shared" si="4"/>
        <v>1994</v>
      </c>
      <c r="E49" s="91">
        <f t="shared" si="5"/>
        <v>5571</v>
      </c>
      <c r="F49" s="94">
        <v>5208</v>
      </c>
      <c r="G49" s="91"/>
      <c r="H49" s="87">
        <f t="shared" si="6"/>
        <v>1994</v>
      </c>
      <c r="I49" s="91">
        <f t="shared" si="7"/>
        <v>22573</v>
      </c>
      <c r="J49" s="95">
        <v>17002</v>
      </c>
    </row>
    <row r="50" spans="1:10" ht="12.75">
      <c r="A50" s="93">
        <v>1995</v>
      </c>
      <c r="B50" s="94">
        <v>409</v>
      </c>
      <c r="D50" s="87">
        <f t="shared" si="4"/>
        <v>1995</v>
      </c>
      <c r="E50" s="91">
        <f t="shared" si="5"/>
        <v>5339</v>
      </c>
      <c r="F50" s="94">
        <v>4930</v>
      </c>
      <c r="G50" s="91"/>
      <c r="H50" s="87">
        <f t="shared" si="6"/>
        <v>1995</v>
      </c>
      <c r="I50" s="91">
        <f t="shared" si="7"/>
        <v>22194</v>
      </c>
      <c r="J50" s="95">
        <v>16855</v>
      </c>
    </row>
    <row r="51" spans="1:10" ht="12.75">
      <c r="A51" s="93">
        <v>1996</v>
      </c>
      <c r="B51" s="96">
        <v>357</v>
      </c>
      <c r="D51" s="87">
        <f t="shared" si="4"/>
        <v>1996</v>
      </c>
      <c r="E51" s="91">
        <f t="shared" si="5"/>
        <v>4398</v>
      </c>
      <c r="F51" s="94">
        <v>4041</v>
      </c>
      <c r="G51" s="91"/>
      <c r="H51" s="87">
        <f t="shared" si="6"/>
        <v>1996</v>
      </c>
      <c r="I51" s="91">
        <f t="shared" si="7"/>
        <v>21716</v>
      </c>
      <c r="J51" s="95">
        <v>17318</v>
      </c>
    </row>
    <row r="52" spans="1:10" ht="12.75">
      <c r="A52" s="93">
        <v>1997</v>
      </c>
      <c r="B52" s="96">
        <v>377</v>
      </c>
      <c r="D52" s="87">
        <f t="shared" si="4"/>
        <v>1997</v>
      </c>
      <c r="E52" s="91">
        <f t="shared" si="5"/>
        <v>4424</v>
      </c>
      <c r="F52" s="94">
        <v>4047</v>
      </c>
      <c r="G52" s="91"/>
      <c r="H52" s="87">
        <f t="shared" si="6"/>
        <v>1997</v>
      </c>
      <c r="I52" s="91">
        <f t="shared" si="7"/>
        <v>22629</v>
      </c>
      <c r="J52" s="95">
        <v>18205</v>
      </c>
    </row>
    <row r="53" spans="1:10" ht="12.75">
      <c r="A53" s="93">
        <v>1998</v>
      </c>
      <c r="B53" s="96">
        <v>385</v>
      </c>
      <c r="D53" s="87">
        <f t="shared" si="4"/>
        <v>1998</v>
      </c>
      <c r="E53" s="91">
        <f t="shared" si="5"/>
        <v>4457</v>
      </c>
      <c r="F53" s="94">
        <v>4072</v>
      </c>
      <c r="G53" s="91"/>
      <c r="H53" s="87">
        <f t="shared" si="6"/>
        <v>1998</v>
      </c>
      <c r="I53" s="91">
        <f t="shared" si="7"/>
        <v>22467</v>
      </c>
      <c r="J53" s="95">
        <v>18010</v>
      </c>
    </row>
    <row r="54" spans="1:10" ht="12.75">
      <c r="A54" s="93">
        <v>1999</v>
      </c>
      <c r="B54" s="96">
        <v>310</v>
      </c>
      <c r="D54" s="87">
        <f t="shared" si="4"/>
        <v>1999</v>
      </c>
      <c r="E54" s="91">
        <f t="shared" si="5"/>
        <v>4075</v>
      </c>
      <c r="F54" s="95">
        <v>3765</v>
      </c>
      <c r="G54" s="91"/>
      <c r="H54" s="87">
        <f t="shared" si="6"/>
        <v>1999</v>
      </c>
      <c r="I54" s="91">
        <f t="shared" si="7"/>
        <v>21002</v>
      </c>
      <c r="J54" s="95">
        <v>16927</v>
      </c>
    </row>
    <row r="55" spans="1:10" ht="12.75">
      <c r="A55" s="93">
        <v>2000</v>
      </c>
      <c r="B55" s="96">
        <v>326</v>
      </c>
      <c r="D55" s="87">
        <f t="shared" si="4"/>
        <v>2000</v>
      </c>
      <c r="E55" s="91">
        <f t="shared" si="5"/>
        <v>3894</v>
      </c>
      <c r="F55" s="95">
        <v>3568</v>
      </c>
      <c r="G55" s="91"/>
      <c r="H55" s="87">
        <f t="shared" si="6"/>
        <v>2000</v>
      </c>
      <c r="I55" s="91">
        <f t="shared" si="7"/>
        <v>20517</v>
      </c>
      <c r="J55" s="95">
        <v>16623</v>
      </c>
    </row>
    <row r="56" spans="1:10" ht="12.75">
      <c r="A56" s="93">
        <v>2001</v>
      </c>
      <c r="B56" s="96">
        <v>348</v>
      </c>
      <c r="D56" s="87">
        <f t="shared" si="4"/>
        <v>2001</v>
      </c>
      <c r="E56" s="91">
        <f t="shared" si="5"/>
        <v>3758</v>
      </c>
      <c r="F56" s="95">
        <v>3410</v>
      </c>
      <c r="G56" s="91"/>
      <c r="H56" s="87">
        <f t="shared" si="6"/>
        <v>2001</v>
      </c>
      <c r="I56" s="91">
        <f t="shared" si="7"/>
        <v>19911</v>
      </c>
      <c r="J56" s="95">
        <v>16153</v>
      </c>
    </row>
    <row r="57" spans="1:10" ht="12.75">
      <c r="A57" s="93">
        <v>2002</v>
      </c>
      <c r="B57" s="96">
        <v>304</v>
      </c>
      <c r="D57" s="87">
        <f t="shared" si="4"/>
        <v>2002</v>
      </c>
      <c r="E57" s="91">
        <f t="shared" si="5"/>
        <v>3533</v>
      </c>
      <c r="F57" s="95">
        <v>3229</v>
      </c>
      <c r="G57" s="91"/>
      <c r="H57" s="87">
        <f t="shared" si="6"/>
        <v>2002</v>
      </c>
      <c r="I57" s="91">
        <f t="shared" si="7"/>
        <v>19275</v>
      </c>
      <c r="J57" s="95">
        <v>15742</v>
      </c>
    </row>
    <row r="58" spans="1:10" ht="12.75">
      <c r="A58" s="93">
        <v>2003</v>
      </c>
      <c r="B58" s="96">
        <v>336</v>
      </c>
      <c r="D58" s="87">
        <f t="shared" si="4"/>
        <v>2003</v>
      </c>
      <c r="E58" s="91">
        <f t="shared" si="5"/>
        <v>3293</v>
      </c>
      <c r="F58" s="95">
        <v>2957</v>
      </c>
      <c r="G58" s="91"/>
      <c r="H58" s="87">
        <f t="shared" si="6"/>
        <v>2003</v>
      </c>
      <c r="I58" s="91">
        <f t="shared" si="7"/>
        <v>18756</v>
      </c>
      <c r="J58" s="95">
        <v>15463</v>
      </c>
    </row>
    <row r="59" spans="1:10" ht="12.75">
      <c r="A59" s="93">
        <v>2004</v>
      </c>
      <c r="B59" s="96">
        <v>308</v>
      </c>
      <c r="D59" s="87">
        <f t="shared" si="4"/>
        <v>2004</v>
      </c>
      <c r="E59" s="91">
        <f t="shared" si="5"/>
        <v>3074</v>
      </c>
      <c r="F59" s="95">
        <v>2766</v>
      </c>
      <c r="G59" s="91"/>
      <c r="H59" s="87">
        <f t="shared" si="6"/>
        <v>2004</v>
      </c>
      <c r="I59" s="91">
        <f t="shared" si="7"/>
        <v>18502</v>
      </c>
      <c r="J59" s="95">
        <v>15428</v>
      </c>
    </row>
    <row r="60" spans="1:10" ht="12.75">
      <c r="A60" s="93">
        <v>2005</v>
      </c>
      <c r="B60" s="96">
        <v>286</v>
      </c>
      <c r="C60" s="97"/>
      <c r="D60" s="87">
        <f t="shared" si="4"/>
        <v>2005</v>
      </c>
      <c r="E60" s="91">
        <f t="shared" si="5"/>
        <v>2952</v>
      </c>
      <c r="F60" s="95">
        <v>2666</v>
      </c>
      <c r="H60" s="87">
        <f t="shared" si="6"/>
        <v>2005</v>
      </c>
      <c r="I60" s="91">
        <f t="shared" si="7"/>
        <v>17885</v>
      </c>
      <c r="J60" s="95">
        <v>14933</v>
      </c>
    </row>
    <row r="61" spans="1:10" ht="12.75">
      <c r="A61" s="93">
        <v>2006</v>
      </c>
      <c r="B61" s="96">
        <v>314</v>
      </c>
      <c r="C61" s="97"/>
      <c r="D61" s="87">
        <f t="shared" si="4"/>
        <v>2006</v>
      </c>
      <c r="E61" s="91">
        <f t="shared" si="5"/>
        <v>2949</v>
      </c>
      <c r="F61" s="95">
        <v>2635</v>
      </c>
      <c r="H61" s="87">
        <f t="shared" si="6"/>
        <v>2006</v>
      </c>
      <c r="I61" s="91">
        <f t="shared" si="7"/>
        <v>17269</v>
      </c>
      <c r="J61" s="95">
        <v>14320</v>
      </c>
    </row>
    <row r="62" spans="1:10" ht="12.75">
      <c r="A62" s="93">
        <v>2007</v>
      </c>
      <c r="B62" s="96">
        <v>281</v>
      </c>
      <c r="C62" s="97"/>
      <c r="D62" s="87">
        <f t="shared" si="4"/>
        <v>2007</v>
      </c>
      <c r="E62" s="91">
        <f t="shared" si="5"/>
        <v>2666</v>
      </c>
      <c r="F62" s="95">
        <v>2385</v>
      </c>
      <c r="H62" s="87">
        <f t="shared" si="6"/>
        <v>2007</v>
      </c>
      <c r="I62" s="91">
        <f t="shared" si="7"/>
        <v>16238</v>
      </c>
      <c r="J62" s="95">
        <v>13572</v>
      </c>
    </row>
    <row r="63" spans="1:10" ht="12.75">
      <c r="A63" s="93">
        <v>2008</v>
      </c>
      <c r="B63" s="96">
        <v>270</v>
      </c>
      <c r="C63" s="97"/>
      <c r="D63" s="87">
        <f t="shared" si="4"/>
        <v>2008</v>
      </c>
      <c r="E63" s="91">
        <f t="shared" si="5"/>
        <v>2844</v>
      </c>
      <c r="F63" s="95">
        <v>2574</v>
      </c>
      <c r="H63" s="87">
        <f t="shared" si="6"/>
        <v>2008</v>
      </c>
      <c r="I63" s="91">
        <f t="shared" si="7"/>
        <v>15590</v>
      </c>
      <c r="J63" s="95">
        <v>12746</v>
      </c>
    </row>
    <row r="64" spans="1:10" ht="12.75">
      <c r="A64" s="93">
        <v>2009</v>
      </c>
      <c r="B64" s="96">
        <v>216</v>
      </c>
      <c r="C64" s="97"/>
      <c r="D64" s="87">
        <f t="shared" si="4"/>
        <v>2009</v>
      </c>
      <c r="E64" s="91">
        <f t="shared" si="5"/>
        <v>2502</v>
      </c>
      <c r="F64" s="95">
        <v>2286</v>
      </c>
      <c r="H64" s="87">
        <f t="shared" si="6"/>
        <v>2009</v>
      </c>
      <c r="I64" s="91">
        <f t="shared" si="7"/>
        <v>15043</v>
      </c>
      <c r="J64" s="95">
        <v>12541</v>
      </c>
    </row>
    <row r="65" spans="1:10" ht="12.75">
      <c r="A65" s="93">
        <v>2010</v>
      </c>
      <c r="B65" s="96">
        <v>208</v>
      </c>
      <c r="C65" s="97"/>
      <c r="D65" s="87">
        <f t="shared" si="4"/>
        <v>2010</v>
      </c>
      <c r="E65" s="91">
        <f t="shared" si="5"/>
        <v>2172</v>
      </c>
      <c r="F65" s="95">
        <v>1964</v>
      </c>
      <c r="H65" s="87">
        <f t="shared" si="6"/>
        <v>2010</v>
      </c>
      <c r="I65" s="91">
        <f t="shared" si="7"/>
        <v>13334</v>
      </c>
      <c r="J65" s="95">
        <v>11162</v>
      </c>
    </row>
    <row r="66" spans="2:4" ht="12.75">
      <c r="B66" s="97"/>
      <c r="C66" s="97"/>
      <c r="D66" s="97"/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B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.8515625" style="0" customWidth="1"/>
  </cols>
  <sheetData>
    <row r="2" ht="22.5" customHeight="1">
      <c r="B2" s="98" t="s">
        <v>73</v>
      </c>
    </row>
    <row r="3" ht="20.25">
      <c r="A3" s="99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2011-10-13T14:33:40Z</dcterms:created>
  <dcterms:modified xsi:type="dcterms:W3CDTF">2011-10-18T15:04:54Z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