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2'!$A$1:$S$85</definedName>
    <definedName name="_xlnm.Print_Area" localSheetId="1">'Tables 3 to 5'!$A$1:$O$86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<sst xmlns="http://schemas.openxmlformats.org/spreadsheetml/2006/main" count="450" uniqueCount="180">
  <si>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</si>
  <si>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</si>
  <si>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</si>
  <si>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</si>
  <si>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</si>
  <si>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</si>
  <si>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</si>
  <si>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</si>
  <si>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</si>
  <si>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</si>
  <si>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</si>
  <si>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</si>
  <si>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</si>
  <si>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</si>
  <si>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</si>
  <si>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</si>
  <si>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</si>
  <si>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</si>
  <si>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</si>
  <si>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</si>
  <si>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</si>
  <si>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</si>
  <si>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</si>
  <si>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</si>
  <si>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</si>
  <si>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</si>
  <si>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</si>
  <si>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</si>
  <si>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</si>
  <si>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</si>
  <si>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</si>
  <si>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</si>
  <si>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</si>
  <si>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</si>
  <si>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</si>
  <si>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</si>
  <si>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</si>
  <si>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</si>
  <si>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</si>
  <si>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</si>
  <si>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</si>
  <si>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</si>
  <si>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</si>
  <si>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</si>
  <si>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</si>
  <si>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</si>
  <si>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</si>
  <si>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</si>
  <si>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</si>
  <si>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</si>
  <si>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</si>
  <si>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</si>
  <si>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</si>
  <si>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</si>
  <si>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</si>
  <si>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</si>
  <si>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</si>
  <si>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</si>
  <si>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</si>
  <si>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</si>
  <si>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</si>
  <si>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</si>
  <si>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</si>
  <si>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</si>
  <si>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</si>
  <si>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</si>
  <si>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</si>
  <si>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</si>
  <si>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</si>
  <si>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</si>
  <si>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</si>
  <si>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</si>
  <si>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</si>
  <si>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</si>
  <si>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</si>
  <si>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</si>
  <si>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</si>
  <si>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</si>
  <si>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</si>
  <si>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</si>
  <si>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</si>
  <si>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</si>
  <si>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</si>
  <si>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</si>
  <si>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</si>
  <si>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</si>
  <si>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</si>
  <si>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</si>
  <si>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</si>
  <si>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</si>
  <si>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</si>
  <si>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</si>
  <si>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</si>
  <si>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</si>
  <si>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</si>
  <si>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</si>
  <si>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</si>
  <si>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</si>
  <si>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</si>
  <si>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</si>
  <si>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</si>
  <si>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</si>
  <si>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</si>
  <si>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</si>
  <si>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</si>
  <si>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</si>
  <si>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</si>
  <si>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</si>
  <si>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</si>
  <si>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</si>
  <si>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</si>
  <si>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</si>
  <si>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</si>
  <si>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</si>
  <si>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</si>
  <si>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</si>
  <si>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</si>
  <si>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</si>
  <si>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</si>
  <si>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</si>
  <si>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</si>
  <si>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</si>
  <si>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</si>
  <si>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</si>
  <si>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</si>
  <si>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</si>
  <si>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</si>
  <si>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</si>
  <si>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</si>
  <si>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</si>
  <si>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</si>
  <si>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</si>
  <si>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</si>
  <si>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</si>
  <si>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</si>
  <si>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</si>
  <si>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</si>
  <si>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</si>
  <si>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</si>
  <si>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</si>
  <si>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</si>
  <si>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</si>
  <si>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</si>
  <si>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</si>
  <si>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</si>
  <si>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</si>
  <si>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</si>
  <si>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</si>
  <si>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</si>
  <si>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</si>
  <si>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</si>
  <si>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</si>
  <si>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</si>
  <si>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</si>
  <si>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</si>
  <si>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</si>
  <si>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</si>
  <si>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</si>
  <si>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</si>
  <si>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</si>
  <si>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</si>
  <si>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</si>
  <si>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</si>
  <si>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</si>
  <si>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</si>
  <si>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</si>
  <si>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</si>
  <si>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</si>
  <si>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t>2005 percentage change:</t>
  </si>
  <si>
    <t>on 2004</t>
  </si>
  <si>
    <r>
      <t xml:space="preserve">1.  </t>
    </r>
    <r>
      <rPr>
        <sz val="8"/>
        <rFont val="Arial"/>
        <family val="2"/>
      </rPr>
      <t>Some figures for 2004 and earlier years may have been revised slightly from those published previously</t>
    </r>
  </si>
  <si>
    <r>
      <t xml:space="preserve">2005 </t>
    </r>
    <r>
      <rPr>
        <i/>
        <sz val="12"/>
        <rFont val="Arial"/>
        <family val="2"/>
      </rPr>
      <t>prov.</t>
    </r>
  </si>
  <si>
    <t>2001-05 average</t>
  </si>
  <si>
    <r>
      <t>2005 % change:</t>
    </r>
    <r>
      <rPr>
        <sz val="12"/>
        <rFont val="Arial"/>
        <family val="2"/>
      </rPr>
      <t xml:space="preserve">    on 2004</t>
    </r>
  </si>
  <si>
    <r>
      <t xml:space="preserve">2005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</si>
  <si>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2004</t>
  </si>
  <si>
    <r>
      <t xml:space="preserve">NB:  </t>
    </r>
    <r>
      <rPr>
        <sz val="11"/>
        <rFont val="Arial"/>
        <family val="2"/>
      </rPr>
      <t>Some figures for 2004 and earlier years may have been revised slightly from those published previously</t>
    </r>
  </si>
  <si>
    <t>2005  (provisional)</t>
  </si>
  <si>
    <t>2001-2005 average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</si>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</sst>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charts'!$D$5:$D$60</c:f>
              <c:numCache>
                <c:ptCount val="56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306</c:v>
                </c:pt>
                <c:pt idx="55">
                  <c:v>286</c:v>
                </c:pt>
              </c:numCache>
            </c:numRef>
          </c:val>
          <c:smooth val="0"/>
        </c:ser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15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charts'!$G$5:$G$60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3282</c:v>
                </c:pt>
                <c:pt idx="54">
                  <c:v>3058</c:v>
                </c:pt>
                <c:pt idx="55">
                  <c:v>2880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charts'!$H$5:$H$60</c:f>
              <c:numCache>
                <c:ptCount val="56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3220</c:v>
                </c:pt>
                <c:pt idx="53">
                  <c:v>2951</c:v>
                </c:pt>
                <c:pt idx="54">
                  <c:v>2752</c:v>
                </c:pt>
                <c:pt idx="55">
                  <c:v>2594</c:v>
                </c:pt>
              </c:numCache>
            </c:numRef>
          </c:val>
          <c:smooth val="0"/>
        </c:ser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063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2"/>
          <c:w val="0.97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charts'!$K$5:$K$60</c:f>
              <c:numCache>
                <c:ptCount val="5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20512</c:v>
                </c:pt>
                <c:pt idx="51">
                  <c:v>19913</c:v>
                </c:pt>
                <c:pt idx="52">
                  <c:v>19271</c:v>
                </c:pt>
                <c:pt idx="53">
                  <c:v>18736</c:v>
                </c:pt>
                <c:pt idx="54">
                  <c:v>18443</c:v>
                </c:pt>
                <c:pt idx="55">
                  <c:v>17792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charts'!$L$5:$L$60</c:f>
              <c:numCache>
                <c:ptCount val="5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16619</c:v>
                </c:pt>
                <c:pt idx="51">
                  <c:v>16155</c:v>
                </c:pt>
                <c:pt idx="52">
                  <c:v>15747</c:v>
                </c:pt>
                <c:pt idx="53">
                  <c:v>15454</c:v>
                </c:pt>
                <c:pt idx="54">
                  <c:v>15385</c:v>
                </c:pt>
                <c:pt idx="55">
                  <c:v>14912</c:v>
                </c:pt>
              </c:numCache>
            </c:numRef>
          </c:val>
          <c:smooth val="0"/>
        </c:ser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2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729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45"/>
          <c:w val="0.98825"/>
          <c:h val="0.947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99850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3"/>
          <c:w val="0.98175"/>
          <c:h val="0.945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17859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0.50775</cdr:y>
    </cdr:from>
    <cdr:to>
      <cdr:x>0.949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229225" y="2524125"/>
          <a:ext cx="391477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0.7295</cdr:x>
      <cdr:y>0.10425</cdr:y>
    </cdr:from>
    <cdr:to>
      <cdr:x>0.99525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7029450" y="514350"/>
          <a:ext cx="25622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0.42275</cdr:y>
    </cdr:from>
    <cdr:to>
      <cdr:x>0.31625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885825" y="2105025"/>
          <a:ext cx="21526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0.475</cdr:x>
      <cdr:y>0.62</cdr:y>
    </cdr:from>
    <cdr:to>
      <cdr:x>0.90825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572000" y="3095625"/>
          <a:ext cx="417195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0.5515</cdr:x>
      <cdr:y>0.126</cdr:y>
    </cdr:from>
    <cdr:to>
      <cdr:x>0.83825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314950" y="628650"/>
          <a:ext cx="2762250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0.1495</cdr:y>
    </cdr:from>
    <cdr:to>
      <cdr:x>0.987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915275" y="742950"/>
          <a:ext cx="16192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0.4475</cdr:x>
      <cdr:y>0.2135</cdr:y>
    </cdr:from>
    <cdr:to>
      <cdr:x>0.78375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14825" y="1057275"/>
          <a:ext cx="3248025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0.118</cdr:x>
      <cdr:y>0.2135</cdr:y>
    </cdr:from>
    <cdr:to>
      <cdr:x>0.342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133475" y="1057275"/>
          <a:ext cx="2162175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8"/>
  <sheetViews>
    <sheetView tabSelected="1" workbookViewId="0" topLeftCell="A1">
      <selection activeCell="I77" sqref="I77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8">I18+J18</f>
        <v>4432</v>
      </c>
      <c r="M18" s="10"/>
      <c r="N18" s="10">
        <v>12102</v>
      </c>
      <c r="O18" s="10"/>
      <c r="P18" s="33">
        <f aca="true" t="shared" si="1" ref="P18:P28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11823</v>
      </c>
      <c r="P23" s="33">
        <f t="shared" si="1"/>
        <v>15126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11577</v>
      </c>
      <c r="P24" s="33">
        <f t="shared" si="1"/>
        <v>14726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2676</v>
      </c>
      <c r="L25" s="33">
        <f t="shared" si="0"/>
        <v>2950</v>
      </c>
      <c r="N25" s="10">
        <v>11388</v>
      </c>
      <c r="P25" s="33">
        <f t="shared" si="1"/>
        <v>14338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297</v>
      </c>
      <c r="J26" s="10">
        <v>2494</v>
      </c>
      <c r="L26" s="33">
        <f t="shared" si="0"/>
        <v>2791</v>
      </c>
      <c r="N26" s="10">
        <v>11117</v>
      </c>
      <c r="P26" s="33">
        <f t="shared" si="1"/>
        <v>13908</v>
      </c>
      <c r="Q26" s="9"/>
    </row>
    <row r="27" spans="3:17" ht="12.75">
      <c r="C27" s="7"/>
      <c r="D27" s="8"/>
      <c r="E27" s="8"/>
      <c r="F27" s="8"/>
      <c r="G27">
        <v>2004</v>
      </c>
      <c r="H27" s="31"/>
      <c r="I27">
        <v>281</v>
      </c>
      <c r="J27" s="10">
        <v>2321</v>
      </c>
      <c r="L27" s="33">
        <f t="shared" si="0"/>
        <v>2602</v>
      </c>
      <c r="N27" s="10">
        <v>11277</v>
      </c>
      <c r="P27" s="33">
        <f t="shared" si="1"/>
        <v>13879</v>
      </c>
      <c r="Q27" s="9"/>
    </row>
    <row r="28" spans="3:17" ht="12.75">
      <c r="C28" s="7"/>
      <c r="D28" s="8"/>
      <c r="E28" s="8"/>
      <c r="F28" s="8"/>
      <c r="G28">
        <v>2005</v>
      </c>
      <c r="H28" s="31" t="s">
        <v>31</v>
      </c>
      <c r="I28">
        <v>264</v>
      </c>
      <c r="J28" s="10">
        <v>2193</v>
      </c>
      <c r="L28" s="33">
        <f t="shared" si="0"/>
        <v>2457</v>
      </c>
      <c r="N28" s="10">
        <v>10931</v>
      </c>
      <c r="P28" s="33">
        <f t="shared" si="1"/>
        <v>13388</v>
      </c>
      <c r="Q28" s="9"/>
    </row>
    <row r="29" spans="3:17" ht="6" customHeight="1"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9"/>
    </row>
    <row r="31" ht="3.75" customHeight="1"/>
    <row r="32" spans="3:7" ht="12.75">
      <c r="C32" s="3" t="s">
        <v>8</v>
      </c>
      <c r="D32" s="3"/>
      <c r="E32" s="2"/>
      <c r="F32" s="2"/>
      <c r="G32" s="3" t="s">
        <v>9</v>
      </c>
    </row>
    <row r="33" spans="9:16" ht="6" customHeight="1">
      <c r="I33" s="2"/>
      <c r="J33" s="2"/>
      <c r="K33" s="2"/>
      <c r="L33" s="2"/>
      <c r="M33" s="2"/>
      <c r="N33" s="2"/>
      <c r="O33" s="2"/>
      <c r="P33" s="2"/>
    </row>
    <row r="34" spans="3:17" ht="12.75">
      <c r="C34" s="4"/>
      <c r="D34" s="5"/>
      <c r="E34" s="5"/>
      <c r="F34" s="5"/>
      <c r="G34" s="5"/>
      <c r="H34" s="5"/>
      <c r="I34" s="24" t="s">
        <v>150</v>
      </c>
      <c r="J34" s="24" t="s">
        <v>3</v>
      </c>
      <c r="K34" s="6"/>
      <c r="L34" s="24" t="s">
        <v>155</v>
      </c>
      <c r="M34" s="6"/>
      <c r="N34" s="24" t="s">
        <v>5</v>
      </c>
      <c r="O34" s="6"/>
      <c r="P34" s="24" t="s">
        <v>6</v>
      </c>
      <c r="Q34" s="20"/>
    </row>
    <row r="35" spans="3:17" ht="12.75">
      <c r="C35" s="11"/>
      <c r="D35" s="12"/>
      <c r="E35" s="12"/>
      <c r="F35" s="12"/>
      <c r="G35" s="12"/>
      <c r="H35" s="12"/>
      <c r="I35" s="30"/>
      <c r="J35" s="25" t="s">
        <v>154</v>
      </c>
      <c r="K35" s="13"/>
      <c r="L35" s="25" t="s">
        <v>3</v>
      </c>
      <c r="M35" s="13"/>
      <c r="N35" s="25" t="s">
        <v>154</v>
      </c>
      <c r="O35" s="13"/>
      <c r="P35" s="25" t="s">
        <v>7</v>
      </c>
      <c r="Q35" s="19"/>
    </row>
    <row r="36" spans="3:17" ht="6" customHeight="1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3:17" ht="12.75">
      <c r="C37" s="7"/>
      <c r="D37" s="8"/>
      <c r="E37" s="8"/>
      <c r="F37" s="8"/>
      <c r="G37" s="17">
        <v>1950</v>
      </c>
      <c r="H37" s="8"/>
      <c r="I37" s="10">
        <v>529</v>
      </c>
      <c r="J37" s="10">
        <v>4553</v>
      </c>
      <c r="K37" s="10"/>
      <c r="L37" s="32">
        <f>SUM(I37:J37)</f>
        <v>5082</v>
      </c>
      <c r="M37" s="10"/>
      <c r="N37" s="10">
        <v>10774</v>
      </c>
      <c r="O37" s="10"/>
      <c r="P37" s="33">
        <f>L37+N37</f>
        <v>15856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3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1955</v>
      </c>
      <c r="H39" s="8"/>
      <c r="I39" s="10">
        <v>610</v>
      </c>
      <c r="J39" s="10">
        <v>5096</v>
      </c>
      <c r="K39" s="10"/>
      <c r="L39" s="32">
        <f>SUM(I39:J39)</f>
        <v>5706</v>
      </c>
      <c r="M39" s="10"/>
      <c r="N39" s="10">
        <v>15193</v>
      </c>
      <c r="O39" s="10"/>
      <c r="P39" s="33">
        <f>L39+N39</f>
        <v>20899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3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1960</v>
      </c>
      <c r="H41" s="8"/>
      <c r="I41" s="10">
        <v>648</v>
      </c>
      <c r="J41" s="10">
        <v>6632</v>
      </c>
      <c r="K41" s="10"/>
      <c r="L41" s="32">
        <f>SUM(I41:J41)</f>
        <v>7280</v>
      </c>
      <c r="M41" s="10"/>
      <c r="N41" s="10">
        <v>19035</v>
      </c>
      <c r="O41" s="10"/>
      <c r="P41" s="33">
        <f>L41+N41</f>
        <v>26315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3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1965</v>
      </c>
      <c r="H43" s="8"/>
      <c r="I43" s="10">
        <v>743</v>
      </c>
      <c r="J43" s="10">
        <v>8744</v>
      </c>
      <c r="K43" s="10"/>
      <c r="L43" s="32">
        <f>SUM(I43:J43)</f>
        <v>9487</v>
      </c>
      <c r="M43" s="10"/>
      <c r="N43" s="10">
        <v>22340</v>
      </c>
      <c r="O43" s="10"/>
      <c r="P43" s="33">
        <f>L43+N43</f>
        <v>31827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3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1970</v>
      </c>
      <c r="H45" s="8"/>
      <c r="I45" s="10">
        <v>815</v>
      </c>
      <c r="J45" s="10">
        <v>10027</v>
      </c>
      <c r="K45" s="10"/>
      <c r="L45" s="32">
        <f>SUM(I45:J45)</f>
        <v>10842</v>
      </c>
      <c r="M45" s="10"/>
      <c r="N45" s="10">
        <v>20398</v>
      </c>
      <c r="O45" s="10"/>
      <c r="P45" s="33">
        <f>L45+N45</f>
        <v>31240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3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1975</v>
      </c>
      <c r="H47" s="8"/>
      <c r="I47" s="10">
        <v>769</v>
      </c>
      <c r="J47" s="10">
        <v>8779</v>
      </c>
      <c r="K47" s="10"/>
      <c r="L47" s="32">
        <f>SUM(I47:J47)</f>
        <v>9548</v>
      </c>
      <c r="M47" s="10"/>
      <c r="N47" s="10">
        <v>19073</v>
      </c>
      <c r="O47" s="10"/>
      <c r="P47" s="33">
        <f>L47+N47</f>
        <v>28621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3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1980</v>
      </c>
      <c r="H49" s="8"/>
      <c r="I49" s="10">
        <v>700</v>
      </c>
      <c r="J49" s="10">
        <v>8839</v>
      </c>
      <c r="K49" s="10"/>
      <c r="L49" s="32">
        <f>SUM(I49:J49)</f>
        <v>9539</v>
      </c>
      <c r="M49" s="10"/>
      <c r="N49" s="10">
        <v>19747</v>
      </c>
      <c r="O49" s="10"/>
      <c r="P49" s="33">
        <f>L49+N49</f>
        <v>29286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3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1985</v>
      </c>
      <c r="H51" s="8"/>
      <c r="I51" s="10">
        <v>602</v>
      </c>
      <c r="J51" s="10">
        <v>7786</v>
      </c>
      <c r="K51" s="10"/>
      <c r="L51" s="32">
        <f aca="true" t="shared" si="2" ref="L51:L71">SUM(I51:J51)</f>
        <v>8388</v>
      </c>
      <c r="M51" s="10"/>
      <c r="N51" s="10">
        <v>18899</v>
      </c>
      <c r="O51" s="10"/>
      <c r="P51" s="33">
        <f aca="true" t="shared" si="3" ref="P51:P67">L51+N51</f>
        <v>27287</v>
      </c>
      <c r="Q51" s="9"/>
    </row>
    <row r="52" spans="3:17" ht="12.75">
      <c r="C52" s="7"/>
      <c r="D52" s="8"/>
      <c r="E52" s="8"/>
      <c r="F52" s="8"/>
      <c r="G52" s="17">
        <v>1986</v>
      </c>
      <c r="H52" s="8"/>
      <c r="I52" s="10">
        <v>601</v>
      </c>
      <c r="J52" s="10">
        <v>7422</v>
      </c>
      <c r="K52" s="10"/>
      <c r="L52" s="32">
        <f t="shared" si="2"/>
        <v>8023</v>
      </c>
      <c r="M52" s="10"/>
      <c r="N52" s="10">
        <v>18094</v>
      </c>
      <c r="O52" s="10"/>
      <c r="P52" s="33">
        <f t="shared" si="3"/>
        <v>26117</v>
      </c>
      <c r="Q52" s="9"/>
    </row>
    <row r="53" spans="3:17" ht="12.75">
      <c r="C53" s="7"/>
      <c r="D53" s="8"/>
      <c r="E53" s="8"/>
      <c r="F53" s="8"/>
      <c r="G53" s="17">
        <v>1987</v>
      </c>
      <c r="H53" s="8"/>
      <c r="I53" s="10">
        <v>556</v>
      </c>
      <c r="J53" s="10">
        <v>6707</v>
      </c>
      <c r="K53" s="10"/>
      <c r="L53" s="32">
        <f t="shared" si="2"/>
        <v>7263</v>
      </c>
      <c r="M53" s="10"/>
      <c r="N53" s="10">
        <v>17485</v>
      </c>
      <c r="O53" s="10"/>
      <c r="P53" s="33">
        <f t="shared" si="3"/>
        <v>24748</v>
      </c>
      <c r="Q53" s="9"/>
    </row>
    <row r="54" spans="3:17" ht="12.75">
      <c r="C54" s="7"/>
      <c r="D54" s="8"/>
      <c r="E54" s="8"/>
      <c r="F54" s="8"/>
      <c r="G54" s="17">
        <v>1988</v>
      </c>
      <c r="H54" s="8"/>
      <c r="I54" s="10">
        <v>554</v>
      </c>
      <c r="J54" s="10">
        <v>6732</v>
      </c>
      <c r="K54" s="10"/>
      <c r="L54" s="32">
        <f t="shared" si="2"/>
        <v>7286</v>
      </c>
      <c r="M54" s="10"/>
      <c r="N54" s="10">
        <v>18139</v>
      </c>
      <c r="O54" s="10"/>
      <c r="P54" s="33">
        <f t="shared" si="3"/>
        <v>25425</v>
      </c>
      <c r="Q54" s="9"/>
    </row>
    <row r="55" spans="3:17" ht="12.75">
      <c r="C55" s="7"/>
      <c r="D55" s="8"/>
      <c r="E55" s="8"/>
      <c r="F55" s="8"/>
      <c r="G55" s="17">
        <v>1989</v>
      </c>
      <c r="H55" s="8"/>
      <c r="I55" s="10">
        <v>553</v>
      </c>
      <c r="J55" s="10">
        <v>6998</v>
      </c>
      <c r="K55" s="10"/>
      <c r="L55" s="32">
        <f t="shared" si="2"/>
        <v>7551</v>
      </c>
      <c r="M55" s="10"/>
      <c r="N55" s="10">
        <v>19981</v>
      </c>
      <c r="O55" s="10"/>
      <c r="P55" s="33">
        <f t="shared" si="3"/>
        <v>27532</v>
      </c>
      <c r="Q55" s="9"/>
    </row>
    <row r="56" spans="3:17" ht="12.75">
      <c r="C56" s="7"/>
      <c r="D56" s="8"/>
      <c r="E56" s="8"/>
      <c r="F56" s="8"/>
      <c r="G56" s="17">
        <v>1990</v>
      </c>
      <c r="H56" s="8"/>
      <c r="I56" s="10">
        <v>546</v>
      </c>
      <c r="J56" s="10">
        <v>6252</v>
      </c>
      <c r="K56" s="10"/>
      <c r="L56" s="32">
        <f t="shared" si="2"/>
        <v>6798</v>
      </c>
      <c r="M56" s="10"/>
      <c r="N56" s="10">
        <v>20430</v>
      </c>
      <c r="O56" s="10"/>
      <c r="P56" s="33">
        <f t="shared" si="3"/>
        <v>27228</v>
      </c>
      <c r="Q56" s="9"/>
    </row>
    <row r="57" spans="3:17" ht="12.75">
      <c r="C57" s="7"/>
      <c r="D57" s="8"/>
      <c r="E57" s="8"/>
      <c r="F57" s="8"/>
      <c r="G57" s="17">
        <v>1991</v>
      </c>
      <c r="H57" s="8"/>
      <c r="I57" s="10">
        <v>491</v>
      </c>
      <c r="J57" s="10">
        <v>5638</v>
      </c>
      <c r="K57" s="10"/>
      <c r="L57" s="32">
        <f t="shared" si="2"/>
        <v>6129</v>
      </c>
      <c r="M57" s="10"/>
      <c r="N57" s="10">
        <v>19217</v>
      </c>
      <c r="O57" s="10"/>
      <c r="P57" s="33">
        <f t="shared" si="3"/>
        <v>25346</v>
      </c>
      <c r="Q57" s="9"/>
    </row>
    <row r="58" spans="3:17" ht="12.75">
      <c r="C58" s="7"/>
      <c r="D58" s="8"/>
      <c r="E58" s="8"/>
      <c r="F58" s="8"/>
      <c r="G58" s="17">
        <v>1992</v>
      </c>
      <c r="H58" s="8"/>
      <c r="I58" s="10">
        <v>463</v>
      </c>
      <c r="J58" s="10">
        <v>5176</v>
      </c>
      <c r="K58" s="10"/>
      <c r="L58" s="32">
        <f t="shared" si="2"/>
        <v>5639</v>
      </c>
      <c r="M58" s="10"/>
      <c r="N58" s="10">
        <v>18534</v>
      </c>
      <c r="O58" s="10"/>
      <c r="P58" s="33">
        <f t="shared" si="3"/>
        <v>24173</v>
      </c>
      <c r="Q58" s="9"/>
    </row>
    <row r="59" spans="3:17" ht="12.75">
      <c r="C59" s="7"/>
      <c r="D59" s="8"/>
      <c r="E59" s="8"/>
      <c r="F59" s="8"/>
      <c r="G59" s="17">
        <v>1993</v>
      </c>
      <c r="H59" s="8"/>
      <c r="I59" s="10">
        <v>399</v>
      </c>
      <c r="J59" s="10">
        <v>4454</v>
      </c>
      <c r="K59" s="10"/>
      <c r="L59" s="32">
        <f t="shared" si="2"/>
        <v>4853</v>
      </c>
      <c r="M59" s="10"/>
      <c r="N59" s="10">
        <v>17561</v>
      </c>
      <c r="O59" s="10"/>
      <c r="P59" s="33">
        <f t="shared" si="3"/>
        <v>22414</v>
      </c>
      <c r="Q59" s="9"/>
    </row>
    <row r="60" spans="3:17" ht="12.75">
      <c r="C60" s="7"/>
      <c r="D60" s="8"/>
      <c r="E60" s="8"/>
      <c r="F60" s="8"/>
      <c r="G60" s="17">
        <v>1994</v>
      </c>
      <c r="H60" s="8"/>
      <c r="I60" s="10">
        <v>363</v>
      </c>
      <c r="J60" s="10">
        <v>5208</v>
      </c>
      <c r="K60" s="10"/>
      <c r="L60" s="32">
        <f t="shared" si="2"/>
        <v>5571</v>
      </c>
      <c r="M60" s="10"/>
      <c r="N60" s="10">
        <v>17002</v>
      </c>
      <c r="O60" s="10"/>
      <c r="P60" s="33">
        <f t="shared" si="3"/>
        <v>22573</v>
      </c>
      <c r="Q60" s="9"/>
    </row>
    <row r="61" spans="3:17" ht="12.75">
      <c r="C61" s="7"/>
      <c r="D61" s="8"/>
      <c r="E61" s="8"/>
      <c r="F61" s="8"/>
      <c r="G61" s="17">
        <v>1995</v>
      </c>
      <c r="H61" s="8"/>
      <c r="I61" s="10">
        <v>409</v>
      </c>
      <c r="J61" s="10">
        <v>4930</v>
      </c>
      <c r="K61" s="10"/>
      <c r="L61" s="32">
        <f t="shared" si="2"/>
        <v>5339</v>
      </c>
      <c r="M61" s="10"/>
      <c r="N61" s="10">
        <v>16855</v>
      </c>
      <c r="O61" s="10"/>
      <c r="P61" s="33">
        <f t="shared" si="3"/>
        <v>22194</v>
      </c>
      <c r="Q61" s="9"/>
    </row>
    <row r="62" spans="3:17" ht="12.75">
      <c r="C62" s="7"/>
      <c r="D62" s="8"/>
      <c r="E62" s="8"/>
      <c r="F62" s="8"/>
      <c r="G62" s="17">
        <v>1996</v>
      </c>
      <c r="H62" s="8"/>
      <c r="I62" s="10">
        <v>357</v>
      </c>
      <c r="J62" s="10">
        <v>4041</v>
      </c>
      <c r="K62" s="10"/>
      <c r="L62" s="32">
        <f t="shared" si="2"/>
        <v>4398</v>
      </c>
      <c r="M62" s="10"/>
      <c r="N62" s="10">
        <v>17318</v>
      </c>
      <c r="O62" s="10"/>
      <c r="P62" s="33">
        <f t="shared" si="3"/>
        <v>21716</v>
      </c>
      <c r="Q62" s="9"/>
    </row>
    <row r="63" spans="3:17" ht="12.75">
      <c r="C63" s="7"/>
      <c r="D63" s="8"/>
      <c r="E63" s="8"/>
      <c r="F63" s="8"/>
      <c r="G63" s="17">
        <v>1997</v>
      </c>
      <c r="H63" s="8"/>
      <c r="I63" s="10">
        <v>377</v>
      </c>
      <c r="J63" s="10">
        <v>4047</v>
      </c>
      <c r="K63" s="10"/>
      <c r="L63" s="32">
        <f t="shared" si="2"/>
        <v>4424</v>
      </c>
      <c r="M63" s="10"/>
      <c r="N63" s="10">
        <v>18205</v>
      </c>
      <c r="O63" s="10"/>
      <c r="P63" s="33">
        <f t="shared" si="3"/>
        <v>22629</v>
      </c>
      <c r="Q63" s="9"/>
    </row>
    <row r="64" spans="3:17" ht="12.75">
      <c r="C64" s="7"/>
      <c r="D64" s="8"/>
      <c r="E64" s="8"/>
      <c r="F64" s="8"/>
      <c r="G64" s="17">
        <v>1998</v>
      </c>
      <c r="I64" s="10">
        <v>385</v>
      </c>
      <c r="J64" s="10">
        <v>4072</v>
      </c>
      <c r="K64" s="10"/>
      <c r="L64" s="32">
        <f t="shared" si="2"/>
        <v>4457</v>
      </c>
      <c r="M64" s="10"/>
      <c r="N64" s="10">
        <v>18010</v>
      </c>
      <c r="O64" s="10"/>
      <c r="P64" s="33">
        <f t="shared" si="3"/>
        <v>22467</v>
      </c>
      <c r="Q64" s="9"/>
    </row>
    <row r="65" spans="3:17" ht="12.75">
      <c r="C65" s="7"/>
      <c r="D65" s="8"/>
      <c r="E65" s="8"/>
      <c r="F65" s="8"/>
      <c r="G65">
        <v>1999</v>
      </c>
      <c r="I65" s="10">
        <v>310</v>
      </c>
      <c r="J65" s="10">
        <v>3765</v>
      </c>
      <c r="K65" s="27"/>
      <c r="L65" s="32">
        <f t="shared" si="2"/>
        <v>4075</v>
      </c>
      <c r="M65" s="27"/>
      <c r="N65" s="10">
        <v>16928</v>
      </c>
      <c r="O65" s="27"/>
      <c r="P65" s="33">
        <f t="shared" si="3"/>
        <v>21003</v>
      </c>
      <c r="Q65" s="9"/>
    </row>
    <row r="66" spans="3:17" ht="12.75">
      <c r="C66" s="7"/>
      <c r="D66" s="8"/>
      <c r="E66" s="8"/>
      <c r="F66" s="8"/>
      <c r="G66">
        <v>2000</v>
      </c>
      <c r="H66" s="31"/>
      <c r="I66" s="10">
        <v>326</v>
      </c>
      <c r="J66" s="10">
        <v>3567</v>
      </c>
      <c r="K66" s="27"/>
      <c r="L66" s="32">
        <f t="shared" si="2"/>
        <v>3893</v>
      </c>
      <c r="M66" s="27"/>
      <c r="N66" s="10">
        <v>16619</v>
      </c>
      <c r="O66" s="27"/>
      <c r="P66" s="33">
        <f t="shared" si="3"/>
        <v>20512</v>
      </c>
      <c r="Q66" s="9"/>
    </row>
    <row r="67" spans="3:17" ht="12.75">
      <c r="C67" s="7"/>
      <c r="D67" s="8"/>
      <c r="E67" s="8"/>
      <c r="F67" s="8"/>
      <c r="G67">
        <v>2001</v>
      </c>
      <c r="H67" s="31"/>
      <c r="I67" s="10">
        <v>348</v>
      </c>
      <c r="J67" s="10">
        <v>3410</v>
      </c>
      <c r="K67" s="27"/>
      <c r="L67" s="32">
        <f t="shared" si="2"/>
        <v>3758</v>
      </c>
      <c r="M67" s="27"/>
      <c r="N67" s="10">
        <v>16155</v>
      </c>
      <c r="O67" s="27"/>
      <c r="P67" s="33">
        <f t="shared" si="3"/>
        <v>19913</v>
      </c>
      <c r="Q67" s="9"/>
    </row>
    <row r="68" spans="3:17" ht="12.75">
      <c r="C68" s="7"/>
      <c r="D68" s="8"/>
      <c r="E68" s="8"/>
      <c r="F68" s="8"/>
      <c r="G68">
        <v>2002</v>
      </c>
      <c r="H68" s="31"/>
      <c r="I68" s="10">
        <v>304</v>
      </c>
      <c r="J68" s="10">
        <v>3220</v>
      </c>
      <c r="K68" s="27"/>
      <c r="L68" s="32">
        <f t="shared" si="2"/>
        <v>3524</v>
      </c>
      <c r="M68" s="27"/>
      <c r="N68" s="10">
        <v>15747</v>
      </c>
      <c r="O68" s="27"/>
      <c r="P68" s="33">
        <f>L68+N68</f>
        <v>19271</v>
      </c>
      <c r="Q68" s="9"/>
    </row>
    <row r="69" spans="3:17" ht="12.75">
      <c r="C69" s="7"/>
      <c r="D69" s="8"/>
      <c r="E69" s="8"/>
      <c r="F69" s="8"/>
      <c r="G69">
        <v>2003</v>
      </c>
      <c r="H69" s="31"/>
      <c r="I69" s="10">
        <v>331</v>
      </c>
      <c r="J69" s="10">
        <v>2951</v>
      </c>
      <c r="K69" s="27"/>
      <c r="L69" s="32">
        <f t="shared" si="2"/>
        <v>3282</v>
      </c>
      <c r="M69" s="27"/>
      <c r="N69" s="10">
        <v>15454</v>
      </c>
      <c r="O69" s="27"/>
      <c r="P69" s="33">
        <f>L69+N69</f>
        <v>18736</v>
      </c>
      <c r="Q69" s="9"/>
    </row>
    <row r="70" spans="3:17" ht="12.75">
      <c r="C70" s="7"/>
      <c r="D70" s="8"/>
      <c r="E70" s="8"/>
      <c r="F70" s="8"/>
      <c r="G70">
        <v>2004</v>
      </c>
      <c r="H70" s="31"/>
      <c r="I70" s="10">
        <v>306</v>
      </c>
      <c r="J70" s="10">
        <v>2752</v>
      </c>
      <c r="K70" s="27"/>
      <c r="L70" s="32">
        <f t="shared" si="2"/>
        <v>3058</v>
      </c>
      <c r="M70" s="27"/>
      <c r="N70" s="10">
        <v>15385</v>
      </c>
      <c r="O70" s="27"/>
      <c r="P70" s="33">
        <f>L70+N70</f>
        <v>18443</v>
      </c>
      <c r="Q70" s="9"/>
    </row>
    <row r="71" spans="3:17" ht="12.75">
      <c r="C71" s="7"/>
      <c r="D71" s="8"/>
      <c r="E71" s="8"/>
      <c r="F71" s="8"/>
      <c r="G71">
        <v>2005</v>
      </c>
      <c r="H71" s="31" t="s">
        <v>31</v>
      </c>
      <c r="I71" s="10">
        <v>286</v>
      </c>
      <c r="J71" s="10">
        <v>2594</v>
      </c>
      <c r="K71" s="27"/>
      <c r="L71" s="32">
        <f t="shared" si="2"/>
        <v>2880</v>
      </c>
      <c r="M71" s="27"/>
      <c r="N71" s="10">
        <v>14912</v>
      </c>
      <c r="O71" s="27"/>
      <c r="P71" s="33">
        <f>L71+N71</f>
        <v>17792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33"/>
      <c r="Q72" s="9"/>
    </row>
    <row r="73" spans="3:17" ht="12.75">
      <c r="C73" s="14"/>
      <c r="D73" s="105" t="s">
        <v>32</v>
      </c>
      <c r="H73" s="15"/>
      <c r="I73" s="34">
        <f>(I60+I61+I62+I63+I64)/5</f>
        <v>378.2</v>
      </c>
      <c r="J73" s="34">
        <f>(J60+J61+J62+J63+J64)/5</f>
        <v>4459.6</v>
      </c>
      <c r="K73" s="15"/>
      <c r="L73" s="34">
        <f>(L60+L61+L62+L63+L64)/5</f>
        <v>4837.8</v>
      </c>
      <c r="M73" s="15"/>
      <c r="N73" s="34">
        <f>(N60+N61+N62+N63+N64)/5</f>
        <v>17478</v>
      </c>
      <c r="O73" s="15"/>
      <c r="P73" s="34">
        <f>(P60+P61+P62+P63+P64)/5</f>
        <v>22315.8</v>
      </c>
      <c r="Q73" s="9"/>
    </row>
    <row r="74" spans="3:17" ht="6" customHeight="1">
      <c r="C74" s="7"/>
      <c r="D74" s="8"/>
      <c r="E74" s="8"/>
      <c r="F74" s="8"/>
      <c r="G74" s="17"/>
      <c r="H74" s="8"/>
      <c r="I74" s="8"/>
      <c r="J74" s="8"/>
      <c r="K74" s="8"/>
      <c r="L74" s="8"/>
      <c r="M74" s="8"/>
      <c r="N74" s="8"/>
      <c r="O74" s="8"/>
      <c r="P74" s="8"/>
      <c r="Q74" s="9"/>
    </row>
    <row r="75" spans="3:17" ht="12.75">
      <c r="C75" s="16"/>
      <c r="D75" s="18" t="s">
        <v>168</v>
      </c>
      <c r="H75" s="8"/>
      <c r="I75" s="8"/>
      <c r="J75" s="8"/>
      <c r="K75" s="8"/>
      <c r="L75" s="8"/>
      <c r="M75" s="8"/>
      <c r="N75" s="8"/>
      <c r="O75" s="8"/>
      <c r="P75" s="8"/>
      <c r="Q75" s="9"/>
    </row>
    <row r="76" spans="3:17" ht="12.75">
      <c r="C76" s="7"/>
      <c r="F76" s="8" t="s">
        <v>169</v>
      </c>
      <c r="H76" s="8"/>
      <c r="I76" s="35">
        <f>(I71-I70)/I70</f>
        <v>-0.06535947712418301</v>
      </c>
      <c r="J76" s="35">
        <f aca="true" t="shared" si="4" ref="J76:P76">(J71-J70)/J70</f>
        <v>-0.057412790697674417</v>
      </c>
      <c r="K76" s="35"/>
      <c r="L76" s="35">
        <f t="shared" si="4"/>
        <v>-0.058207979071288427</v>
      </c>
      <c r="M76" s="35"/>
      <c r="N76" s="35">
        <f t="shared" si="4"/>
        <v>-0.030744231394215144</v>
      </c>
      <c r="O76" s="35"/>
      <c r="P76" s="35">
        <f t="shared" si="4"/>
        <v>-0.03529794501979071</v>
      </c>
      <c r="Q76" s="9"/>
    </row>
    <row r="77" spans="3:17" ht="12.75">
      <c r="C77" s="7"/>
      <c r="F77" s="23" t="s">
        <v>33</v>
      </c>
      <c r="H77" s="8"/>
      <c r="I77" s="35">
        <f>(I71-I73)/I73</f>
        <v>-0.24378635642517185</v>
      </c>
      <c r="J77" s="35">
        <f>(J71-J73)/J73</f>
        <v>-0.4183334828235717</v>
      </c>
      <c r="K77" s="35"/>
      <c r="L77" s="35">
        <f>(L71-L73)/L73</f>
        <v>-0.40468808135929557</v>
      </c>
      <c r="M77" s="35"/>
      <c r="N77" s="35">
        <f>(N71-N73)/N73</f>
        <v>-0.14681313651447533</v>
      </c>
      <c r="O77" s="35"/>
      <c r="P77" s="35">
        <f>(P71-P73)/P73</f>
        <v>-0.20271735720879375</v>
      </c>
      <c r="Q77" s="9"/>
    </row>
    <row r="78" spans="3:17" ht="6" customHeight="1"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9"/>
    </row>
    <row r="79" ht="5.25" customHeight="1"/>
    <row r="80" spans="3:6" ht="12.75">
      <c r="C80" s="21" t="s">
        <v>10</v>
      </c>
      <c r="D80" s="21"/>
      <c r="F80" s="26" t="s">
        <v>170</v>
      </c>
    </row>
    <row r="81" spans="4:6" ht="12.75">
      <c r="D81" s="22"/>
      <c r="F81" s="22" t="s">
        <v>11</v>
      </c>
    </row>
    <row r="82" spans="3:6" ht="12.75">
      <c r="C82" s="22"/>
      <c r="D82" s="22"/>
      <c r="F82" s="26" t="s">
        <v>158</v>
      </c>
    </row>
    <row r="83" spans="4:6" ht="12.75">
      <c r="D83" s="22"/>
      <c r="F83" s="29" t="s">
        <v>12</v>
      </c>
    </row>
    <row r="84" spans="3:4" ht="3" customHeight="1">
      <c r="C84" s="1"/>
      <c r="D84" s="1"/>
    </row>
    <row r="85" spans="3:4" ht="3.75" customHeight="1">
      <c r="C85" s="1"/>
      <c r="D85" s="1"/>
    </row>
    <row r="86" spans="3:4" ht="37.5" customHeight="1">
      <c r="C86" s="1"/>
      <c r="D86" s="1"/>
    </row>
    <row r="87" spans="3:4" ht="35.25" customHeight="1">
      <c r="C87" s="1"/>
      <c r="D87" s="1"/>
    </row>
    <row r="88" spans="3:4" ht="33" customHeight="1">
      <c r="C88" s="1"/>
      <c r="D88" s="1"/>
    </row>
    <row r="90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4" t="s">
        <v>52</v>
      </c>
      <c r="C9" s="214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5'!J32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5'!M60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5'!J34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5'!M62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5'!J35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5'!M63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5'!J36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5'!M64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5'!J37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5'!M65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5'!J38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5'!M66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5'!J39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5'!M67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5'!J40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5'!M68</f>
        <v>41.996344329288135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5'!J41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5'!M69</f>
        <v>40.322382376640405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3524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5'!J42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5'!M70</f>
        <v>37.91285393335687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3282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5'!J43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5'!M71</f>
        <v>36.76228158508948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3058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5'!J44</f>
        <v>383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196">
        <f>'Tables 3 to 5'!M72</f>
        <v>36.03823411856394</v>
      </c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187">
        <f>'Tables 3 to 5'!J18</f>
        <v>2880</v>
      </c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192">
        <f>'Tables 3 to 5'!J45</f>
        <v>360</v>
      </c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4.2812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8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1777</v>
      </c>
      <c r="G15" s="69">
        <v>59</v>
      </c>
      <c r="H15" s="69">
        <v>141</v>
      </c>
      <c r="I15" s="69">
        <v>50</v>
      </c>
      <c r="J15" s="68">
        <f t="shared" si="1"/>
        <v>3524</v>
      </c>
      <c r="K15" s="138"/>
    </row>
    <row r="16" spans="2:11" ht="15">
      <c r="B16" s="131">
        <v>2003</v>
      </c>
      <c r="C16" s="69">
        <v>773</v>
      </c>
      <c r="D16" s="69">
        <v>139</v>
      </c>
      <c r="E16" s="69">
        <v>417</v>
      </c>
      <c r="F16" s="69">
        <v>1691</v>
      </c>
      <c r="G16" s="69">
        <v>70</v>
      </c>
      <c r="H16" s="69">
        <v>128</v>
      </c>
      <c r="I16" s="69">
        <v>64</v>
      </c>
      <c r="J16" s="68">
        <f t="shared" si="1"/>
        <v>3282</v>
      </c>
      <c r="K16" s="138"/>
    </row>
    <row r="17" spans="2:11" ht="15">
      <c r="B17" s="131">
        <v>2004</v>
      </c>
      <c r="C17" s="69">
        <v>747</v>
      </c>
      <c r="D17" s="69">
        <v>127</v>
      </c>
      <c r="E17" s="69">
        <v>390</v>
      </c>
      <c r="F17" s="69">
        <v>1575</v>
      </c>
      <c r="G17" s="69">
        <v>65</v>
      </c>
      <c r="H17" s="69">
        <v>95</v>
      </c>
      <c r="I17" s="69">
        <v>59</v>
      </c>
      <c r="J17" s="68">
        <f t="shared" si="1"/>
        <v>3058</v>
      </c>
      <c r="K17" s="138"/>
    </row>
    <row r="18" spans="2:11" ht="15">
      <c r="B18" s="131" t="s">
        <v>171</v>
      </c>
      <c r="C18" s="69">
        <v>723</v>
      </c>
      <c r="D18" s="69">
        <v>131</v>
      </c>
      <c r="E18" s="69">
        <v>395</v>
      </c>
      <c r="F18" s="69">
        <v>1424</v>
      </c>
      <c r="G18" s="69">
        <v>58</v>
      </c>
      <c r="H18" s="69">
        <v>94</v>
      </c>
      <c r="I18" s="69">
        <v>55</v>
      </c>
      <c r="J18" s="68">
        <f t="shared" si="1"/>
        <v>2880</v>
      </c>
      <c r="K18" s="138"/>
    </row>
    <row r="19" spans="2:11" ht="11.25" customHeight="1">
      <c r="B19" s="131"/>
      <c r="C19" s="69"/>
      <c r="D19" s="69"/>
      <c r="E19" s="69"/>
      <c r="F19" s="69"/>
      <c r="G19" s="69"/>
      <c r="H19" s="69"/>
      <c r="I19" s="69"/>
      <c r="J19" s="68"/>
      <c r="K19" s="138"/>
    </row>
    <row r="20" spans="2:11" ht="15">
      <c r="B20" s="131" t="s">
        <v>172</v>
      </c>
      <c r="C20" s="68">
        <f>SUM(C14:C18)/5</f>
        <v>810.4</v>
      </c>
      <c r="D20" s="68">
        <f aca="true" t="shared" si="2" ref="D20:J20">SUM(D14:D18)/5</f>
        <v>143.8</v>
      </c>
      <c r="E20" s="68">
        <f t="shared" si="2"/>
        <v>422.2</v>
      </c>
      <c r="F20" s="68">
        <f t="shared" si="2"/>
        <v>1683.8</v>
      </c>
      <c r="G20" s="68">
        <f t="shared" si="2"/>
        <v>62.8</v>
      </c>
      <c r="H20" s="68">
        <f t="shared" si="2"/>
        <v>117.4</v>
      </c>
      <c r="I20" s="68">
        <f t="shared" si="2"/>
        <v>60</v>
      </c>
      <c r="J20" s="68">
        <f t="shared" si="2"/>
        <v>3300.4</v>
      </c>
      <c r="K20" s="138"/>
    </row>
    <row r="21" spans="2:11" ht="11.25" customHeight="1">
      <c r="B21" s="131"/>
      <c r="C21" s="68"/>
      <c r="D21" s="68"/>
      <c r="E21" s="68"/>
      <c r="F21" s="68"/>
      <c r="G21" s="68"/>
      <c r="H21" s="68"/>
      <c r="I21" s="68"/>
      <c r="J21" s="68"/>
      <c r="K21" s="138"/>
    </row>
    <row r="22" spans="2:11" ht="15">
      <c r="B22" s="207" t="s">
        <v>159</v>
      </c>
      <c r="C22" s="204">
        <f>C5*0.6</f>
        <v>825.6</v>
      </c>
      <c r="D22" s="204">
        <f aca="true" t="shared" si="3" ref="D22:J22">D5*0.6</f>
        <v>149.28</v>
      </c>
      <c r="E22" s="204">
        <f>E5*0.6</f>
        <v>213.23999999999998</v>
      </c>
      <c r="F22" s="204">
        <f t="shared" si="3"/>
        <v>1500.6</v>
      </c>
      <c r="G22" s="204">
        <f t="shared" si="3"/>
        <v>57.84</v>
      </c>
      <c r="H22" s="204">
        <f t="shared" si="3"/>
        <v>102.96</v>
      </c>
      <c r="I22" s="204">
        <f t="shared" si="3"/>
        <v>53.16</v>
      </c>
      <c r="J22" s="204">
        <f t="shared" si="3"/>
        <v>2902.68</v>
      </c>
      <c r="K22" s="138"/>
    </row>
    <row r="23" spans="2:11" ht="11.25" customHeight="1">
      <c r="B23" s="133"/>
      <c r="C23" s="69"/>
      <c r="D23" s="69"/>
      <c r="E23" s="69"/>
      <c r="F23" s="69"/>
      <c r="G23" s="69"/>
      <c r="H23" s="69"/>
      <c r="I23" s="69"/>
      <c r="J23" s="69"/>
      <c r="K23" s="139"/>
    </row>
    <row r="24" spans="2:11" ht="15">
      <c r="B24" s="202" t="s">
        <v>173</v>
      </c>
      <c r="C24" s="106">
        <f>IF(C17&gt;$C$90,(C18-C17)/C17,$C$91)</f>
        <v>-0.0321285140562249</v>
      </c>
      <c r="D24" s="106">
        <f aca="true" t="shared" si="4" ref="D24:J24">IF(D17&gt;$C$90,(D18-D17)/D17,$C$91)</f>
        <v>0.031496062992125984</v>
      </c>
      <c r="E24" s="106">
        <f t="shared" si="4"/>
        <v>0.01282051282051282</v>
      </c>
      <c r="F24" s="106">
        <f t="shared" si="4"/>
        <v>-0.09587301587301587</v>
      </c>
      <c r="G24" s="106">
        <f t="shared" si="4"/>
        <v>-0.1076923076923077</v>
      </c>
      <c r="H24" s="106">
        <f t="shared" si="4"/>
        <v>-0.010526315789473684</v>
      </c>
      <c r="I24" s="106">
        <f t="shared" si="4"/>
        <v>-0.06779661016949153</v>
      </c>
      <c r="J24" s="106">
        <f t="shared" si="4"/>
        <v>-0.058207979071288427</v>
      </c>
      <c r="K24" s="140"/>
    </row>
    <row r="25" spans="2:11" ht="15">
      <c r="B25" s="131" t="s">
        <v>91</v>
      </c>
      <c r="C25" s="135">
        <f>IF(C5&gt;$C$90,(C18-C5)/C5,$C$91)</f>
        <v>-0.4745639534883721</v>
      </c>
      <c r="D25" s="135">
        <f aca="true" t="shared" si="5" ref="D25:J25">IF(D5&gt;$C$90,(D18-D5)/D5,$C$91)</f>
        <v>-0.47347266881028943</v>
      </c>
      <c r="E25" s="135">
        <f t="shared" si="5"/>
        <v>0.11142374788970182</v>
      </c>
      <c r="F25" s="135">
        <f t="shared" si="5"/>
        <v>-0.4306277489004398</v>
      </c>
      <c r="G25" s="135">
        <f t="shared" si="5"/>
        <v>-0.39834024896265563</v>
      </c>
      <c r="H25" s="135">
        <f t="shared" si="5"/>
        <v>-0.4522144522144522</v>
      </c>
      <c r="I25" s="135">
        <f t="shared" si="5"/>
        <v>-0.3792325056433408</v>
      </c>
      <c r="J25" s="135">
        <f t="shared" si="5"/>
        <v>-0.40468808135929557</v>
      </c>
      <c r="K25" s="140"/>
    </row>
    <row r="26" spans="2:11" ht="6" customHeight="1" thickBot="1">
      <c r="B26" s="143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2:11" ht="12.75">
      <c r="B27" s="70"/>
      <c r="C27" s="71"/>
      <c r="D27" s="71"/>
      <c r="E27" s="71"/>
      <c r="F27" s="71"/>
      <c r="G27" s="71"/>
      <c r="H27" s="71"/>
      <c r="I27" s="71"/>
      <c r="J27" s="71"/>
      <c r="K27" s="71"/>
    </row>
    <row r="28" spans="2:3" ht="18">
      <c r="B28" s="60" t="s">
        <v>82</v>
      </c>
      <c r="C28" s="60" t="s">
        <v>157</v>
      </c>
    </row>
    <row r="29" spans="2:11" ht="13.5" thickBot="1"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18.75">
      <c r="B30" s="129"/>
      <c r="C30" s="63" t="s">
        <v>97</v>
      </c>
      <c r="D30" s="63" t="s">
        <v>34</v>
      </c>
      <c r="E30" s="63" t="s">
        <v>35</v>
      </c>
      <c r="F30" s="64" t="s">
        <v>20</v>
      </c>
      <c r="G30" s="63" t="s">
        <v>36</v>
      </c>
      <c r="H30" s="64" t="s">
        <v>89</v>
      </c>
      <c r="I30" s="64" t="s">
        <v>90</v>
      </c>
      <c r="J30" s="63" t="s">
        <v>37</v>
      </c>
      <c r="K30" s="141"/>
    </row>
    <row r="31" spans="2:11" ht="16.5" thickBot="1">
      <c r="B31" s="130"/>
      <c r="C31" s="65" t="s">
        <v>96</v>
      </c>
      <c r="D31" s="65" t="s">
        <v>38</v>
      </c>
      <c r="E31" s="65" t="s">
        <v>39</v>
      </c>
      <c r="F31" s="66"/>
      <c r="G31" s="65" t="s">
        <v>40</v>
      </c>
      <c r="H31" s="66"/>
      <c r="I31" s="66"/>
      <c r="J31" s="65" t="s">
        <v>41</v>
      </c>
      <c r="K31" s="137"/>
    </row>
    <row r="32" spans="2:11" ht="20.25" customHeight="1">
      <c r="B32" s="131" t="s">
        <v>42</v>
      </c>
      <c r="C32" s="68">
        <f>SUM(C34:C38)/5</f>
        <v>562.4</v>
      </c>
      <c r="D32" s="68">
        <f aca="true" t="shared" si="6" ref="D32:J32">SUM(D34:D38)/5</f>
        <v>99.8</v>
      </c>
      <c r="E32" s="68">
        <f t="shared" si="6"/>
        <v>5.8</v>
      </c>
      <c r="F32" s="68">
        <f t="shared" si="6"/>
        <v>144.6</v>
      </c>
      <c r="G32" s="68">
        <f t="shared" si="6"/>
        <v>11.4</v>
      </c>
      <c r="H32" s="68">
        <f t="shared" si="6"/>
        <v>8.2</v>
      </c>
      <c r="I32" s="68">
        <f t="shared" si="6"/>
        <v>10.2</v>
      </c>
      <c r="J32" s="68">
        <f t="shared" si="6"/>
        <v>842.4</v>
      </c>
      <c r="K32" s="138"/>
    </row>
    <row r="33" spans="2:11" ht="6" customHeight="1">
      <c r="B33" s="132"/>
      <c r="C33" s="69"/>
      <c r="D33" s="69"/>
      <c r="E33" s="69"/>
      <c r="F33" s="69"/>
      <c r="G33" s="69"/>
      <c r="H33" s="69"/>
      <c r="I33" s="69"/>
      <c r="J33" s="69"/>
      <c r="K33" s="139"/>
    </row>
    <row r="34" spans="2:11" ht="15">
      <c r="B34" s="132">
        <v>1994</v>
      </c>
      <c r="C34" s="69">
        <v>674</v>
      </c>
      <c r="D34" s="69">
        <v>144</v>
      </c>
      <c r="E34" s="69">
        <v>6</v>
      </c>
      <c r="F34" s="69">
        <v>161</v>
      </c>
      <c r="G34" s="69">
        <v>24</v>
      </c>
      <c r="H34" s="69">
        <v>12</v>
      </c>
      <c r="I34" s="69">
        <v>8</v>
      </c>
      <c r="J34" s="68">
        <f>SUM(C34:I34)</f>
        <v>1029</v>
      </c>
      <c r="K34" s="138"/>
    </row>
    <row r="35" spans="2:11" ht="15">
      <c r="B35" s="132">
        <v>1995</v>
      </c>
      <c r="C35" s="69">
        <v>638</v>
      </c>
      <c r="D35" s="69">
        <v>113</v>
      </c>
      <c r="E35" s="69">
        <v>7</v>
      </c>
      <c r="F35" s="69">
        <v>153</v>
      </c>
      <c r="G35" s="69">
        <v>9</v>
      </c>
      <c r="H35" s="69">
        <v>13</v>
      </c>
      <c r="I35" s="69">
        <v>17</v>
      </c>
      <c r="J35" s="68">
        <f aca="true" t="shared" si="7" ref="J35:J45">SUM(C35:I35)</f>
        <v>950</v>
      </c>
      <c r="K35" s="138"/>
    </row>
    <row r="36" spans="2:11" ht="15">
      <c r="B36" s="132">
        <v>1996</v>
      </c>
      <c r="C36" s="69">
        <v>540</v>
      </c>
      <c r="D36" s="69">
        <v>100</v>
      </c>
      <c r="E36" s="69">
        <v>4</v>
      </c>
      <c r="F36" s="69">
        <v>118</v>
      </c>
      <c r="G36" s="69">
        <v>15</v>
      </c>
      <c r="H36" s="69">
        <v>3</v>
      </c>
      <c r="I36" s="69">
        <v>10</v>
      </c>
      <c r="J36" s="68">
        <f t="shared" si="7"/>
        <v>790</v>
      </c>
      <c r="K36" s="138"/>
    </row>
    <row r="37" spans="2:11" ht="15">
      <c r="B37" s="132">
        <v>1997</v>
      </c>
      <c r="C37" s="69">
        <v>505</v>
      </c>
      <c r="D37" s="69">
        <v>78</v>
      </c>
      <c r="E37" s="69">
        <v>4</v>
      </c>
      <c r="F37" s="69">
        <v>138</v>
      </c>
      <c r="G37" s="69">
        <v>3</v>
      </c>
      <c r="H37" s="69">
        <v>7</v>
      </c>
      <c r="I37" s="69">
        <v>10</v>
      </c>
      <c r="J37" s="68">
        <f t="shared" si="7"/>
        <v>745</v>
      </c>
      <c r="K37" s="138"/>
    </row>
    <row r="38" spans="2:11" ht="15">
      <c r="B38" s="132">
        <v>1998</v>
      </c>
      <c r="C38" s="69">
        <v>455</v>
      </c>
      <c r="D38" s="69">
        <v>64</v>
      </c>
      <c r="E38" s="69">
        <v>8</v>
      </c>
      <c r="F38" s="69">
        <v>153</v>
      </c>
      <c r="G38" s="69">
        <v>6</v>
      </c>
      <c r="H38" s="69">
        <v>6</v>
      </c>
      <c r="I38" s="69">
        <v>6</v>
      </c>
      <c r="J38" s="68">
        <f t="shared" si="7"/>
        <v>698</v>
      </c>
      <c r="K38" s="138"/>
    </row>
    <row r="39" spans="2:11" ht="15">
      <c r="B39" s="132">
        <v>1999</v>
      </c>
      <c r="C39" s="69">
        <v>430</v>
      </c>
      <c r="D39" s="69">
        <v>69</v>
      </c>
      <c r="E39" s="69">
        <v>5</v>
      </c>
      <c r="F39" s="69">
        <v>108</v>
      </c>
      <c r="G39" s="69">
        <v>2</v>
      </c>
      <c r="H39" s="69">
        <v>2</v>
      </c>
      <c r="I39" s="69">
        <v>9</v>
      </c>
      <c r="J39" s="68">
        <f t="shared" si="7"/>
        <v>625</v>
      </c>
      <c r="K39" s="138"/>
    </row>
    <row r="40" spans="2:11" ht="15">
      <c r="B40" s="132">
        <v>2000</v>
      </c>
      <c r="C40" s="69">
        <v>378</v>
      </c>
      <c r="D40" s="69">
        <v>65</v>
      </c>
      <c r="E40" s="69">
        <v>7</v>
      </c>
      <c r="F40" s="69">
        <v>94</v>
      </c>
      <c r="G40" s="69">
        <v>7</v>
      </c>
      <c r="H40" s="69">
        <v>5</v>
      </c>
      <c r="I40" s="69">
        <v>5</v>
      </c>
      <c r="J40" s="68">
        <f t="shared" si="7"/>
        <v>561</v>
      </c>
      <c r="K40" s="138"/>
    </row>
    <row r="41" spans="2:11" ht="15">
      <c r="B41" s="132">
        <v>2001</v>
      </c>
      <c r="C41" s="69">
        <v>353</v>
      </c>
      <c r="D41" s="69">
        <v>56</v>
      </c>
      <c r="E41" s="69">
        <v>7</v>
      </c>
      <c r="F41" s="69">
        <v>110</v>
      </c>
      <c r="G41" s="69">
        <v>5</v>
      </c>
      <c r="H41" s="69">
        <v>6</v>
      </c>
      <c r="I41" s="69">
        <v>7</v>
      </c>
      <c r="J41" s="68">
        <f t="shared" si="7"/>
        <v>544</v>
      </c>
      <c r="K41" s="138"/>
    </row>
    <row r="42" spans="2:11" ht="15">
      <c r="B42" s="131">
        <v>2002</v>
      </c>
      <c r="C42" s="69">
        <v>340</v>
      </c>
      <c r="D42" s="69">
        <v>46</v>
      </c>
      <c r="E42" s="69">
        <v>7</v>
      </c>
      <c r="F42" s="69">
        <v>111</v>
      </c>
      <c r="G42" s="69">
        <v>9</v>
      </c>
      <c r="H42" s="69">
        <v>7</v>
      </c>
      <c r="I42" s="69">
        <v>7</v>
      </c>
      <c r="J42" s="68">
        <f t="shared" si="7"/>
        <v>527</v>
      </c>
      <c r="K42" s="138"/>
    </row>
    <row r="43" spans="2:11" ht="15">
      <c r="B43" s="131">
        <v>2003</v>
      </c>
      <c r="C43" s="69">
        <v>272</v>
      </c>
      <c r="D43" s="69">
        <v>48</v>
      </c>
      <c r="E43" s="69">
        <v>5</v>
      </c>
      <c r="F43" s="69">
        <v>93</v>
      </c>
      <c r="G43" s="69">
        <v>5</v>
      </c>
      <c r="H43" s="69">
        <v>2</v>
      </c>
      <c r="I43" s="69">
        <v>6</v>
      </c>
      <c r="J43" s="68">
        <f t="shared" si="7"/>
        <v>431</v>
      </c>
      <c r="K43" s="138"/>
    </row>
    <row r="44" spans="2:11" ht="15">
      <c r="B44" s="131">
        <v>2004</v>
      </c>
      <c r="C44" s="69">
        <v>246</v>
      </c>
      <c r="D44" s="69">
        <v>40</v>
      </c>
      <c r="E44" s="69">
        <v>10</v>
      </c>
      <c r="F44" s="69">
        <v>77</v>
      </c>
      <c r="G44" s="69">
        <v>3</v>
      </c>
      <c r="H44" s="69">
        <v>3</v>
      </c>
      <c r="I44" s="69">
        <v>4</v>
      </c>
      <c r="J44" s="68">
        <f t="shared" si="7"/>
        <v>383</v>
      </c>
      <c r="K44" s="138"/>
    </row>
    <row r="45" spans="2:11" ht="15">
      <c r="B45" s="131" t="s">
        <v>171</v>
      </c>
      <c r="C45" s="69">
        <v>239</v>
      </c>
      <c r="D45" s="69">
        <v>29</v>
      </c>
      <c r="E45" s="69">
        <v>12</v>
      </c>
      <c r="F45" s="69">
        <v>67</v>
      </c>
      <c r="G45" s="69">
        <v>5</v>
      </c>
      <c r="H45" s="69">
        <v>1</v>
      </c>
      <c r="I45" s="69">
        <v>7</v>
      </c>
      <c r="J45" s="68">
        <f t="shared" si="7"/>
        <v>360</v>
      </c>
      <c r="K45" s="138"/>
    </row>
    <row r="46" spans="2:11" ht="11.25" customHeight="1">
      <c r="B46" s="131"/>
      <c r="C46" s="69"/>
      <c r="D46" s="69"/>
      <c r="E46" s="69"/>
      <c r="F46" s="69"/>
      <c r="G46" s="69"/>
      <c r="H46" s="69"/>
      <c r="I46" s="69"/>
      <c r="J46" s="68"/>
      <c r="K46" s="138"/>
    </row>
    <row r="47" spans="2:11" ht="15">
      <c r="B47" s="131" t="s">
        <v>172</v>
      </c>
      <c r="C47" s="68">
        <f>SUM(C41:C45)/5</f>
        <v>290</v>
      </c>
      <c r="D47" s="68">
        <f aca="true" t="shared" si="8" ref="D47:J47">SUM(D41:D45)/5</f>
        <v>43.8</v>
      </c>
      <c r="E47" s="68">
        <f t="shared" si="8"/>
        <v>8.2</v>
      </c>
      <c r="F47" s="68">
        <f t="shared" si="8"/>
        <v>91.6</v>
      </c>
      <c r="G47" s="68">
        <f t="shared" si="8"/>
        <v>5.4</v>
      </c>
      <c r="H47" s="68">
        <f t="shared" si="8"/>
        <v>3.8</v>
      </c>
      <c r="I47" s="68">
        <f t="shared" si="8"/>
        <v>6.2</v>
      </c>
      <c r="J47" s="68">
        <f t="shared" si="8"/>
        <v>449</v>
      </c>
      <c r="K47" s="138"/>
    </row>
    <row r="48" spans="2:11" ht="11.25" customHeight="1">
      <c r="B48" s="131"/>
      <c r="C48" s="68"/>
      <c r="D48" s="68"/>
      <c r="E48" s="68"/>
      <c r="F48" s="68"/>
      <c r="G48" s="68"/>
      <c r="H48" s="68"/>
      <c r="I48" s="68"/>
      <c r="J48" s="68"/>
      <c r="K48" s="138"/>
    </row>
    <row r="49" spans="2:11" ht="15">
      <c r="B49" s="207" t="s">
        <v>159</v>
      </c>
      <c r="C49" s="204">
        <f>C32*0.5</f>
        <v>281.2</v>
      </c>
      <c r="D49" s="204">
        <f aca="true" t="shared" si="9" ref="D49:J49">D32*0.5</f>
        <v>49.9</v>
      </c>
      <c r="E49" s="204">
        <f t="shared" si="9"/>
        <v>2.9</v>
      </c>
      <c r="F49" s="204">
        <f t="shared" si="9"/>
        <v>72.3</v>
      </c>
      <c r="G49" s="204">
        <f t="shared" si="9"/>
        <v>5.7</v>
      </c>
      <c r="H49" s="204">
        <f t="shared" si="9"/>
        <v>4.1</v>
      </c>
      <c r="I49" s="204">
        <f t="shared" si="9"/>
        <v>5.1</v>
      </c>
      <c r="J49" s="204">
        <f t="shared" si="9"/>
        <v>421.2</v>
      </c>
      <c r="K49" s="138"/>
    </row>
    <row r="50" spans="2:11" ht="11.25" customHeight="1">
      <c r="B50" s="132"/>
      <c r="C50" s="69"/>
      <c r="D50" s="69"/>
      <c r="E50" s="69"/>
      <c r="F50" s="69"/>
      <c r="G50" s="69"/>
      <c r="H50" s="69"/>
      <c r="I50" s="69"/>
      <c r="J50" s="69"/>
      <c r="K50" s="139"/>
    </row>
    <row r="51" spans="2:11" ht="15">
      <c r="B51" s="202" t="s">
        <v>173</v>
      </c>
      <c r="C51" s="109">
        <f>IF(C43&gt;$C$90,(C45-C44)/C44,$C$91)</f>
        <v>-0.028455284552845527</v>
      </c>
      <c r="D51" s="109" t="str">
        <f aca="true" t="shared" si="10" ref="D51:J51">IF(D43&gt;$C$90,(D45-D44)/D44,$C$91)</f>
        <v>*</v>
      </c>
      <c r="E51" s="109" t="str">
        <f t="shared" si="10"/>
        <v>*</v>
      </c>
      <c r="F51" s="109">
        <f t="shared" si="10"/>
        <v>-0.12987012987012986</v>
      </c>
      <c r="G51" s="109" t="str">
        <f t="shared" si="10"/>
        <v>*</v>
      </c>
      <c r="H51" s="109" t="str">
        <f t="shared" si="10"/>
        <v>*</v>
      </c>
      <c r="I51" s="109" t="str">
        <f t="shared" si="10"/>
        <v>*</v>
      </c>
      <c r="J51" s="109">
        <f t="shared" si="10"/>
        <v>-0.06005221932114883</v>
      </c>
      <c r="K51" s="140"/>
    </row>
    <row r="52" spans="2:11" ht="15">
      <c r="B52" s="131" t="s">
        <v>91</v>
      </c>
      <c r="C52" s="135">
        <f>IF(C32&gt;$C$90,(C45-C32)/C32,$C$91)</f>
        <v>-0.5750355618776671</v>
      </c>
      <c r="D52" s="135">
        <f aca="true" t="shared" si="11" ref="D52:J52">IF(D32&gt;$C$90,(D45-D32)/D32,$C$91)</f>
        <v>-0.7094188376753507</v>
      </c>
      <c r="E52" s="210" t="str">
        <f t="shared" si="11"/>
        <v>*</v>
      </c>
      <c r="F52" s="135">
        <f t="shared" si="11"/>
        <v>-0.5366528354080221</v>
      </c>
      <c r="G52" s="210" t="str">
        <f t="shared" si="11"/>
        <v>*</v>
      </c>
      <c r="H52" s="210" t="str">
        <f t="shared" si="11"/>
        <v>*</v>
      </c>
      <c r="I52" s="210" t="str">
        <f t="shared" si="11"/>
        <v>*</v>
      </c>
      <c r="J52" s="135">
        <f t="shared" si="11"/>
        <v>-0.5726495726495726</v>
      </c>
      <c r="K52" s="140"/>
    </row>
    <row r="53" spans="2:11" ht="6" customHeight="1" thickBot="1">
      <c r="B53" s="143"/>
      <c r="C53" s="62"/>
      <c r="D53" s="62"/>
      <c r="E53" s="62"/>
      <c r="F53" s="62"/>
      <c r="G53" s="62"/>
      <c r="H53" s="62"/>
      <c r="I53" s="62"/>
      <c r="J53" s="62"/>
      <c r="K53" s="142"/>
    </row>
    <row r="55" spans="2:3" ht="18">
      <c r="B55" s="60" t="s">
        <v>83</v>
      </c>
      <c r="C55" s="60" t="s">
        <v>43</v>
      </c>
    </row>
    <row r="56" spans="2:14" ht="13.5" thickBo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2:14" ht="18.75">
      <c r="B57" s="146"/>
      <c r="C57" s="63" t="s">
        <v>97</v>
      </c>
      <c r="D57" s="63" t="s">
        <v>34</v>
      </c>
      <c r="E57" s="63" t="s">
        <v>35</v>
      </c>
      <c r="F57" s="64" t="s">
        <v>20</v>
      </c>
      <c r="G57" s="63" t="s">
        <v>36</v>
      </c>
      <c r="H57" s="64" t="s">
        <v>89</v>
      </c>
      <c r="I57" s="64" t="s">
        <v>90</v>
      </c>
      <c r="J57" s="63" t="s">
        <v>37</v>
      </c>
      <c r="K57" s="63"/>
      <c r="M57" s="63" t="s">
        <v>5</v>
      </c>
      <c r="N57" s="148"/>
    </row>
    <row r="58" spans="2:14" ht="16.5" thickBot="1">
      <c r="B58" s="143"/>
      <c r="C58" s="65" t="s">
        <v>96</v>
      </c>
      <c r="D58" s="65" t="s">
        <v>38</v>
      </c>
      <c r="E58" s="65" t="s">
        <v>39</v>
      </c>
      <c r="F58" s="66"/>
      <c r="G58" s="65" t="s">
        <v>40</v>
      </c>
      <c r="H58" s="66"/>
      <c r="I58" s="66"/>
      <c r="J58" s="65" t="s">
        <v>41</v>
      </c>
      <c r="K58" s="65"/>
      <c r="L58" s="65" t="s">
        <v>147</v>
      </c>
      <c r="M58" s="65" t="s">
        <v>44</v>
      </c>
      <c r="N58" s="142"/>
    </row>
    <row r="59" spans="2:14" ht="26.25">
      <c r="B59" s="147"/>
      <c r="C59" s="73"/>
      <c r="D59" s="73"/>
      <c r="E59" s="73"/>
      <c r="F59" s="73"/>
      <c r="G59" s="73"/>
      <c r="H59" s="73"/>
      <c r="I59" s="73"/>
      <c r="J59" s="74" t="s">
        <v>45</v>
      </c>
      <c r="K59" s="74"/>
      <c r="L59" s="74" t="s">
        <v>46</v>
      </c>
      <c r="M59" s="151" t="s">
        <v>47</v>
      </c>
      <c r="N59" s="149"/>
    </row>
    <row r="60" spans="2:14" ht="15">
      <c r="B60" s="131" t="s">
        <v>42</v>
      </c>
      <c r="C60" s="68">
        <f>SUM(C62:C66)/5</f>
        <v>3008.6</v>
      </c>
      <c r="D60" s="68">
        <f aca="true" t="shared" si="12" ref="D60:L60">SUM(D62:D66)/5</f>
        <v>1034.4</v>
      </c>
      <c r="E60" s="68">
        <f t="shared" si="12"/>
        <v>579.6</v>
      </c>
      <c r="F60" s="68">
        <f t="shared" si="12"/>
        <v>10859.4</v>
      </c>
      <c r="G60" s="68">
        <f t="shared" si="12"/>
        <v>912.2</v>
      </c>
      <c r="H60" s="68">
        <f t="shared" si="12"/>
        <v>583</v>
      </c>
      <c r="I60" s="68">
        <f t="shared" si="12"/>
        <v>500.8</v>
      </c>
      <c r="J60" s="68">
        <f t="shared" si="12"/>
        <v>17478</v>
      </c>
      <c r="K60" s="68"/>
      <c r="L60" s="68">
        <f t="shared" si="12"/>
        <v>37652.8</v>
      </c>
      <c r="M60" s="75">
        <f>100*J60/L60</f>
        <v>46.41885862405983</v>
      </c>
      <c r="N60" s="149"/>
    </row>
    <row r="61" spans="2:14" ht="6" customHeight="1">
      <c r="B61" s="132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5"/>
      <c r="N61" s="149"/>
    </row>
    <row r="62" spans="2:14" ht="15">
      <c r="B62" s="132">
        <v>1994</v>
      </c>
      <c r="C62" s="69">
        <v>3083</v>
      </c>
      <c r="D62" s="69">
        <v>1068</v>
      </c>
      <c r="E62" s="69">
        <v>577</v>
      </c>
      <c r="F62" s="69">
        <v>10123</v>
      </c>
      <c r="G62" s="69">
        <v>1084</v>
      </c>
      <c r="H62" s="69">
        <v>669</v>
      </c>
      <c r="I62" s="69">
        <v>398</v>
      </c>
      <c r="J62" s="68">
        <f>SUM(C62:I62)</f>
        <v>17002</v>
      </c>
      <c r="K62" s="68"/>
      <c r="L62" s="164">
        <v>36000</v>
      </c>
      <c r="M62" s="75">
        <f aca="true" t="shared" si="13" ref="M62:M69">100*J62/L62</f>
        <v>47.227777777777774</v>
      </c>
      <c r="N62" s="149"/>
    </row>
    <row r="63" spans="2:14" ht="15">
      <c r="B63" s="132">
        <v>1995</v>
      </c>
      <c r="C63" s="69">
        <v>3048</v>
      </c>
      <c r="D63" s="69">
        <v>1031</v>
      </c>
      <c r="E63" s="69">
        <v>576</v>
      </c>
      <c r="F63" s="69">
        <v>10321</v>
      </c>
      <c r="G63" s="69">
        <v>802</v>
      </c>
      <c r="H63" s="69">
        <v>579</v>
      </c>
      <c r="I63" s="69">
        <v>498</v>
      </c>
      <c r="J63" s="68">
        <f aca="true" t="shared" si="14" ref="J63:J73">SUM(C63:I63)</f>
        <v>16855</v>
      </c>
      <c r="K63" s="68"/>
      <c r="L63" s="164">
        <v>36736</v>
      </c>
      <c r="M63" s="75">
        <f t="shared" si="13"/>
        <v>45.881424216027874</v>
      </c>
      <c r="N63" s="149"/>
    </row>
    <row r="64" spans="2:14" ht="15">
      <c r="B64" s="132">
        <v>1996</v>
      </c>
      <c r="C64" s="69">
        <v>3047</v>
      </c>
      <c r="D64" s="69">
        <v>1081</v>
      </c>
      <c r="E64" s="69">
        <v>550</v>
      </c>
      <c r="F64" s="69">
        <v>10740</v>
      </c>
      <c r="G64" s="69">
        <v>902</v>
      </c>
      <c r="H64" s="69">
        <v>499</v>
      </c>
      <c r="I64" s="69">
        <v>499</v>
      </c>
      <c r="J64" s="68">
        <f t="shared" si="14"/>
        <v>17318</v>
      </c>
      <c r="K64" s="68"/>
      <c r="L64" s="164">
        <v>37777</v>
      </c>
      <c r="M64" s="75">
        <f t="shared" si="13"/>
        <v>45.84270852635201</v>
      </c>
      <c r="N64" s="149"/>
    </row>
    <row r="65" spans="2:14" ht="15">
      <c r="B65" s="132">
        <v>1997</v>
      </c>
      <c r="C65" s="69">
        <v>2944</v>
      </c>
      <c r="D65" s="69">
        <v>1062</v>
      </c>
      <c r="E65" s="69">
        <v>590</v>
      </c>
      <c r="F65" s="69">
        <v>11669</v>
      </c>
      <c r="G65" s="69">
        <v>886</v>
      </c>
      <c r="H65" s="69">
        <v>525</v>
      </c>
      <c r="I65" s="69">
        <v>529</v>
      </c>
      <c r="J65" s="68">
        <f t="shared" si="14"/>
        <v>18205</v>
      </c>
      <c r="K65" s="68"/>
      <c r="L65" s="164">
        <v>38582</v>
      </c>
      <c r="M65" s="75">
        <f t="shared" si="13"/>
        <v>47.185215903789334</v>
      </c>
      <c r="N65" s="149"/>
    </row>
    <row r="66" spans="2:14" ht="15">
      <c r="B66" s="132">
        <v>1998</v>
      </c>
      <c r="C66" s="69">
        <v>2921</v>
      </c>
      <c r="D66" s="69">
        <v>930</v>
      </c>
      <c r="E66" s="69">
        <v>605</v>
      </c>
      <c r="F66" s="69">
        <v>11444</v>
      </c>
      <c r="G66" s="69">
        <v>887</v>
      </c>
      <c r="H66" s="69">
        <v>643</v>
      </c>
      <c r="I66" s="69">
        <v>580</v>
      </c>
      <c r="J66" s="68">
        <f t="shared" si="14"/>
        <v>18010</v>
      </c>
      <c r="K66" s="68"/>
      <c r="L66" s="164">
        <v>39169</v>
      </c>
      <c r="M66" s="75">
        <f t="shared" si="13"/>
        <v>45.980239475095104</v>
      </c>
      <c r="N66" s="149"/>
    </row>
    <row r="67" spans="2:14" ht="15">
      <c r="B67" s="132">
        <v>1999</v>
      </c>
      <c r="C67" s="69">
        <v>2620</v>
      </c>
      <c r="D67" s="69">
        <v>828</v>
      </c>
      <c r="E67" s="69">
        <v>594</v>
      </c>
      <c r="F67" s="69">
        <v>10902</v>
      </c>
      <c r="G67" s="69">
        <v>841</v>
      </c>
      <c r="H67" s="69">
        <v>609</v>
      </c>
      <c r="I67" s="69">
        <v>534</v>
      </c>
      <c r="J67" s="68">
        <f t="shared" si="14"/>
        <v>16928</v>
      </c>
      <c r="K67" s="68"/>
      <c r="L67" s="164">
        <v>39770.018</v>
      </c>
      <c r="M67" s="75">
        <f t="shared" si="13"/>
        <v>42.56472803205671</v>
      </c>
      <c r="N67" s="149"/>
    </row>
    <row r="68" spans="2:14" ht="15">
      <c r="B68" s="132">
        <v>2000</v>
      </c>
      <c r="C68" s="69">
        <v>2606</v>
      </c>
      <c r="D68" s="69">
        <v>708</v>
      </c>
      <c r="E68" s="69">
        <v>655</v>
      </c>
      <c r="F68" s="69">
        <v>10672</v>
      </c>
      <c r="G68" s="69">
        <v>854</v>
      </c>
      <c r="H68" s="69">
        <v>542</v>
      </c>
      <c r="I68" s="69">
        <v>582</v>
      </c>
      <c r="J68" s="68">
        <f t="shared" si="14"/>
        <v>16619</v>
      </c>
      <c r="K68" s="68"/>
      <c r="L68" s="164">
        <v>39572.492</v>
      </c>
      <c r="M68" s="75">
        <f t="shared" si="13"/>
        <v>41.996344329288135</v>
      </c>
      <c r="N68" s="149"/>
    </row>
    <row r="69" spans="2:14" ht="15">
      <c r="B69" s="132">
        <v>2001</v>
      </c>
      <c r="C69" s="69">
        <v>2488</v>
      </c>
      <c r="D69" s="69">
        <v>745</v>
      </c>
      <c r="E69" s="69">
        <v>724</v>
      </c>
      <c r="F69" s="69">
        <v>10343</v>
      </c>
      <c r="G69" s="69">
        <v>761</v>
      </c>
      <c r="H69" s="69">
        <v>595</v>
      </c>
      <c r="I69" s="69">
        <v>499</v>
      </c>
      <c r="J69" s="68">
        <f t="shared" si="14"/>
        <v>16155</v>
      </c>
      <c r="K69" s="68"/>
      <c r="L69" s="164">
        <v>40064.597</v>
      </c>
      <c r="M69" s="75">
        <f t="shared" si="13"/>
        <v>40.322382376640405</v>
      </c>
      <c r="N69" s="149"/>
    </row>
    <row r="70" spans="2:14" ht="15">
      <c r="B70" s="131">
        <v>2002</v>
      </c>
      <c r="C70" s="69">
        <v>2424</v>
      </c>
      <c r="D70" s="69">
        <v>677</v>
      </c>
      <c r="E70" s="69">
        <v>710</v>
      </c>
      <c r="F70" s="69">
        <v>10055</v>
      </c>
      <c r="G70" s="69">
        <v>801</v>
      </c>
      <c r="H70" s="69">
        <v>620</v>
      </c>
      <c r="I70" s="69">
        <v>460</v>
      </c>
      <c r="J70" s="68">
        <f t="shared" si="14"/>
        <v>15747</v>
      </c>
      <c r="K70" s="68"/>
      <c r="L70" s="164">
        <v>41534.726</v>
      </c>
      <c r="M70" s="75">
        <f>100*J70/L70</f>
        <v>37.91285393335687</v>
      </c>
      <c r="N70" s="149"/>
    </row>
    <row r="71" spans="2:14" ht="15">
      <c r="B71" s="131">
        <v>2003</v>
      </c>
      <c r="C71" s="69">
        <v>2215</v>
      </c>
      <c r="D71" s="69">
        <v>663</v>
      </c>
      <c r="E71" s="69">
        <v>697</v>
      </c>
      <c r="F71" s="69">
        <v>10049</v>
      </c>
      <c r="G71" s="69">
        <v>819</v>
      </c>
      <c r="H71" s="69">
        <v>537</v>
      </c>
      <c r="I71" s="69">
        <v>474</v>
      </c>
      <c r="J71" s="68">
        <f t="shared" si="14"/>
        <v>15454</v>
      </c>
      <c r="K71" s="68"/>
      <c r="L71" s="164">
        <v>42037.652</v>
      </c>
      <c r="M71" s="75">
        <f>100*J71/L71</f>
        <v>36.76228158508948</v>
      </c>
      <c r="N71" s="149"/>
    </row>
    <row r="72" spans="2:14" ht="15">
      <c r="B72" s="131">
        <v>2004</v>
      </c>
      <c r="C72" s="69">
        <v>2323</v>
      </c>
      <c r="D72" s="69">
        <v>647</v>
      </c>
      <c r="E72" s="69">
        <v>598</v>
      </c>
      <c r="F72" s="69">
        <v>9996</v>
      </c>
      <c r="G72" s="69">
        <v>848</v>
      </c>
      <c r="H72" s="69">
        <v>558</v>
      </c>
      <c r="I72" s="69">
        <v>415</v>
      </c>
      <c r="J72" s="68">
        <f t="shared" si="14"/>
        <v>15385</v>
      </c>
      <c r="K72" s="68"/>
      <c r="L72" s="164">
        <v>42690.771</v>
      </c>
      <c r="M72" s="75">
        <f>100*J72/L72</f>
        <v>36.03823411856394</v>
      </c>
      <c r="N72" s="149"/>
    </row>
    <row r="73" spans="2:14" ht="15">
      <c r="B73" s="131" t="s">
        <v>174</v>
      </c>
      <c r="C73" s="69">
        <v>2325</v>
      </c>
      <c r="D73" s="69">
        <v>644</v>
      </c>
      <c r="E73" s="69">
        <v>683</v>
      </c>
      <c r="F73" s="69">
        <v>9506</v>
      </c>
      <c r="G73" s="69">
        <v>781</v>
      </c>
      <c r="H73" s="69">
        <v>496</v>
      </c>
      <c r="I73" s="69">
        <v>477</v>
      </c>
      <c r="J73" s="68">
        <f t="shared" si="14"/>
        <v>14912</v>
      </c>
      <c r="K73" s="68"/>
      <c r="L73" s="205" t="s">
        <v>48</v>
      </c>
      <c r="M73" s="205" t="s">
        <v>48</v>
      </c>
      <c r="N73" s="149"/>
    </row>
    <row r="74" spans="2:14" ht="11.25" customHeight="1">
      <c r="B74" s="131"/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67"/>
      <c r="N74" s="149"/>
    </row>
    <row r="75" spans="2:14" ht="15">
      <c r="B75" s="131" t="s">
        <v>172</v>
      </c>
      <c r="C75" s="68">
        <f>SUM(C69:C73)/5</f>
        <v>2355</v>
      </c>
      <c r="D75" s="68">
        <f aca="true" t="shared" si="15" ref="D75:J75">SUM(D69:D73)/5</f>
        <v>675.2</v>
      </c>
      <c r="E75" s="68">
        <f t="shared" si="15"/>
        <v>682.4</v>
      </c>
      <c r="F75" s="68">
        <f t="shared" si="15"/>
        <v>9989.8</v>
      </c>
      <c r="G75" s="68">
        <f t="shared" si="15"/>
        <v>802</v>
      </c>
      <c r="H75" s="68">
        <f t="shared" si="15"/>
        <v>561.2</v>
      </c>
      <c r="I75" s="68">
        <f t="shared" si="15"/>
        <v>465</v>
      </c>
      <c r="J75" s="68">
        <f t="shared" si="15"/>
        <v>15530.6</v>
      </c>
      <c r="K75" s="204"/>
      <c r="L75" s="205" t="s">
        <v>48</v>
      </c>
      <c r="M75" s="205" t="s">
        <v>48</v>
      </c>
      <c r="N75" s="149"/>
    </row>
    <row r="76" spans="2:14" ht="11.25" customHeight="1">
      <c r="B76" s="131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149"/>
    </row>
    <row r="77" spans="2:14" ht="15">
      <c r="B77" s="207" t="s">
        <v>160</v>
      </c>
      <c r="C77" s="69"/>
      <c r="D77" s="69"/>
      <c r="E77" s="69"/>
      <c r="F77" s="69"/>
      <c r="G77" s="69"/>
      <c r="H77" s="69"/>
      <c r="I77" s="69"/>
      <c r="J77" s="68"/>
      <c r="K77" s="68"/>
      <c r="L77" s="67"/>
      <c r="M77" s="208">
        <f>M60*0.9</f>
        <v>41.776972761653845</v>
      </c>
      <c r="N77" s="149"/>
    </row>
    <row r="78" spans="2:14" ht="11.25" customHeight="1">
      <c r="B78" s="132"/>
      <c r="C78" s="69"/>
      <c r="D78" s="69"/>
      <c r="E78" s="69"/>
      <c r="F78" s="69"/>
      <c r="G78" s="69"/>
      <c r="H78" s="69"/>
      <c r="I78" s="69"/>
      <c r="J78" s="69"/>
      <c r="K78" s="69"/>
      <c r="L78" s="36"/>
      <c r="M78" s="36"/>
      <c r="N78" s="150"/>
    </row>
    <row r="79" spans="2:14" ht="15">
      <c r="B79" s="202" t="s">
        <v>173</v>
      </c>
      <c r="C79" s="106">
        <f>IF(C71&gt;$C$90,(C73-C72)/C72,$C$91)</f>
        <v>0.0008609556607834697</v>
      </c>
      <c r="D79" s="106">
        <f aca="true" t="shared" si="16" ref="D79:J79">IF(D71&gt;$C$90,(D73-D72)/D72,$C$91)</f>
        <v>-0.00463678516228748</v>
      </c>
      <c r="E79" s="106">
        <f t="shared" si="16"/>
        <v>0.14214046822742474</v>
      </c>
      <c r="F79" s="106">
        <f t="shared" si="16"/>
        <v>-0.049019607843137254</v>
      </c>
      <c r="G79" s="106">
        <f t="shared" si="16"/>
        <v>-0.07900943396226415</v>
      </c>
      <c r="H79" s="106">
        <f t="shared" si="16"/>
        <v>-0.1111111111111111</v>
      </c>
      <c r="I79" s="106">
        <f t="shared" si="16"/>
        <v>0.1493975903614458</v>
      </c>
      <c r="J79" s="106">
        <f t="shared" si="16"/>
        <v>-0.030744231394215144</v>
      </c>
      <c r="K79" s="106"/>
      <c r="L79" s="67" t="s">
        <v>48</v>
      </c>
      <c r="M79" s="67" t="s">
        <v>48</v>
      </c>
      <c r="N79" s="149"/>
    </row>
    <row r="80" spans="2:14" ht="15">
      <c r="B80" s="131" t="s">
        <v>91</v>
      </c>
      <c r="C80" s="135">
        <f>IF(C60&gt;$C$90,(C73-C60)/C60,$C$91)</f>
        <v>-0.22721531609386422</v>
      </c>
      <c r="D80" s="135">
        <f aca="true" t="shared" si="17" ref="D80:J80">IF(D60&gt;$C$90,(D73-D60)/D60,$C$91)</f>
        <v>-0.377416860015468</v>
      </c>
      <c r="E80" s="135">
        <f t="shared" si="17"/>
        <v>0.1783988957902001</v>
      </c>
      <c r="F80" s="135">
        <f t="shared" si="17"/>
        <v>-0.12462935337127279</v>
      </c>
      <c r="G80" s="135">
        <f t="shared" si="17"/>
        <v>-0.14382810787108094</v>
      </c>
      <c r="H80" s="135">
        <f t="shared" si="17"/>
        <v>-0.14922813036020582</v>
      </c>
      <c r="I80" s="135">
        <f t="shared" si="17"/>
        <v>-0.047523961661341874</v>
      </c>
      <c r="J80" s="135">
        <f t="shared" si="17"/>
        <v>-0.14681313651447533</v>
      </c>
      <c r="K80" s="135"/>
      <c r="L80" s="67" t="s">
        <v>48</v>
      </c>
      <c r="M80" s="67" t="s">
        <v>48</v>
      </c>
      <c r="N80" s="149"/>
    </row>
    <row r="81" spans="2:14" ht="6" customHeight="1" thickBot="1">
      <c r="B81" s="134"/>
      <c r="C81" s="107"/>
      <c r="D81" s="107"/>
      <c r="E81" s="107"/>
      <c r="F81" s="107"/>
      <c r="G81" s="107"/>
      <c r="H81" s="107"/>
      <c r="I81" s="107"/>
      <c r="J81" s="107"/>
      <c r="K81" s="107"/>
      <c r="L81" s="72"/>
      <c r="M81" s="72"/>
      <c r="N81" s="142"/>
    </row>
    <row r="82" ht="5.25" customHeight="1"/>
    <row r="83" ht="12.75">
      <c r="B83" s="61" t="s">
        <v>95</v>
      </c>
    </row>
    <row r="84" ht="12.75">
      <c r="B84" s="61" t="s">
        <v>49</v>
      </c>
    </row>
    <row r="85" ht="12.75">
      <c r="B85" s="61" t="s">
        <v>50</v>
      </c>
    </row>
    <row r="86" ht="6.75" customHeight="1"/>
    <row r="87" spans="3:10" ht="17.25" customHeight="1">
      <c r="C87" s="162"/>
      <c r="D87" s="162"/>
      <c r="E87" s="162"/>
      <c r="F87" s="162"/>
      <c r="G87" s="162"/>
      <c r="H87" s="162"/>
      <c r="I87" s="162"/>
      <c r="J87" s="162"/>
    </row>
    <row r="88" ht="13.5" customHeight="1"/>
    <row r="90" spans="2:3" ht="12.75">
      <c r="B90" s="61" t="s">
        <v>92</v>
      </c>
      <c r="C90" s="61">
        <v>50</v>
      </c>
    </row>
    <row r="91" spans="2:3" ht="12.75">
      <c r="B91" s="61" t="s">
        <v>28</v>
      </c>
      <c r="C91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2003</v>
      </c>
      <c r="F11" s="94">
        <v>43</v>
      </c>
      <c r="G11" s="94">
        <v>695</v>
      </c>
      <c r="H11" s="94">
        <v>2845</v>
      </c>
      <c r="I11" s="94"/>
      <c r="J11" s="94">
        <v>20</v>
      </c>
      <c r="K11" s="94">
        <v>78</v>
      </c>
      <c r="L11" s="94">
        <v>143</v>
      </c>
      <c r="M11" s="94"/>
      <c r="N11" s="110">
        <f aca="true" t="shared" si="0" ref="N11:P12">F11+J11</f>
        <v>63</v>
      </c>
      <c r="O11" s="110">
        <f t="shared" si="0"/>
        <v>773</v>
      </c>
      <c r="P11" s="115">
        <f t="shared" si="0"/>
        <v>2988</v>
      </c>
      <c r="Q11" s="113"/>
      <c r="R11" s="115"/>
    </row>
    <row r="12" spans="2:18" ht="15.75">
      <c r="B12" s="81"/>
      <c r="C12" s="82"/>
      <c r="D12" s="77"/>
      <c r="E12" s="124">
        <v>2004</v>
      </c>
      <c r="F12" s="94">
        <v>54</v>
      </c>
      <c r="G12" s="94">
        <v>664</v>
      </c>
      <c r="H12" s="94">
        <v>2914</v>
      </c>
      <c r="I12" s="94"/>
      <c r="J12" s="94">
        <v>21</v>
      </c>
      <c r="K12" s="94">
        <v>83</v>
      </c>
      <c r="L12" s="94">
        <v>156</v>
      </c>
      <c r="M12" s="94"/>
      <c r="N12" s="110">
        <f t="shared" si="0"/>
        <v>75</v>
      </c>
      <c r="O12" s="110">
        <f t="shared" si="0"/>
        <v>747</v>
      </c>
      <c r="P12" s="115">
        <f t="shared" si="0"/>
        <v>3070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45</v>
      </c>
      <c r="G13" s="94">
        <v>659</v>
      </c>
      <c r="H13" s="94">
        <v>2915</v>
      </c>
      <c r="I13" s="94"/>
      <c r="J13" s="94">
        <v>21</v>
      </c>
      <c r="K13" s="94">
        <v>64</v>
      </c>
      <c r="L13" s="94">
        <v>133</v>
      </c>
      <c r="M13" s="94"/>
      <c r="N13" s="110">
        <f>F13+J13</f>
        <v>66</v>
      </c>
      <c r="O13" s="110">
        <f>G13+K13</f>
        <v>723</v>
      </c>
      <c r="P13" s="115">
        <f>H13+L13</f>
        <v>3048</v>
      </c>
      <c r="Q13" s="113"/>
      <c r="R13" s="115"/>
    </row>
    <row r="14" spans="2:18" ht="15">
      <c r="B14" s="81"/>
      <c r="C14" s="82"/>
      <c r="E14" s="124" t="s">
        <v>175</v>
      </c>
      <c r="F14" s="111">
        <f>IF(F12&gt;$F$78,(F13-F12)/F12,$F$79)</f>
        <v>-0.16666666666666666</v>
      </c>
      <c r="G14" s="111">
        <f>IF(G12&gt;$F$78,(G13-G12)/G12,$F$79)</f>
        <v>-0.007530120481927711</v>
      </c>
      <c r="H14" s="111">
        <f>IF(H12&gt;$F$78,(H13-H12)/H12,$F$79)</f>
        <v>0.00034317089910775565</v>
      </c>
      <c r="I14" s="96"/>
      <c r="J14" s="111" t="str">
        <f>IF(J12&gt;$F$78,(J13-J12)/J12,$F$79)</f>
        <v>*</v>
      </c>
      <c r="K14" s="111">
        <f>IF(K12&gt;$F$78,(K13-K12)/K12,$F$79)</f>
        <v>-0.2289156626506024</v>
      </c>
      <c r="L14" s="111">
        <f>IF(L12&gt;$F$78,(L13-L12)/L12,$F$79)</f>
        <v>-0.14743589743589744</v>
      </c>
      <c r="M14" s="96"/>
      <c r="N14" s="111">
        <f>IF(N12&gt;$F$78,(N13-N12)/N12,$F$79)</f>
        <v>-0.12</v>
      </c>
      <c r="O14" s="111">
        <f>IF(O12&gt;$F$78,(O13-O12)/O12,$F$79)</f>
        <v>-0.0321285140562249</v>
      </c>
      <c r="P14" s="111">
        <f>IF(P12&gt;$F$78,(P13-P12)/P12,$F$79)</f>
        <v>-0.0071661237785016286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-0.3767313019390582</v>
      </c>
      <c r="G15" s="111">
        <f>IF(G9&gt;$F$78,(G13-G9)/G9,$F$79)</f>
        <v>-0.4751513220770946</v>
      </c>
      <c r="H15" s="111">
        <f>IF(H9&gt;$F$78,(H13-H9)/H9,$F$79)</f>
        <v>-0.30015365408623834</v>
      </c>
      <c r="I15" s="96"/>
      <c r="J15" s="111" t="str">
        <f>IF(J9&gt;$F$78,(J13-J9)/J9,$F$79)</f>
        <v>*</v>
      </c>
      <c r="K15" s="111">
        <f>IF(K9&gt;$F$78,(K13-K9)/K9,$F$79)</f>
        <v>-0.4684385382059801</v>
      </c>
      <c r="L15" s="111">
        <f>IF(L9&gt;$F$78,(L13-L9)/L9,$F$79)</f>
        <v>-0.39380127620783956</v>
      </c>
      <c r="M15" s="96"/>
      <c r="N15" s="111">
        <f>IF(N9&gt;$F$78,(N13-N9)/N9,$F$79)</f>
        <v>-0.3666026871401152</v>
      </c>
      <c r="O15" s="111">
        <f>IF(O9&gt;$F$78,(O13-O9)/O9,$F$79)</f>
        <v>-0.4745639534883721</v>
      </c>
      <c r="P15" s="111">
        <f>IF(P9&gt;$F$78,(P13-P9)/P9,$F$79)</f>
        <v>-0.3048396661040915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2003</v>
      </c>
      <c r="F20" s="94">
        <v>6</v>
      </c>
      <c r="G20" s="94">
        <v>104</v>
      </c>
      <c r="H20" s="94">
        <v>707</v>
      </c>
      <c r="I20" s="94"/>
      <c r="J20" s="94">
        <v>8</v>
      </c>
      <c r="K20" s="94">
        <v>35</v>
      </c>
      <c r="L20" s="94">
        <v>95</v>
      </c>
      <c r="M20" s="94"/>
      <c r="N20" s="110">
        <f aca="true" t="shared" si="1" ref="N20:P21">F20+J20</f>
        <v>14</v>
      </c>
      <c r="O20" s="110">
        <f t="shared" si="1"/>
        <v>139</v>
      </c>
      <c r="P20" s="115">
        <f t="shared" si="1"/>
        <v>802</v>
      </c>
      <c r="Q20" s="113"/>
      <c r="R20" s="115"/>
    </row>
    <row r="21" spans="2:18" ht="15.75">
      <c r="B21" s="81"/>
      <c r="C21" s="82"/>
      <c r="D21" s="77"/>
      <c r="E21" s="124">
        <v>2004</v>
      </c>
      <c r="F21" s="94">
        <v>3</v>
      </c>
      <c r="G21" s="94">
        <v>106</v>
      </c>
      <c r="H21" s="94">
        <v>695</v>
      </c>
      <c r="I21" s="94"/>
      <c r="J21" s="94">
        <v>4</v>
      </c>
      <c r="K21" s="94">
        <v>21</v>
      </c>
      <c r="L21" s="94">
        <v>79</v>
      </c>
      <c r="M21" s="94"/>
      <c r="N21" s="110">
        <f t="shared" si="1"/>
        <v>7</v>
      </c>
      <c r="O21" s="110">
        <f t="shared" si="1"/>
        <v>127</v>
      </c>
      <c r="P21" s="115">
        <f t="shared" si="1"/>
        <v>774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8</v>
      </c>
      <c r="G22" s="94">
        <v>106</v>
      </c>
      <c r="H22" s="94">
        <v>690</v>
      </c>
      <c r="I22" s="94"/>
      <c r="J22" s="94">
        <v>8</v>
      </c>
      <c r="K22" s="94">
        <v>25</v>
      </c>
      <c r="L22" s="94">
        <v>85</v>
      </c>
      <c r="M22" s="94"/>
      <c r="N22" s="110">
        <f>F22+J22</f>
        <v>16</v>
      </c>
      <c r="O22" s="110">
        <f>G22+K22</f>
        <v>131</v>
      </c>
      <c r="P22" s="115">
        <f>H22+L22</f>
        <v>775</v>
      </c>
      <c r="Q22" s="113"/>
      <c r="R22" s="115"/>
    </row>
    <row r="23" spans="2:18" ht="15">
      <c r="B23" s="81"/>
      <c r="C23" s="82"/>
      <c r="E23" s="124" t="s">
        <v>175</v>
      </c>
      <c r="F23" s="111" t="str">
        <f>IF(F21&gt;$F$78,(F22-F21)/F21,$F$79)</f>
        <v>*</v>
      </c>
      <c r="G23" s="111">
        <f>IF(G21&gt;$F$78,(G22-G21)/G21,$F$79)</f>
        <v>0</v>
      </c>
      <c r="H23" s="111">
        <f>IF(H21&gt;$F$78,(H22-H21)/H21,$F$79)</f>
        <v>-0.007194244604316547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0.0759493670886076</v>
      </c>
      <c r="M23" s="96"/>
      <c r="N23" s="111" t="str">
        <f>IF(N21&gt;$F$78,(N22-N21)/N21,$F$79)</f>
        <v>*</v>
      </c>
      <c r="O23" s="111">
        <f>IF(O21&gt;$F$78,(O22-O21)/O21,$F$79)</f>
        <v>0.031496062992125984</v>
      </c>
      <c r="P23" s="111">
        <f>IF(P21&gt;$F$78,(P22-P21)/P21,$F$79)</f>
        <v>0.0012919896640826874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-0.4586312563840654</v>
      </c>
      <c r="H24" s="111">
        <f>IF(H18&gt;$F$78,(H22-H18)/H18,$F$79)</f>
        <v>-0.3894885860909574</v>
      </c>
      <c r="I24" s="96"/>
      <c r="J24" s="111" t="str">
        <f>IF(J18&gt;$F$78,(J22-J18)/J18,$F$79)</f>
        <v>*</v>
      </c>
      <c r="K24" s="111">
        <f>IF(K18&gt;$F$78,(K22-K18)/K18,$F$79)</f>
        <v>-0.5283018867924528</v>
      </c>
      <c r="L24" s="111">
        <f>IF(L18&gt;$F$78,(L22-L18)/L18,$F$79)</f>
        <v>-0.4444444444444444</v>
      </c>
      <c r="M24" s="96"/>
      <c r="N24" s="111" t="str">
        <f>IF(N18&gt;$F$78,(N22-N18)/N18,$F$79)</f>
        <v>*</v>
      </c>
      <c r="O24" s="111">
        <f>IF(O18&gt;$F$78,(O22-O18)/O18,$F$79)</f>
        <v>-0.47347266881028943</v>
      </c>
      <c r="P24" s="111">
        <f>IF(P18&gt;$F$78,(P22-P18)/P18,$F$79)</f>
        <v>-0.3960411471321696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2003</v>
      </c>
      <c r="F29" s="94">
        <v>12</v>
      </c>
      <c r="G29" s="94">
        <v>159</v>
      </c>
      <c r="H29" s="94">
        <v>591</v>
      </c>
      <c r="I29" s="94"/>
      <c r="J29" s="94">
        <v>38</v>
      </c>
      <c r="K29" s="94">
        <v>258</v>
      </c>
      <c r="L29" s="94">
        <v>523</v>
      </c>
      <c r="M29" s="94"/>
      <c r="N29" s="110">
        <f aca="true" t="shared" si="2" ref="N29:P31">F29+J29</f>
        <v>50</v>
      </c>
      <c r="O29" s="110">
        <f t="shared" si="2"/>
        <v>417</v>
      </c>
      <c r="P29" s="115">
        <f t="shared" si="2"/>
        <v>1114</v>
      </c>
      <c r="Q29" s="113"/>
      <c r="R29" s="115"/>
    </row>
    <row r="30" spans="2:18" ht="15.75">
      <c r="B30" s="81"/>
      <c r="C30" s="82"/>
      <c r="D30" s="77"/>
      <c r="E30" s="124">
        <v>2004</v>
      </c>
      <c r="F30" s="94">
        <v>5</v>
      </c>
      <c r="G30" s="94">
        <v>146</v>
      </c>
      <c r="H30" s="94">
        <v>527</v>
      </c>
      <c r="I30" s="94"/>
      <c r="J30" s="94">
        <v>36</v>
      </c>
      <c r="K30" s="94">
        <v>244</v>
      </c>
      <c r="L30" s="94">
        <v>461</v>
      </c>
      <c r="M30" s="94"/>
      <c r="N30" s="110">
        <f t="shared" si="2"/>
        <v>41</v>
      </c>
      <c r="O30" s="110">
        <f t="shared" si="2"/>
        <v>390</v>
      </c>
      <c r="P30" s="115">
        <f t="shared" si="2"/>
        <v>988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3</v>
      </c>
      <c r="G31" s="94">
        <v>151</v>
      </c>
      <c r="H31" s="94">
        <v>572</v>
      </c>
      <c r="I31" s="94"/>
      <c r="J31" s="94">
        <v>31</v>
      </c>
      <c r="K31" s="94">
        <v>244</v>
      </c>
      <c r="L31" s="94">
        <v>506</v>
      </c>
      <c r="M31" s="94"/>
      <c r="N31" s="110">
        <f t="shared" si="2"/>
        <v>34</v>
      </c>
      <c r="O31" s="110">
        <f t="shared" si="2"/>
        <v>395</v>
      </c>
      <c r="P31" s="115">
        <f t="shared" si="2"/>
        <v>1078</v>
      </c>
      <c r="Q31" s="113"/>
      <c r="R31" s="115"/>
    </row>
    <row r="32" spans="2:18" ht="15">
      <c r="B32" s="81"/>
      <c r="C32" s="82"/>
      <c r="E32" s="124" t="s">
        <v>175</v>
      </c>
      <c r="F32" s="111" t="str">
        <f>IF(F30&gt;$F$78,(F31-F30)/F30,$F$79)</f>
        <v>*</v>
      </c>
      <c r="G32" s="111">
        <f>IF(G30&gt;$F$78,(G31-G30)/G30,$F$79)</f>
        <v>0.03424657534246575</v>
      </c>
      <c r="H32" s="111">
        <f>IF(H30&gt;$F$78,(H31-H30)/H30,$F$79)</f>
        <v>0.08538899430740038</v>
      </c>
      <c r="I32" s="96"/>
      <c r="J32" s="111" t="str">
        <f>IF(J30&gt;$F$78,(J31-J30)/J30,$F$79)</f>
        <v>*</v>
      </c>
      <c r="K32" s="111">
        <f>IF(K30&gt;$F$78,(K31-K30)/K30,$F$79)</f>
        <v>0</v>
      </c>
      <c r="L32" s="111">
        <f>IF(L30&gt;$F$78,(L31-L30)/L30,$F$79)</f>
        <v>0.09761388286334056</v>
      </c>
      <c r="M32" s="96"/>
      <c r="N32" s="111" t="str">
        <f>IF(N30&gt;$F$78,(N31-N30)/N30,$F$79)</f>
        <v>*</v>
      </c>
      <c r="O32" s="111">
        <f>IF(O30&gt;$F$78,(O31-O30)/O30,$F$79)</f>
        <v>0.01282051282051282</v>
      </c>
      <c r="P32" s="111">
        <f>IF(P30&gt;$F$78,(P31-P30)/P30,$F$79)</f>
        <v>0.09109311740890688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0.02027027027027027</v>
      </c>
      <c r="H33" s="111">
        <f>IF(H27&gt;$F$78,(H31-H27)/H27,$F$79)</f>
        <v>0.1242138364779874</v>
      </c>
      <c r="I33" s="96"/>
      <c r="J33" s="111" t="str">
        <f>IF(J27&gt;$F$78,(J31-J27)/J27,$F$79)</f>
        <v>*</v>
      </c>
      <c r="K33" s="111">
        <f>IF(K27&gt;$F$78,(K31-K27)/K27,$F$79)</f>
        <v>0.17647058823529407</v>
      </c>
      <c r="L33" s="111">
        <f>IF(L27&gt;$F$78,(L31-L27)/L27,$F$79)</f>
        <v>0.1872360394181136</v>
      </c>
      <c r="M33" s="96"/>
      <c r="N33" s="111" t="str">
        <f>IF(N27&gt;$F$78,(N31-N27)/N27,$F$79)</f>
        <v>*</v>
      </c>
      <c r="O33" s="111">
        <f>IF(O27&gt;$F$78,(O31-O27)/O27,$F$79)</f>
        <v>0.11142374788970182</v>
      </c>
      <c r="P33" s="111">
        <f>IF(P27&gt;$F$78,(P31-P27)/P27,$F$79)</f>
        <v>0.15294117647058825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2003</v>
      </c>
      <c r="F38" s="94">
        <v>22</v>
      </c>
      <c r="G38" s="94">
        <v>497</v>
      </c>
      <c r="H38" s="94">
        <v>5381</v>
      </c>
      <c r="I38" s="94"/>
      <c r="J38" s="94">
        <v>162</v>
      </c>
      <c r="K38" s="94">
        <v>1194</v>
      </c>
      <c r="L38" s="94">
        <v>6359</v>
      </c>
      <c r="M38" s="94"/>
      <c r="N38" s="110">
        <f aca="true" t="shared" si="3" ref="N38:P40">F38+J38</f>
        <v>184</v>
      </c>
      <c r="O38" s="110">
        <f t="shared" si="3"/>
        <v>1691</v>
      </c>
      <c r="P38" s="115">
        <f t="shared" si="3"/>
        <v>11740</v>
      </c>
      <c r="Q38" s="113"/>
      <c r="R38" s="115"/>
    </row>
    <row r="39" spans="2:18" ht="15.75">
      <c r="B39" s="81"/>
      <c r="C39" s="82"/>
      <c r="D39" s="77"/>
      <c r="E39" s="124">
        <v>2004</v>
      </c>
      <c r="F39" s="94">
        <v>28</v>
      </c>
      <c r="G39" s="94">
        <v>376</v>
      </c>
      <c r="H39" s="94">
        <v>5153</v>
      </c>
      <c r="I39" s="94"/>
      <c r="J39" s="94">
        <v>139</v>
      </c>
      <c r="K39" s="94">
        <v>1199</v>
      </c>
      <c r="L39" s="94">
        <v>6418</v>
      </c>
      <c r="M39" s="94"/>
      <c r="N39" s="110">
        <f t="shared" si="3"/>
        <v>167</v>
      </c>
      <c r="O39" s="110">
        <f t="shared" si="3"/>
        <v>1575</v>
      </c>
      <c r="P39" s="115">
        <f t="shared" si="3"/>
        <v>11571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20</v>
      </c>
      <c r="G40" s="94">
        <v>342</v>
      </c>
      <c r="H40" s="94">
        <v>4828</v>
      </c>
      <c r="I40" s="94"/>
      <c r="J40" s="94">
        <v>133</v>
      </c>
      <c r="K40" s="94">
        <v>1082</v>
      </c>
      <c r="L40" s="94">
        <v>6102</v>
      </c>
      <c r="M40" s="94"/>
      <c r="N40" s="110">
        <f t="shared" si="3"/>
        <v>153</v>
      </c>
      <c r="O40" s="110">
        <f t="shared" si="3"/>
        <v>1424</v>
      </c>
      <c r="P40" s="115">
        <f t="shared" si="3"/>
        <v>10930</v>
      </c>
      <c r="Q40" s="113"/>
      <c r="R40" s="115"/>
    </row>
    <row r="41" spans="2:18" ht="15">
      <c r="B41" s="81"/>
      <c r="C41" s="82"/>
      <c r="E41" s="124" t="s">
        <v>175</v>
      </c>
      <c r="F41" s="111" t="str">
        <f>IF(F39&gt;$F$78,(F40-F39)/F39,$F$79)</f>
        <v>*</v>
      </c>
      <c r="G41" s="111">
        <f>IF(G39&gt;$F$78,(G40-G39)/G39,$F$79)</f>
        <v>-0.09042553191489362</v>
      </c>
      <c r="H41" s="111">
        <f>IF(H39&gt;$F$78,(H40-H39)/H39,$F$79)</f>
        <v>-0.06307005627789637</v>
      </c>
      <c r="I41" s="96"/>
      <c r="J41" s="111">
        <f>IF(J39&gt;$F$78,(J40-J39)/J39,$F$79)</f>
        <v>-0.04316546762589928</v>
      </c>
      <c r="K41" s="111">
        <f>IF(K39&gt;$F$78,(K40-K39)/K39,$F$79)</f>
        <v>-0.097581317764804</v>
      </c>
      <c r="L41" s="111">
        <f>IF(L39&gt;$F$78,(L40-L39)/L39,$F$79)</f>
        <v>-0.04923652228108445</v>
      </c>
      <c r="M41" s="96"/>
      <c r="N41" s="111">
        <f>IF(N39&gt;$F$78,(N40-N39)/N39,$F$79)</f>
        <v>-0.08383233532934131</v>
      </c>
      <c r="O41" s="111">
        <f>IF(O39&gt;$F$78,(O40-O39)/O39,$F$79)</f>
        <v>-0.09587301587301587</v>
      </c>
      <c r="P41" s="111">
        <f>IF(P39&gt;$F$78,(P40-P39)/P39,$F$79)</f>
        <v>-0.05539711347333852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-0.5239420935412027</v>
      </c>
      <c r="H42" s="111">
        <f>IF(H36&gt;$F$78,(H40-H36)/H36,$F$79)</f>
        <v>-0.22576092883030247</v>
      </c>
      <c r="I42" s="96"/>
      <c r="J42" s="111">
        <f>IF(J36&gt;$F$78,(J40-J36)/J36,$F$79)</f>
        <v>-0.2660044150110375</v>
      </c>
      <c r="K42" s="111">
        <f>IF(K36&gt;$F$78,(K40-K36)/K36,$F$79)</f>
        <v>-0.3930214293728262</v>
      </c>
      <c r="L42" s="111">
        <f>IF(L36&gt;$F$78,(L40-L36)/L36,$F$79)</f>
        <v>-0.14353086489066058</v>
      </c>
      <c r="M42" s="96"/>
      <c r="N42" s="111">
        <f>IF(N36&gt;$F$78,(N40-N36)/N36,$F$79)</f>
        <v>-0.2679425837320574</v>
      </c>
      <c r="O42" s="111">
        <f>IF(O36&gt;$F$78,(O40-O36)/O36,$F$79)</f>
        <v>-0.4306277489004398</v>
      </c>
      <c r="P42" s="111">
        <f>IF(P36&gt;$F$78,(P40-P36)/P36,$F$79)</f>
        <v>-0.18191072123589122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2003</v>
      </c>
      <c r="F47" s="94">
        <v>1</v>
      </c>
      <c r="G47" s="94">
        <v>58</v>
      </c>
      <c r="H47" s="94">
        <v>728</v>
      </c>
      <c r="I47" s="94"/>
      <c r="J47" s="94">
        <v>0</v>
      </c>
      <c r="K47" s="94">
        <v>12</v>
      </c>
      <c r="L47" s="94">
        <v>161</v>
      </c>
      <c r="M47" s="94"/>
      <c r="N47" s="110">
        <f aca="true" t="shared" si="4" ref="N47:P49">F47+J47</f>
        <v>1</v>
      </c>
      <c r="O47" s="110">
        <f t="shared" si="4"/>
        <v>70</v>
      </c>
      <c r="P47" s="115">
        <f t="shared" si="4"/>
        <v>889</v>
      </c>
      <c r="Q47" s="113"/>
      <c r="R47" s="115"/>
    </row>
    <row r="48" spans="2:18" ht="15.75">
      <c r="B48" s="81"/>
      <c r="C48" s="82"/>
      <c r="D48" s="77"/>
      <c r="E48" s="124">
        <v>2004</v>
      </c>
      <c r="F48" s="94">
        <v>1</v>
      </c>
      <c r="G48" s="94">
        <v>53</v>
      </c>
      <c r="H48" s="94">
        <v>793</v>
      </c>
      <c r="I48" s="94"/>
      <c r="J48" s="94">
        <v>2</v>
      </c>
      <c r="K48" s="94">
        <v>12</v>
      </c>
      <c r="L48" s="94">
        <v>120</v>
      </c>
      <c r="M48" s="94"/>
      <c r="N48" s="110">
        <f t="shared" si="4"/>
        <v>3</v>
      </c>
      <c r="O48" s="110">
        <f t="shared" si="4"/>
        <v>65</v>
      </c>
      <c r="P48" s="115">
        <f t="shared" si="4"/>
        <v>913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0</v>
      </c>
      <c r="G49" s="94">
        <v>51</v>
      </c>
      <c r="H49" s="94">
        <v>766</v>
      </c>
      <c r="I49" s="94"/>
      <c r="J49" s="94">
        <v>0</v>
      </c>
      <c r="K49" s="94">
        <v>7</v>
      </c>
      <c r="L49" s="94">
        <v>73</v>
      </c>
      <c r="M49" s="94"/>
      <c r="N49" s="110">
        <f t="shared" si="4"/>
        <v>0</v>
      </c>
      <c r="O49" s="110">
        <f t="shared" si="4"/>
        <v>58</v>
      </c>
      <c r="P49" s="115">
        <f t="shared" si="4"/>
        <v>839</v>
      </c>
      <c r="Q49" s="113"/>
      <c r="R49" s="115"/>
    </row>
    <row r="50" spans="2:18" ht="15">
      <c r="B50" s="81"/>
      <c r="C50" s="82"/>
      <c r="E50" s="124" t="s">
        <v>175</v>
      </c>
      <c r="F50" s="111" t="str">
        <f>IF(F48&gt;$F$78,(F49-F48)/F48,$F$79)</f>
        <v>*</v>
      </c>
      <c r="G50" s="111">
        <f>IF(G48&gt;$F$78,(G49-G48)/G48,$F$79)</f>
        <v>-0.03773584905660377</v>
      </c>
      <c r="H50" s="111">
        <f>IF(H48&gt;$F$78,(H49-H48)/H48,$F$79)</f>
        <v>-0.034047919293820936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-0.39166666666666666</v>
      </c>
      <c r="M50" s="96"/>
      <c r="N50" s="111" t="str">
        <f>IF(N48&gt;$F$78,(N49-N48)/N48,$F$79)</f>
        <v>*</v>
      </c>
      <c r="O50" s="111">
        <f>IF(O48&gt;$F$78,(O49-O48)/O48,$F$79)</f>
        <v>-0.1076923076923077</v>
      </c>
      <c r="P50" s="111">
        <f>IF(P48&gt;$F$78,(P49-P48)/P48,$F$79)</f>
        <v>-0.08105147864184009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-0.3218085106382979</v>
      </c>
      <c r="H51" s="111">
        <f>IF(H45&gt;$F$78,(H49-H45)/H45,$F$79)</f>
        <v>-0.08241494968854811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-0.5799769850402762</v>
      </c>
      <c r="M51" s="96"/>
      <c r="N51" s="111" t="str">
        <f>IF(N45&gt;$F$78,(N49-N45)/N45,$F$79)</f>
        <v>*</v>
      </c>
      <c r="O51" s="111">
        <f>IF(O45&gt;$F$78,(O49-O45)/O45,$F$79)</f>
        <v>-0.39834024896265563</v>
      </c>
      <c r="P51" s="111">
        <f>IF(P45&gt;$F$78,(P49-P45)/P45,$F$79)</f>
        <v>-0.16815387666071774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2003</v>
      </c>
      <c r="F56" s="94">
        <v>3</v>
      </c>
      <c r="G56" s="94">
        <v>76</v>
      </c>
      <c r="H56" s="94">
        <v>555</v>
      </c>
      <c r="I56" s="94"/>
      <c r="J56" s="94">
        <v>16</v>
      </c>
      <c r="K56" s="94">
        <v>116</v>
      </c>
      <c r="L56" s="94">
        <v>648</v>
      </c>
      <c r="M56" s="94"/>
      <c r="N56" s="110">
        <f aca="true" t="shared" si="5" ref="N56:P58">F56+J56</f>
        <v>19</v>
      </c>
      <c r="O56" s="110">
        <f t="shared" si="5"/>
        <v>192</v>
      </c>
      <c r="P56" s="115">
        <f t="shared" si="5"/>
        <v>1203</v>
      </c>
      <c r="Q56" s="113"/>
      <c r="R56" s="115"/>
    </row>
    <row r="57" spans="2:18" ht="15">
      <c r="B57" s="81"/>
      <c r="C57" s="82"/>
      <c r="D57" s="98"/>
      <c r="E57" s="124">
        <v>2004</v>
      </c>
      <c r="F57" s="94">
        <v>4</v>
      </c>
      <c r="G57" s="94">
        <v>47</v>
      </c>
      <c r="H57" s="94">
        <v>511</v>
      </c>
      <c r="I57" s="94"/>
      <c r="J57" s="94">
        <v>9</v>
      </c>
      <c r="K57" s="94">
        <v>107</v>
      </c>
      <c r="L57" s="94">
        <v>616</v>
      </c>
      <c r="M57" s="94"/>
      <c r="N57" s="110">
        <f t="shared" si="5"/>
        <v>13</v>
      </c>
      <c r="O57" s="110">
        <f t="shared" si="5"/>
        <v>154</v>
      </c>
      <c r="P57" s="115">
        <f t="shared" si="5"/>
        <v>1127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3</v>
      </c>
      <c r="G58" s="94">
        <v>50</v>
      </c>
      <c r="H58" s="94">
        <v>526</v>
      </c>
      <c r="I58" s="94"/>
      <c r="J58" s="94">
        <v>14</v>
      </c>
      <c r="K58" s="94">
        <v>99</v>
      </c>
      <c r="L58" s="94">
        <v>596</v>
      </c>
      <c r="M58" s="94"/>
      <c r="N58" s="110">
        <f t="shared" si="5"/>
        <v>17</v>
      </c>
      <c r="O58" s="110">
        <f t="shared" si="5"/>
        <v>149</v>
      </c>
      <c r="P58" s="115">
        <f t="shared" si="5"/>
        <v>1122</v>
      </c>
      <c r="Q58" s="113"/>
      <c r="R58" s="115"/>
    </row>
    <row r="59" spans="2:18" ht="15">
      <c r="B59" s="81"/>
      <c r="C59" s="82"/>
      <c r="E59" s="124" t="s">
        <v>175</v>
      </c>
      <c r="F59" s="111" t="str">
        <f>IF(F57&gt;$F$78,(F58-F57)/F57,$F$79)</f>
        <v>*</v>
      </c>
      <c r="G59" s="111" t="str">
        <f>IF(G57&gt;$F$78,(G58-G57)/G57,$F$79)</f>
        <v>*</v>
      </c>
      <c r="H59" s="111">
        <f>IF(H57&gt;$F$78,(H58-H57)/H57,$F$79)</f>
        <v>0.029354207436399216</v>
      </c>
      <c r="I59" s="96"/>
      <c r="J59" s="111" t="str">
        <f>IF(J57&gt;$F$78,(J58-J57)/J57,$F$79)</f>
        <v>*</v>
      </c>
      <c r="K59" s="111">
        <f>IF(K57&gt;$F$78,(K58-K57)/K57,$F$79)</f>
        <v>-0.07476635514018691</v>
      </c>
      <c r="L59" s="111">
        <f>IF(L57&gt;$F$78,(L58-L57)/L57,$F$79)</f>
        <v>-0.032467532467532464</v>
      </c>
      <c r="M59" s="96"/>
      <c r="N59" s="111" t="str">
        <f>IF(N57&gt;$F$78,(N58-N57)/N57,$F$79)</f>
        <v>*</v>
      </c>
      <c r="O59" s="111">
        <f>IF(O57&gt;$F$78,(O58-O57)/O57,$F$79)</f>
        <v>-0.032467532467532464</v>
      </c>
      <c r="P59" s="111">
        <f>IF(P57&gt;$F$78,(P58-P57)/P57,$F$79)</f>
        <v>-0.0044365572315882874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-0.3811881188118812</v>
      </c>
      <c r="H60" s="111">
        <f>IF(H54&gt;$F$78,(H58-H54)/H54,$F$79)</f>
        <v>-0.13287174414770858</v>
      </c>
      <c r="I60" s="96"/>
      <c r="J60" s="111" t="str">
        <f>IF(J54&gt;$F$78,(J58-J54)/J54,$F$79)</f>
        <v>*</v>
      </c>
      <c r="K60" s="111">
        <f>IF(K54&gt;$F$78,(K58-K54)/K54,$F$79)</f>
        <v>-0.4481605351170569</v>
      </c>
      <c r="L60" s="111">
        <f>IF(L54&gt;$F$78,(L58-L54)/L54,$F$79)</f>
        <v>-0.19175481421209653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-0.16517857142857142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2003</v>
      </c>
      <c r="F65" s="110">
        <f aca="true" t="shared" si="6" ref="F65:H67">F11+F20+F29+F38+F47+F56</f>
        <v>87</v>
      </c>
      <c r="G65" s="110">
        <f t="shared" si="6"/>
        <v>1589</v>
      </c>
      <c r="H65" s="110">
        <f t="shared" si="6"/>
        <v>10807</v>
      </c>
      <c r="I65" s="94"/>
      <c r="J65" s="110">
        <f aca="true" t="shared" si="7" ref="J65:L67">J11+J20+J29+J38+J47+J56</f>
        <v>244</v>
      </c>
      <c r="K65" s="110">
        <f t="shared" si="7"/>
        <v>1693</v>
      </c>
      <c r="L65" s="110">
        <f t="shared" si="7"/>
        <v>7929</v>
      </c>
      <c r="M65" s="94"/>
      <c r="N65" s="110">
        <f aca="true" t="shared" si="8" ref="N65:P66">F65+J65</f>
        <v>331</v>
      </c>
      <c r="O65" s="110">
        <f t="shared" si="8"/>
        <v>3282</v>
      </c>
      <c r="P65" s="115">
        <f t="shared" si="8"/>
        <v>18736</v>
      </c>
      <c r="Q65" s="113"/>
      <c r="R65" s="115"/>
    </row>
    <row r="66" spans="2:18" ht="15">
      <c r="B66" s="81"/>
      <c r="C66" s="82"/>
      <c r="E66" s="124">
        <v>2004</v>
      </c>
      <c r="F66" s="110">
        <f t="shared" si="6"/>
        <v>95</v>
      </c>
      <c r="G66" s="110">
        <f t="shared" si="6"/>
        <v>1392</v>
      </c>
      <c r="H66" s="110">
        <f t="shared" si="6"/>
        <v>10593</v>
      </c>
      <c r="I66" s="94"/>
      <c r="J66" s="110">
        <f t="shared" si="7"/>
        <v>211</v>
      </c>
      <c r="K66" s="110">
        <f t="shared" si="7"/>
        <v>1666</v>
      </c>
      <c r="L66" s="110">
        <f t="shared" si="7"/>
        <v>7850</v>
      </c>
      <c r="M66" s="94"/>
      <c r="N66" s="110">
        <f t="shared" si="8"/>
        <v>306</v>
      </c>
      <c r="O66" s="110">
        <f t="shared" si="8"/>
        <v>3058</v>
      </c>
      <c r="P66" s="115">
        <f t="shared" si="8"/>
        <v>18443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6"/>
        <v>79</v>
      </c>
      <c r="G67" s="110">
        <f t="shared" si="6"/>
        <v>1359</v>
      </c>
      <c r="H67" s="110">
        <f t="shared" si="6"/>
        <v>10297</v>
      </c>
      <c r="I67" s="94"/>
      <c r="J67" s="110">
        <f t="shared" si="7"/>
        <v>207</v>
      </c>
      <c r="K67" s="110">
        <f t="shared" si="7"/>
        <v>1521</v>
      </c>
      <c r="L67" s="110">
        <f t="shared" si="7"/>
        <v>7495</v>
      </c>
      <c r="M67" s="94"/>
      <c r="N67" s="110">
        <f>F67+J67</f>
        <v>286</v>
      </c>
      <c r="O67" s="110">
        <f>G67+K67</f>
        <v>2880</v>
      </c>
      <c r="P67" s="115">
        <f>H67+L67</f>
        <v>17792</v>
      </c>
      <c r="Q67" s="113"/>
      <c r="R67" s="115"/>
    </row>
    <row r="68" spans="2:18" ht="15">
      <c r="B68" s="81"/>
      <c r="C68" s="82"/>
      <c r="E68" s="124" t="s">
        <v>175</v>
      </c>
      <c r="F68" s="111">
        <f>IF(F66&gt;$F$78,(F67-F66)/F66,$F$79)</f>
        <v>-0.16842105263157894</v>
      </c>
      <c r="G68" s="111">
        <f>IF(G66&gt;$F$78,(G67-G66)/G66,$F$79)</f>
        <v>-0.023706896551724137</v>
      </c>
      <c r="H68" s="111">
        <f>IF(H66&gt;$F$78,(H67-H66)/H66,$F$79)</f>
        <v>-0.02794298121400925</v>
      </c>
      <c r="I68" s="96"/>
      <c r="J68" s="111">
        <f>IF(J66&gt;$F$78,(J67-J66)/J66,$F$79)</f>
        <v>-0.018957345971563982</v>
      </c>
      <c r="K68" s="111">
        <f>IF(K66&gt;$F$78,(K67-K66)/K66,$F$79)</f>
        <v>-0.08703481392557023</v>
      </c>
      <c r="L68" s="111">
        <f>IF(L66&gt;$F$78,(L67-L66)/L66,$F$79)</f>
        <v>-0.04522292993630573</v>
      </c>
      <c r="M68" s="96"/>
      <c r="N68" s="111">
        <f>IF(N66&gt;$F$78,(N67-N66)/N66,$F$79)</f>
        <v>-0.06535947712418301</v>
      </c>
      <c r="O68" s="111">
        <f>IF(O66&gt;$F$78,(O67-O66)/O66,$F$79)</f>
        <v>-0.058207979071288427</v>
      </c>
      <c r="P68" s="111">
        <f>IF(P66&gt;$F$78,(P67-P66)/P66,$F$79)</f>
        <v>-0.03529794501979071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-0.31304347826086965</v>
      </c>
      <c r="G69" s="111">
        <f>IF(G63&gt;$F$78,(G67-G63)/G63,$F$79)</f>
        <v>-0.45064273587193787</v>
      </c>
      <c r="H69" s="111">
        <f>IF(H63&gt;$F$78,(H67-H63)/H63,$F$79)</f>
        <v>-0.23620692212974911</v>
      </c>
      <c r="I69" s="96"/>
      <c r="J69" s="111">
        <f>IF(J63&gt;$F$78,(J67-J63)/J63,$F$79)</f>
        <v>-0.21352583586626137</v>
      </c>
      <c r="K69" s="111">
        <f>IF(K63&gt;$F$78,(K67-K63)/K63,$F$79)</f>
        <v>-0.3565989847715736</v>
      </c>
      <c r="L69" s="111">
        <f>IF(L63&gt;$F$78,(L67-L63)/L63,$F$79)</f>
        <v>-0.15161188082948487</v>
      </c>
      <c r="M69" s="96"/>
      <c r="N69" s="111">
        <f>IF(N63&gt;$F$78,(N67-N63)/N63,$F$79)</f>
        <v>-0.24378635642517185</v>
      </c>
      <c r="O69" s="111">
        <f>IF(O63&gt;$F$78,(O67-O63)/O63,$F$79)</f>
        <v>-0.40468808135929546</v>
      </c>
      <c r="P69" s="111">
        <f>IF(P63&gt;$F$78,(P67-P63)/P63,$F$79)</f>
        <v>-0.20271735720879389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176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2003</v>
      </c>
      <c r="F11" s="94">
        <v>2</v>
      </c>
      <c r="G11" s="94">
        <v>258</v>
      </c>
      <c r="H11" s="94">
        <v>1180</v>
      </c>
      <c r="I11" s="94"/>
      <c r="J11" s="94">
        <v>3</v>
      </c>
      <c r="K11" s="94">
        <v>14</v>
      </c>
      <c r="L11" s="94">
        <v>20</v>
      </c>
      <c r="M11" s="94"/>
      <c r="N11" s="110">
        <f aca="true" t="shared" si="0" ref="N11:P12">F11+J11</f>
        <v>5</v>
      </c>
      <c r="O11" s="110">
        <f t="shared" si="0"/>
        <v>272</v>
      </c>
      <c r="P11" s="115">
        <f t="shared" si="0"/>
        <v>1200</v>
      </c>
      <c r="Q11" s="93"/>
    </row>
    <row r="12" spans="2:17" ht="15.75">
      <c r="B12" s="81"/>
      <c r="C12" s="82"/>
      <c r="D12" s="77"/>
      <c r="E12" s="124">
        <v>2004</v>
      </c>
      <c r="F12" s="94">
        <v>7</v>
      </c>
      <c r="G12" s="94">
        <v>232</v>
      </c>
      <c r="H12" s="94">
        <v>1154</v>
      </c>
      <c r="I12" s="94"/>
      <c r="J12" s="94">
        <v>1</v>
      </c>
      <c r="K12" s="94">
        <v>14</v>
      </c>
      <c r="L12" s="94">
        <v>25</v>
      </c>
      <c r="M12" s="94"/>
      <c r="N12" s="110">
        <f t="shared" si="0"/>
        <v>8</v>
      </c>
      <c r="O12" s="110">
        <f t="shared" si="0"/>
        <v>246</v>
      </c>
      <c r="P12" s="115">
        <f t="shared" si="0"/>
        <v>1179</v>
      </c>
      <c r="Q12" s="93"/>
    </row>
    <row r="13" spans="2:17" ht="15.75">
      <c r="B13" s="81"/>
      <c r="C13" s="82"/>
      <c r="D13" s="77"/>
      <c r="E13" s="124" t="s">
        <v>171</v>
      </c>
      <c r="F13" s="94">
        <v>2</v>
      </c>
      <c r="G13" s="94">
        <v>230</v>
      </c>
      <c r="H13" s="94">
        <v>1079</v>
      </c>
      <c r="I13" s="94"/>
      <c r="J13" s="94">
        <v>3</v>
      </c>
      <c r="K13" s="94">
        <v>9</v>
      </c>
      <c r="L13" s="94">
        <v>20</v>
      </c>
      <c r="M13" s="94"/>
      <c r="N13" s="110">
        <f>F13+J13</f>
        <v>5</v>
      </c>
      <c r="O13" s="110">
        <f>G13+K13</f>
        <v>239</v>
      </c>
      <c r="P13" s="115">
        <f>H13+L13</f>
        <v>1099</v>
      </c>
      <c r="Q13" s="93"/>
    </row>
    <row r="14" spans="2:17" ht="15">
      <c r="B14" s="81"/>
      <c r="E14" s="124" t="s">
        <v>175</v>
      </c>
      <c r="F14" s="111" t="str">
        <f>IF(F12&gt;$F$69,(F13-F12)/F12,$F$70)</f>
        <v>*</v>
      </c>
      <c r="G14" s="111">
        <f>IF(G12&gt;$F$69,(G13-G12)/G12,$F$70)</f>
        <v>-0.008620689655172414</v>
      </c>
      <c r="H14" s="111">
        <f>IF(H12&gt;$F$69,(H13-H12)/H12,$F$70)</f>
        <v>-0.06499133448873484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-0.028455284552845527</v>
      </c>
      <c r="P14" s="111">
        <f>IF(P12&gt;$F$69,(P13-P12)/P12,$F$70)</f>
        <v>-0.06785411365564037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-0.567506581421587</v>
      </c>
      <c r="H15" s="111">
        <f>IF(H9&gt;$F$69,(H13-H9)/H9,$F$70)</f>
        <v>-0.42801102629346904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-0.6138996138996139</v>
      </c>
      <c r="M15" s="111"/>
      <c r="N15" s="111" t="str">
        <f>IF(N9&gt;$F$69,(N13-N9)/N9,$F$70)</f>
        <v>*</v>
      </c>
      <c r="O15" s="111">
        <f>IF(O9&gt;$F$69,(O13-O9)/O9,$F$70)</f>
        <v>-0.5750355618776671</v>
      </c>
      <c r="P15" s="111">
        <f>IF(P9&gt;$F$69,(P13-P9)/P9,$F$70)</f>
        <v>-0.4329790527293365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2003</v>
      </c>
      <c r="F20" s="94">
        <v>1</v>
      </c>
      <c r="G20" s="94">
        <v>40</v>
      </c>
      <c r="H20" s="94">
        <v>263</v>
      </c>
      <c r="I20" s="94"/>
      <c r="J20" s="94">
        <v>1</v>
      </c>
      <c r="K20" s="94">
        <v>8</v>
      </c>
      <c r="L20" s="94">
        <v>13</v>
      </c>
      <c r="M20" s="94"/>
      <c r="N20" s="110">
        <f aca="true" t="shared" si="1" ref="N20:P22">F20+J20</f>
        <v>2</v>
      </c>
      <c r="O20" s="110">
        <f t="shared" si="1"/>
        <v>48</v>
      </c>
      <c r="P20" s="115">
        <f t="shared" si="1"/>
        <v>276</v>
      </c>
      <c r="Q20" s="93"/>
    </row>
    <row r="21" spans="2:17" ht="15.75">
      <c r="B21" s="81"/>
      <c r="C21" s="82"/>
      <c r="D21" s="77"/>
      <c r="E21" s="124">
        <v>2004</v>
      </c>
      <c r="F21" s="94">
        <v>0</v>
      </c>
      <c r="G21" s="94">
        <v>37</v>
      </c>
      <c r="H21" s="94">
        <v>250</v>
      </c>
      <c r="I21" s="94"/>
      <c r="J21" s="94">
        <v>0</v>
      </c>
      <c r="K21" s="94">
        <v>3</v>
      </c>
      <c r="L21" s="94">
        <v>13</v>
      </c>
      <c r="M21" s="94"/>
      <c r="N21" s="110">
        <f t="shared" si="1"/>
        <v>0</v>
      </c>
      <c r="O21" s="110">
        <f t="shared" si="1"/>
        <v>40</v>
      </c>
      <c r="P21" s="115">
        <f t="shared" si="1"/>
        <v>263</v>
      </c>
      <c r="Q21" s="93"/>
    </row>
    <row r="22" spans="2:17" ht="15.75">
      <c r="B22" s="81"/>
      <c r="C22" s="82"/>
      <c r="D22" s="77"/>
      <c r="E22" s="124" t="s">
        <v>171</v>
      </c>
      <c r="F22" s="94">
        <v>2</v>
      </c>
      <c r="G22" s="94">
        <v>26</v>
      </c>
      <c r="H22" s="94">
        <v>209</v>
      </c>
      <c r="I22" s="94"/>
      <c r="J22" s="94">
        <v>2</v>
      </c>
      <c r="K22" s="94">
        <v>3</v>
      </c>
      <c r="L22" s="94">
        <v>8</v>
      </c>
      <c r="M22" s="94"/>
      <c r="N22" s="110">
        <f t="shared" si="1"/>
        <v>4</v>
      </c>
      <c r="O22" s="110">
        <f t="shared" si="1"/>
        <v>29</v>
      </c>
      <c r="P22" s="115">
        <f t="shared" si="1"/>
        <v>217</v>
      </c>
      <c r="Q22" s="93"/>
    </row>
    <row r="23" spans="2:17" ht="15">
      <c r="B23" s="81"/>
      <c r="E23" s="124" t="s">
        <v>175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-0.164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-0.17490494296577946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-0.6976744186046512</v>
      </c>
      <c r="H24" s="111">
        <f>IF(H18&gt;$F$69,(H22-H18)/H18,$F$70)</f>
        <v>-0.5791381393475634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-0.7094188376753507</v>
      </c>
      <c r="P24" s="111">
        <f>IF(P18&gt;$F$69,(P22-P18)/P18,$F$70)</f>
        <v>-0.5956019381289601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2003</v>
      </c>
      <c r="F29" s="94">
        <v>3</v>
      </c>
      <c r="G29" s="94">
        <v>32</v>
      </c>
      <c r="H29" s="94">
        <v>393</v>
      </c>
      <c r="I29" s="94"/>
      <c r="J29" s="94">
        <v>7</v>
      </c>
      <c r="K29" s="94">
        <v>61</v>
      </c>
      <c r="L29" s="94">
        <v>431</v>
      </c>
      <c r="M29" s="94"/>
      <c r="N29" s="110">
        <f aca="true" t="shared" si="2" ref="N29:P31">F29+J29</f>
        <v>10</v>
      </c>
      <c r="O29" s="110">
        <f t="shared" si="2"/>
        <v>93</v>
      </c>
      <c r="P29" s="115">
        <f t="shared" si="2"/>
        <v>824</v>
      </c>
      <c r="Q29" s="93"/>
    </row>
    <row r="30" spans="2:17" ht="15.75">
      <c r="B30" s="81"/>
      <c r="C30" s="82"/>
      <c r="D30" s="77"/>
      <c r="E30" s="124">
        <v>2004</v>
      </c>
      <c r="F30" s="94">
        <v>0</v>
      </c>
      <c r="G30" s="94">
        <v>23</v>
      </c>
      <c r="H30" s="94">
        <v>383</v>
      </c>
      <c r="I30" s="94"/>
      <c r="J30" s="94">
        <v>3</v>
      </c>
      <c r="K30" s="94">
        <v>54</v>
      </c>
      <c r="L30" s="94">
        <v>421</v>
      </c>
      <c r="M30" s="94"/>
      <c r="N30" s="110">
        <f t="shared" si="2"/>
        <v>3</v>
      </c>
      <c r="O30" s="110">
        <f t="shared" si="2"/>
        <v>77</v>
      </c>
      <c r="P30" s="115">
        <f t="shared" si="2"/>
        <v>804</v>
      </c>
      <c r="Q30" s="93"/>
    </row>
    <row r="31" spans="2:17" ht="15.75">
      <c r="B31" s="81"/>
      <c r="C31" s="82"/>
      <c r="D31" s="77"/>
      <c r="E31" s="124" t="s">
        <v>171</v>
      </c>
      <c r="F31" s="94">
        <v>1</v>
      </c>
      <c r="G31" s="94">
        <v>15</v>
      </c>
      <c r="H31" s="94">
        <v>301</v>
      </c>
      <c r="I31" s="94"/>
      <c r="J31" s="94">
        <v>0</v>
      </c>
      <c r="K31" s="94">
        <v>52</v>
      </c>
      <c r="L31" s="94">
        <v>387</v>
      </c>
      <c r="M31" s="94"/>
      <c r="N31" s="110">
        <f t="shared" si="2"/>
        <v>1</v>
      </c>
      <c r="O31" s="110">
        <f t="shared" si="2"/>
        <v>67</v>
      </c>
      <c r="P31" s="115">
        <f t="shared" si="2"/>
        <v>688</v>
      </c>
      <c r="Q31" s="93"/>
    </row>
    <row r="32" spans="2:17" ht="15">
      <c r="B32" s="81"/>
      <c r="E32" s="124" t="s">
        <v>175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-0.21409921671018275</v>
      </c>
      <c r="I32" s="111"/>
      <c r="J32" s="111" t="str">
        <f>IF(J30&gt;$F$69,(J31-J30)/J30,$F$70)</f>
        <v>*</v>
      </c>
      <c r="K32" s="111">
        <f>IF(K30&gt;$F$69,(K31-K30)/K30,$F$70)</f>
        <v>-0.037037037037037035</v>
      </c>
      <c r="L32" s="111">
        <f>IF(L30&gt;$F$69,(L31-L30)/L30,$F$70)</f>
        <v>-0.08076009501187649</v>
      </c>
      <c r="M32" s="111"/>
      <c r="N32" s="111" t="str">
        <f>IF(N30&gt;$F$69,(N31-N30)/N30,$F$70)</f>
        <v>*</v>
      </c>
      <c r="O32" s="111">
        <f>IF(O30&gt;$F$69,(O31-O30)/O30,$F$70)</f>
        <v>-0.12987012987012986</v>
      </c>
      <c r="P32" s="111">
        <f>IF(P30&gt;$F$69,(P31-P30)/P30,$F$70)</f>
        <v>-0.14427860696517414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-0.701195219123506</v>
      </c>
      <c r="H33" s="111">
        <f>IF(H27&gt;$F$69,(H31-H27)/H27,$F$70)</f>
        <v>-0.4434171597633136</v>
      </c>
      <c r="I33" s="111"/>
      <c r="J33" s="111" t="str">
        <f>IF(J27&gt;$F$69,(J31-J27)/J27,$F$70)</f>
        <v>*</v>
      </c>
      <c r="K33" s="111">
        <f>IF(K27&gt;$F$69,(K31-K27)/K27,$F$70)</f>
        <v>-0.4491525423728814</v>
      </c>
      <c r="L33" s="111">
        <f>IF(L27&gt;$F$69,(L31-L27)/L27,$F$70)</f>
        <v>-0.30018083182640143</v>
      </c>
      <c r="M33" s="111"/>
      <c r="N33" s="111" t="str">
        <f>IF(N27&gt;$F$69,(N31-N27)/N27,$F$70)</f>
        <v>*</v>
      </c>
      <c r="O33" s="111">
        <f>IF(O27&gt;$F$69,(O31-O27)/O27,$F$70)</f>
        <v>-0.5366528354080222</v>
      </c>
      <c r="P33" s="111">
        <f>IF(P27&gt;$F$69,(P31-P27)/P27,$F$70)</f>
        <v>-0.37100018284878405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2003</v>
      </c>
      <c r="F38" s="94">
        <v>0</v>
      </c>
      <c r="G38" s="94">
        <v>4</v>
      </c>
      <c r="H38" s="94">
        <v>63</v>
      </c>
      <c r="I38" s="94"/>
      <c r="J38" s="94">
        <v>0</v>
      </c>
      <c r="K38" s="94">
        <v>1</v>
      </c>
      <c r="L38" s="94">
        <v>36</v>
      </c>
      <c r="M38" s="94"/>
      <c r="N38" s="110">
        <f aca="true" t="shared" si="3" ref="N38:P40">F38+J38</f>
        <v>0</v>
      </c>
      <c r="O38" s="110">
        <f t="shared" si="3"/>
        <v>5</v>
      </c>
      <c r="P38" s="115">
        <f t="shared" si="3"/>
        <v>99</v>
      </c>
      <c r="Q38" s="93"/>
    </row>
    <row r="39" spans="2:17" ht="15.75">
      <c r="B39" s="81"/>
      <c r="C39" s="82"/>
      <c r="D39" s="77"/>
      <c r="E39" s="124">
        <v>2004</v>
      </c>
      <c r="F39" s="94">
        <v>0</v>
      </c>
      <c r="G39" s="94">
        <v>3</v>
      </c>
      <c r="H39" s="94">
        <v>67</v>
      </c>
      <c r="I39" s="94"/>
      <c r="J39" s="94">
        <v>0</v>
      </c>
      <c r="K39" s="94">
        <v>0</v>
      </c>
      <c r="L39" s="94">
        <v>14</v>
      </c>
      <c r="M39" s="94"/>
      <c r="N39" s="110">
        <f t="shared" si="3"/>
        <v>0</v>
      </c>
      <c r="O39" s="110">
        <f t="shared" si="3"/>
        <v>3</v>
      </c>
      <c r="P39" s="115">
        <f t="shared" si="3"/>
        <v>81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5</v>
      </c>
      <c r="H40" s="94">
        <v>94</v>
      </c>
      <c r="I40" s="94"/>
      <c r="J40" s="94">
        <v>0</v>
      </c>
      <c r="K40" s="94">
        <v>0</v>
      </c>
      <c r="L40" s="94">
        <v>12</v>
      </c>
      <c r="M40" s="94"/>
      <c r="N40" s="110">
        <f t="shared" si="3"/>
        <v>0</v>
      </c>
      <c r="O40" s="110">
        <f t="shared" si="3"/>
        <v>5</v>
      </c>
      <c r="P40" s="115">
        <f t="shared" si="3"/>
        <v>106</v>
      </c>
      <c r="Q40" s="93"/>
    </row>
    <row r="41" spans="2:17" ht="15">
      <c r="B41" s="81"/>
      <c r="E41" s="124" t="s">
        <v>175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0.40298507462686567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0.30864197530864196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-0.31286549707602346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-0.4150110375275939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2003</v>
      </c>
      <c r="F47" s="94">
        <v>0</v>
      </c>
      <c r="G47" s="94">
        <v>8</v>
      </c>
      <c r="H47" s="94">
        <v>48</v>
      </c>
      <c r="I47" s="94"/>
      <c r="J47" s="94">
        <v>0</v>
      </c>
      <c r="K47" s="94">
        <v>5</v>
      </c>
      <c r="L47" s="94">
        <v>30</v>
      </c>
      <c r="M47" s="94"/>
      <c r="N47" s="110">
        <f aca="true" t="shared" si="4" ref="N47:P49">F47+J47</f>
        <v>0</v>
      </c>
      <c r="O47" s="110">
        <f t="shared" si="4"/>
        <v>13</v>
      </c>
      <c r="P47" s="115">
        <f t="shared" si="4"/>
        <v>78</v>
      </c>
      <c r="Q47" s="93"/>
    </row>
    <row r="48" spans="2:17" ht="15">
      <c r="B48" s="81"/>
      <c r="C48" s="82"/>
      <c r="D48" s="98"/>
      <c r="E48" s="124">
        <v>2004</v>
      </c>
      <c r="F48" s="94">
        <v>1</v>
      </c>
      <c r="G48" s="94">
        <v>12</v>
      </c>
      <c r="H48" s="94">
        <v>40</v>
      </c>
      <c r="I48" s="94"/>
      <c r="J48" s="94">
        <v>0</v>
      </c>
      <c r="K48" s="94">
        <v>5</v>
      </c>
      <c r="L48" s="94">
        <v>26</v>
      </c>
      <c r="M48" s="94"/>
      <c r="N48" s="110">
        <f t="shared" si="4"/>
        <v>1</v>
      </c>
      <c r="O48" s="110">
        <f t="shared" si="4"/>
        <v>17</v>
      </c>
      <c r="P48" s="115">
        <f t="shared" si="4"/>
        <v>66</v>
      </c>
      <c r="Q48" s="93"/>
    </row>
    <row r="49" spans="2:17" ht="15.75">
      <c r="B49" s="81"/>
      <c r="C49" s="82"/>
      <c r="D49" s="77"/>
      <c r="E49" s="124" t="s">
        <v>171</v>
      </c>
      <c r="F49" s="94">
        <v>0</v>
      </c>
      <c r="G49" s="94">
        <v>14</v>
      </c>
      <c r="H49" s="94">
        <v>48</v>
      </c>
      <c r="I49" s="94"/>
      <c r="J49" s="94">
        <v>1</v>
      </c>
      <c r="K49" s="94">
        <v>6</v>
      </c>
      <c r="L49" s="94">
        <v>26</v>
      </c>
      <c r="M49" s="94"/>
      <c r="N49" s="110">
        <f t="shared" si="4"/>
        <v>1</v>
      </c>
      <c r="O49" s="110">
        <f t="shared" si="4"/>
        <v>20</v>
      </c>
      <c r="P49" s="115">
        <f t="shared" si="4"/>
        <v>74</v>
      </c>
      <c r="Q49" s="93"/>
    </row>
    <row r="50" spans="2:17" ht="15">
      <c r="B50" s="81"/>
      <c r="E50" s="124" t="s">
        <v>175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0.12121212121212122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-0.2730844793713164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2003</v>
      </c>
      <c r="F56" s="110">
        <f t="shared" si="5"/>
        <v>6</v>
      </c>
      <c r="G56" s="110">
        <f t="shared" si="5"/>
        <v>342</v>
      </c>
      <c r="H56" s="110">
        <f t="shared" si="5"/>
        <v>1947</v>
      </c>
      <c r="I56" s="94"/>
      <c r="J56" s="110">
        <f aca="true" t="shared" si="6" ref="J56:L58">J11+J20+J29+J38+J47</f>
        <v>11</v>
      </c>
      <c r="K56" s="110">
        <f t="shared" si="6"/>
        <v>89</v>
      </c>
      <c r="L56" s="110">
        <f t="shared" si="6"/>
        <v>530</v>
      </c>
      <c r="M56" s="94"/>
      <c r="N56" s="110">
        <f aca="true" t="shared" si="7" ref="N56:P57">F56+J56</f>
        <v>17</v>
      </c>
      <c r="O56" s="110">
        <f t="shared" si="7"/>
        <v>431</v>
      </c>
      <c r="P56" s="115">
        <f t="shared" si="7"/>
        <v>2477</v>
      </c>
      <c r="Q56" s="93"/>
    </row>
    <row r="57" spans="2:17" ht="15">
      <c r="B57" s="81"/>
      <c r="C57" s="82"/>
      <c r="E57" s="124">
        <v>2004</v>
      </c>
      <c r="F57" s="110">
        <f t="shared" si="5"/>
        <v>8</v>
      </c>
      <c r="G57" s="110">
        <f t="shared" si="5"/>
        <v>307</v>
      </c>
      <c r="H57" s="110">
        <f t="shared" si="5"/>
        <v>1894</v>
      </c>
      <c r="I57" s="94"/>
      <c r="J57" s="110">
        <f t="shared" si="6"/>
        <v>4</v>
      </c>
      <c r="K57" s="110">
        <f t="shared" si="6"/>
        <v>76</v>
      </c>
      <c r="L57" s="110">
        <f t="shared" si="6"/>
        <v>499</v>
      </c>
      <c r="M57" s="94"/>
      <c r="N57" s="110">
        <f t="shared" si="7"/>
        <v>12</v>
      </c>
      <c r="O57" s="110">
        <f t="shared" si="7"/>
        <v>383</v>
      </c>
      <c r="P57" s="115">
        <f t="shared" si="7"/>
        <v>2393</v>
      </c>
      <c r="Q57" s="93"/>
    </row>
    <row r="58" spans="2:17" ht="15">
      <c r="B58" s="81"/>
      <c r="C58" s="82"/>
      <c r="E58" s="124" t="s">
        <v>171</v>
      </c>
      <c r="F58" s="110">
        <f t="shared" si="5"/>
        <v>5</v>
      </c>
      <c r="G58" s="110">
        <f t="shared" si="5"/>
        <v>290</v>
      </c>
      <c r="H58" s="110">
        <f t="shared" si="5"/>
        <v>1731</v>
      </c>
      <c r="I58" s="94"/>
      <c r="J58" s="110">
        <f t="shared" si="6"/>
        <v>6</v>
      </c>
      <c r="K58" s="110">
        <f t="shared" si="6"/>
        <v>70</v>
      </c>
      <c r="L58" s="110">
        <f t="shared" si="6"/>
        <v>453</v>
      </c>
      <c r="M58" s="94"/>
      <c r="N58" s="110">
        <f>F58+J58</f>
        <v>11</v>
      </c>
      <c r="O58" s="110">
        <f>G58+K58</f>
        <v>360</v>
      </c>
      <c r="P58" s="115">
        <f>H58+L58</f>
        <v>2184</v>
      </c>
      <c r="Q58" s="93"/>
    </row>
    <row r="59" spans="2:17" ht="15">
      <c r="B59" s="81"/>
      <c r="E59" s="124" t="s">
        <v>175</v>
      </c>
      <c r="F59" s="111" t="str">
        <f>IF(F57&gt;$F$69,(F58-F57)/F57,$F$70)</f>
        <v>*</v>
      </c>
      <c r="G59" s="111">
        <f>IF(G57&gt;$F$69,(G58-G57)/G57,$F$70)</f>
        <v>-0.05537459283387622</v>
      </c>
      <c r="H59" s="111">
        <f>IF(H57&gt;$F$69,(H58-H57)/H57,$F$70)</f>
        <v>-0.08606124604012672</v>
      </c>
      <c r="I59" s="111"/>
      <c r="J59" s="111" t="str">
        <f>IF(J57&gt;$F$69,(J58-J57)/J57,$F$70)</f>
        <v>*</v>
      </c>
      <c r="K59" s="111">
        <f>IF(K57&gt;$F$69,(K58-K57)/K57,$F$70)</f>
        <v>-0.07894736842105263</v>
      </c>
      <c r="L59" s="111">
        <f>IF(L57&gt;$F$69,(L58-L57)/L57,$F$70)</f>
        <v>-0.09218436873747494</v>
      </c>
      <c r="M59" s="111"/>
      <c r="N59" s="111" t="str">
        <f>IF(N57&gt;$F$69,(N58-N57)/N57,$F$70)</f>
        <v>*</v>
      </c>
      <c r="O59" s="111">
        <f>IF(O57&gt;$F$69,(O58-O57)/O57,$F$70)</f>
        <v>-0.06005221932114883</v>
      </c>
      <c r="P59" s="111">
        <f>IF(P57&gt;$F$69,(P58-P57)/P57,$F$70)</f>
        <v>-0.0873380693689929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-0.579100145137881</v>
      </c>
      <c r="H60" s="111">
        <f>IF(H54&gt;$F$69,(H58-H54)/H54,$F$70)</f>
        <v>-0.4432651485912775</v>
      </c>
      <c r="I60" s="111"/>
      <c r="J60" s="111" t="str">
        <f>IF(J54&gt;$F$69,(J58-J54)/J54,$F$70)</f>
        <v>*</v>
      </c>
      <c r="K60" s="111">
        <f>IF(K54&gt;$F$69,(K58-K54)/K54,$F$70)</f>
        <v>-0.5436766623207302</v>
      </c>
      <c r="L60" s="111">
        <f>IF(L54&gt;$F$69,(L58-L54)/L54,$F$70)</f>
        <v>-0.38981681034482757</v>
      </c>
      <c r="M60" s="111"/>
      <c r="N60" s="111" t="str">
        <f>IF(N54&gt;$F$69,(N58-N54)/N54,$F$70)</f>
        <v>*</v>
      </c>
      <c r="O60" s="111">
        <f>IF(O54&gt;$F$69,(O58-O54)/O54,$F$70)</f>
        <v>-0.5726495726495727</v>
      </c>
      <c r="P60" s="111">
        <f>IF(P54&gt;$F$69,(P58-P54)/P54,$F$70)</f>
        <v>-0.4329629244989096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176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1">
      <selection activeCell="H42" sqref="H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24</v>
      </c>
      <c r="I8" s="172">
        <f t="shared" si="0"/>
        <v>193</v>
      </c>
      <c r="J8" s="172">
        <f t="shared" si="0"/>
        <v>781</v>
      </c>
      <c r="K8" s="172"/>
      <c r="L8" s="172">
        <f t="shared" si="0"/>
        <v>28.2</v>
      </c>
      <c r="M8" s="172">
        <f t="shared" si="0"/>
        <v>222.79999999999998</v>
      </c>
      <c r="N8" s="173">
        <f t="shared" si="0"/>
        <v>787.5999999999999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19</v>
      </c>
      <c r="I9" s="71">
        <v>158</v>
      </c>
      <c r="J9" s="71">
        <v>654</v>
      </c>
      <c r="K9" s="71"/>
      <c r="L9" s="71">
        <v>22.8</v>
      </c>
      <c r="M9" s="71">
        <v>188.4</v>
      </c>
      <c r="N9" s="174">
        <v>666.8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11">
        <v>0</v>
      </c>
      <c r="I10" s="71">
        <v>8</v>
      </c>
      <c r="J10" s="71">
        <v>40</v>
      </c>
      <c r="K10" s="71"/>
      <c r="L10" s="71">
        <v>0.2</v>
      </c>
      <c r="M10" s="71">
        <v>8.6</v>
      </c>
      <c r="N10" s="174">
        <v>35.8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3</v>
      </c>
      <c r="I11" s="71">
        <v>12</v>
      </c>
      <c r="J11" s="71">
        <v>46</v>
      </c>
      <c r="K11" s="71"/>
      <c r="L11" s="71">
        <v>2.2</v>
      </c>
      <c r="M11" s="71">
        <v>9.2</v>
      </c>
      <c r="N11" s="174">
        <v>34.6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2</v>
      </c>
      <c r="I12" s="71">
        <v>15</v>
      </c>
      <c r="J12" s="71">
        <v>41</v>
      </c>
      <c r="K12" s="71"/>
      <c r="L12" s="71">
        <v>3</v>
      </c>
      <c r="M12" s="71">
        <v>16.6</v>
      </c>
      <c r="N12" s="174">
        <v>50.4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48</v>
      </c>
      <c r="I14" s="172">
        <f t="shared" si="1"/>
        <v>264</v>
      </c>
      <c r="J14" s="172">
        <f t="shared" si="1"/>
        <v>1187</v>
      </c>
      <c r="K14" s="172"/>
      <c r="L14" s="172">
        <f t="shared" si="1"/>
        <v>44.400000000000006</v>
      </c>
      <c r="M14" s="172">
        <f t="shared" si="1"/>
        <v>266.8</v>
      </c>
      <c r="N14" s="173">
        <f t="shared" si="1"/>
        <v>1138.6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7</v>
      </c>
      <c r="I15" s="71">
        <v>69</v>
      </c>
      <c r="J15" s="71">
        <v>423</v>
      </c>
      <c r="K15" s="71"/>
      <c r="L15" s="71">
        <v>6</v>
      </c>
      <c r="M15" s="71">
        <v>70.2</v>
      </c>
      <c r="N15" s="174">
        <v>392.6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32</v>
      </c>
      <c r="I16" s="71">
        <v>161</v>
      </c>
      <c r="J16" s="71">
        <v>597</v>
      </c>
      <c r="K16" s="71"/>
      <c r="L16" s="71">
        <v>27.6</v>
      </c>
      <c r="M16" s="71">
        <v>144.4</v>
      </c>
      <c r="N16" s="174">
        <v>560.8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9</v>
      </c>
      <c r="I17" s="71">
        <v>34</v>
      </c>
      <c r="J17" s="71">
        <v>167</v>
      </c>
      <c r="K17" s="71"/>
      <c r="L17" s="71">
        <v>10.8</v>
      </c>
      <c r="M17" s="71">
        <v>52.2</v>
      </c>
      <c r="N17" s="174">
        <v>185.2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29</v>
      </c>
      <c r="I19" s="172">
        <f t="shared" si="2"/>
        <v>260</v>
      </c>
      <c r="J19" s="172">
        <f t="shared" si="2"/>
        <v>972</v>
      </c>
      <c r="K19" s="172"/>
      <c r="L19" s="172">
        <f t="shared" si="2"/>
        <v>30.8</v>
      </c>
      <c r="M19" s="172">
        <f t="shared" si="2"/>
        <v>287.6</v>
      </c>
      <c r="N19" s="173">
        <f t="shared" si="2"/>
        <v>1098.4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7</v>
      </c>
      <c r="I20" s="71">
        <v>59</v>
      </c>
      <c r="J20" s="71">
        <v>269</v>
      </c>
      <c r="K20" s="71"/>
      <c r="L20" s="71">
        <v>3.8</v>
      </c>
      <c r="M20" s="71">
        <v>66.8</v>
      </c>
      <c r="N20" s="174">
        <v>333.2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7</v>
      </c>
      <c r="I21" s="71">
        <v>76</v>
      </c>
      <c r="J21" s="71">
        <v>305</v>
      </c>
      <c r="K21" s="71"/>
      <c r="L21" s="71">
        <v>9.2</v>
      </c>
      <c r="M21" s="71">
        <v>84.4</v>
      </c>
      <c r="N21" s="174">
        <v>315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15</v>
      </c>
      <c r="I22" s="71">
        <v>125</v>
      </c>
      <c r="J22" s="71">
        <v>398</v>
      </c>
      <c r="K22" s="71"/>
      <c r="L22" s="71">
        <v>17.8</v>
      </c>
      <c r="M22" s="71">
        <v>136.4</v>
      </c>
      <c r="N22" s="174">
        <v>450.2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11</v>
      </c>
      <c r="I24" s="175">
        <v>154</v>
      </c>
      <c r="J24" s="175">
        <v>701</v>
      </c>
      <c r="K24" s="175"/>
      <c r="L24" s="175">
        <v>19.4</v>
      </c>
      <c r="M24" s="175">
        <v>180.6</v>
      </c>
      <c r="N24" s="176">
        <v>729.6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35</v>
      </c>
      <c r="I26" s="172">
        <f t="shared" si="3"/>
        <v>444</v>
      </c>
      <c r="J26" s="172">
        <f t="shared" si="3"/>
        <v>2783</v>
      </c>
      <c r="K26" s="172"/>
      <c r="L26" s="172">
        <f t="shared" si="3"/>
        <v>36.400000000000006</v>
      </c>
      <c r="M26" s="172">
        <f t="shared" si="3"/>
        <v>429.6000000000001</v>
      </c>
      <c r="N26" s="173">
        <f t="shared" si="3"/>
        <v>2956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6</v>
      </c>
      <c r="I27" s="71">
        <v>173</v>
      </c>
      <c r="J27" s="71">
        <v>1409</v>
      </c>
      <c r="K27" s="71"/>
      <c r="L27" s="71">
        <v>10.2</v>
      </c>
      <c r="M27" s="71">
        <v>192.6</v>
      </c>
      <c r="N27" s="174">
        <v>1570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9</v>
      </c>
      <c r="I28" s="71">
        <v>77</v>
      </c>
      <c r="J28" s="71">
        <v>485</v>
      </c>
      <c r="K28" s="71"/>
      <c r="L28" s="71">
        <v>7.4</v>
      </c>
      <c r="M28" s="71">
        <v>66</v>
      </c>
      <c r="N28" s="174">
        <v>491.4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51</v>
      </c>
      <c r="J29" s="71">
        <v>235</v>
      </c>
      <c r="K29" s="71"/>
      <c r="L29" s="71">
        <v>3</v>
      </c>
      <c r="M29" s="71">
        <v>38.6</v>
      </c>
      <c r="N29" s="174">
        <v>235.2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3</v>
      </c>
      <c r="I30" s="71">
        <v>41</v>
      </c>
      <c r="J30" s="71">
        <v>207</v>
      </c>
      <c r="K30" s="71"/>
      <c r="L30" s="71">
        <v>5</v>
      </c>
      <c r="M30" s="71">
        <v>35.6</v>
      </c>
      <c r="N30" s="174">
        <v>217.8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15</v>
      </c>
      <c r="I31" s="71">
        <v>102</v>
      </c>
      <c r="J31" s="71">
        <v>447</v>
      </c>
      <c r="K31" s="71"/>
      <c r="L31" s="71">
        <v>10.8</v>
      </c>
      <c r="M31" s="71">
        <v>96.8</v>
      </c>
      <c r="N31" s="174">
        <v>441.6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18</v>
      </c>
      <c r="I33" s="172">
        <f>SUM(I34:I36)</f>
        <v>162</v>
      </c>
      <c r="J33" s="172">
        <f>SUM(J34:J36)</f>
        <v>648</v>
      </c>
      <c r="K33" s="172"/>
      <c r="L33" s="172">
        <f>SUM(L34:L36)</f>
        <v>17.2</v>
      </c>
      <c r="M33" s="172">
        <f>SUM(M34:M36)</f>
        <v>185.8</v>
      </c>
      <c r="N33" s="173">
        <f>SUM(N34:N36)</f>
        <v>687.4000000000001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1</v>
      </c>
      <c r="I34" s="71">
        <v>14</v>
      </c>
      <c r="J34" s="71">
        <v>80</v>
      </c>
      <c r="K34" s="71"/>
      <c r="L34" s="71">
        <v>2.2</v>
      </c>
      <c r="M34" s="71">
        <v>24</v>
      </c>
      <c r="N34" s="174">
        <v>89.2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9</v>
      </c>
      <c r="I35" s="71">
        <v>75</v>
      </c>
      <c r="J35" s="71">
        <v>258</v>
      </c>
      <c r="K35" s="71"/>
      <c r="L35" s="71">
        <v>7.2</v>
      </c>
      <c r="M35" s="71">
        <v>86.2</v>
      </c>
      <c r="N35" s="174">
        <v>279.6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8</v>
      </c>
      <c r="I36" s="71">
        <v>73</v>
      </c>
      <c r="J36" s="71">
        <v>310</v>
      </c>
      <c r="K36" s="71"/>
      <c r="L36" s="71">
        <v>7.8</v>
      </c>
      <c r="M36" s="71">
        <v>75.6</v>
      </c>
      <c r="N36" s="174">
        <v>318.6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85</v>
      </c>
      <c r="I38" s="172">
        <f t="shared" si="4"/>
        <v>864</v>
      </c>
      <c r="J38" s="172">
        <f t="shared" si="4"/>
        <v>5822</v>
      </c>
      <c r="K38" s="172"/>
      <c r="L38" s="172">
        <f t="shared" si="4"/>
        <v>96.80000000000001</v>
      </c>
      <c r="M38" s="172">
        <f t="shared" si="4"/>
        <v>1113.8000000000002</v>
      </c>
      <c r="N38" s="173">
        <f t="shared" si="4"/>
        <v>6201.8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18</v>
      </c>
      <c r="I39" s="71">
        <v>261</v>
      </c>
      <c r="J39" s="71">
        <v>1947</v>
      </c>
      <c r="K39" s="71"/>
      <c r="L39" s="71">
        <v>16.8</v>
      </c>
      <c r="M39" s="71">
        <v>325</v>
      </c>
      <c r="N39" s="174">
        <v>2075.6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9</v>
      </c>
      <c r="I40" s="71">
        <v>74</v>
      </c>
      <c r="J40" s="71">
        <v>322</v>
      </c>
      <c r="K40" s="71"/>
      <c r="L40" s="71">
        <v>11.8</v>
      </c>
      <c r="M40" s="71">
        <v>93</v>
      </c>
      <c r="N40" s="174">
        <v>304.2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7</v>
      </c>
      <c r="I41" s="71">
        <v>37</v>
      </c>
      <c r="J41" s="71">
        <v>227</v>
      </c>
      <c r="K41" s="71"/>
      <c r="L41" s="71">
        <v>4.4</v>
      </c>
      <c r="M41" s="71">
        <v>42</v>
      </c>
      <c r="N41" s="174">
        <v>238.4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211">
        <v>0</v>
      </c>
      <c r="I42" s="71">
        <v>22</v>
      </c>
      <c r="J42" s="71">
        <v>191</v>
      </c>
      <c r="K42" s="71"/>
      <c r="L42" s="71">
        <v>1.6</v>
      </c>
      <c r="M42" s="71">
        <v>33.6</v>
      </c>
      <c r="N42" s="174">
        <v>203.8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3">
        <v>2</v>
      </c>
      <c r="I43" s="71">
        <v>32</v>
      </c>
      <c r="J43" s="71">
        <v>172</v>
      </c>
      <c r="K43" s="71"/>
      <c r="L43" s="71">
        <v>3</v>
      </c>
      <c r="M43" s="71">
        <v>34.4</v>
      </c>
      <c r="N43" s="174">
        <v>204.4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5</v>
      </c>
      <c r="I44" s="71">
        <v>71</v>
      </c>
      <c r="J44" s="71">
        <v>465</v>
      </c>
      <c r="K44" s="71"/>
      <c r="L44" s="71">
        <v>6.2</v>
      </c>
      <c r="M44" s="71">
        <v>88.4</v>
      </c>
      <c r="N44" s="174">
        <v>484.4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14</v>
      </c>
      <c r="J45" s="71">
        <v>129</v>
      </c>
      <c r="K45" s="71"/>
      <c r="L45" s="71">
        <v>2.4</v>
      </c>
      <c r="M45" s="71">
        <v>27.4</v>
      </c>
      <c r="N45" s="174">
        <v>148.4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8</v>
      </c>
      <c r="I46" s="71">
        <v>102</v>
      </c>
      <c r="J46" s="71">
        <v>783</v>
      </c>
      <c r="K46" s="71"/>
      <c r="L46" s="71">
        <v>12.2</v>
      </c>
      <c r="M46" s="71">
        <v>127.6</v>
      </c>
      <c r="N46" s="174">
        <v>820.6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17</v>
      </c>
      <c r="I47" s="71">
        <v>95</v>
      </c>
      <c r="J47" s="71">
        <v>738</v>
      </c>
      <c r="K47" s="71"/>
      <c r="L47" s="71">
        <v>15</v>
      </c>
      <c r="M47" s="71">
        <v>138.6</v>
      </c>
      <c r="N47" s="174">
        <v>805.2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8</v>
      </c>
      <c r="I48" s="71">
        <v>59</v>
      </c>
      <c r="J48" s="71">
        <v>305</v>
      </c>
      <c r="K48" s="71"/>
      <c r="L48" s="71">
        <v>6.8</v>
      </c>
      <c r="M48" s="71">
        <v>67.6</v>
      </c>
      <c r="N48" s="174">
        <v>325.4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5</v>
      </c>
      <c r="I49" s="71">
        <v>47</v>
      </c>
      <c r="J49" s="71">
        <v>259</v>
      </c>
      <c r="K49" s="71"/>
      <c r="L49" s="71">
        <v>9.4</v>
      </c>
      <c r="M49" s="71">
        <v>70.8</v>
      </c>
      <c r="N49" s="174">
        <v>294.8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4</v>
      </c>
      <c r="I50" s="71">
        <v>50</v>
      </c>
      <c r="J50" s="71">
        <v>284</v>
      </c>
      <c r="K50" s="71"/>
      <c r="L50" s="71">
        <v>7.2</v>
      </c>
      <c r="M50" s="71">
        <v>65.4</v>
      </c>
      <c r="N50" s="174">
        <v>296.6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14</v>
      </c>
      <c r="I52" s="175">
        <v>116</v>
      </c>
      <c r="J52" s="175">
        <v>494</v>
      </c>
      <c r="K52" s="175"/>
      <c r="L52" s="175">
        <v>11.8</v>
      </c>
      <c r="M52" s="175">
        <v>102.8</v>
      </c>
      <c r="N52" s="176">
        <v>448.4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264</v>
      </c>
      <c r="I54" s="179">
        <v>2457</v>
      </c>
      <c r="J54" s="179">
        <v>13388</v>
      </c>
      <c r="K54" s="179"/>
      <c r="L54" s="179">
        <v>285</v>
      </c>
      <c r="M54" s="179">
        <v>2789.8</v>
      </c>
      <c r="N54" s="180">
        <v>14047.8</v>
      </c>
    </row>
    <row r="56" ht="12.75">
      <c r="B56" s="209" t="s">
        <v>166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7.5" customHeight="1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7">
      <selection activeCell="O42" sqref="O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27</v>
      </c>
      <c r="I8" s="172">
        <f>SUM(I9:I12)</f>
        <v>240</v>
      </c>
      <c r="J8" s="172">
        <f>SUM(J9:J12)</f>
        <v>1185</v>
      </c>
      <c r="K8" s="172"/>
      <c r="L8" s="172">
        <f>SUM(L9:L12)</f>
        <v>32.2</v>
      </c>
      <c r="M8" s="172">
        <f>SUM(M9:M12)</f>
        <v>286</v>
      </c>
      <c r="N8" s="173">
        <f>SUM(N9:N12)</f>
        <v>1194.2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20</v>
      </c>
      <c r="I9" s="71">
        <v>197</v>
      </c>
      <c r="J9" s="71">
        <v>991</v>
      </c>
      <c r="K9" s="71"/>
      <c r="L9" s="71">
        <v>25.8</v>
      </c>
      <c r="M9" s="71">
        <v>243.6</v>
      </c>
      <c r="N9" s="174">
        <v>1016.4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11">
        <v>0</v>
      </c>
      <c r="I10" s="71">
        <v>8</v>
      </c>
      <c r="J10" s="71">
        <v>54</v>
      </c>
      <c r="K10" s="71"/>
      <c r="L10" s="71">
        <v>0.2</v>
      </c>
      <c r="M10" s="71">
        <v>9</v>
      </c>
      <c r="N10" s="174">
        <v>50.6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3</v>
      </c>
      <c r="I11" s="71">
        <v>15</v>
      </c>
      <c r="J11" s="71">
        <v>71</v>
      </c>
      <c r="K11" s="71"/>
      <c r="L11" s="71">
        <v>2.2</v>
      </c>
      <c r="M11" s="71">
        <v>12</v>
      </c>
      <c r="N11" s="174">
        <v>51.4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4</v>
      </c>
      <c r="I12" s="71">
        <v>20</v>
      </c>
      <c r="J12" s="71">
        <v>69</v>
      </c>
      <c r="K12" s="71"/>
      <c r="L12" s="71">
        <v>4</v>
      </c>
      <c r="M12" s="71">
        <v>21.4</v>
      </c>
      <c r="N12" s="174">
        <v>75.8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53</v>
      </c>
      <c r="I14" s="172">
        <f t="shared" si="0"/>
        <v>308</v>
      </c>
      <c r="J14" s="172">
        <f t="shared" si="0"/>
        <v>1577</v>
      </c>
      <c r="K14" s="172"/>
      <c r="L14" s="172">
        <f t="shared" si="0"/>
        <v>49.2</v>
      </c>
      <c r="M14" s="172">
        <f t="shared" si="0"/>
        <v>319.8</v>
      </c>
      <c r="N14" s="173">
        <f t="shared" si="0"/>
        <v>1529.6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7</v>
      </c>
      <c r="I15" s="71">
        <v>78</v>
      </c>
      <c r="J15" s="71">
        <v>519</v>
      </c>
      <c r="K15" s="71"/>
      <c r="L15" s="71">
        <v>6.4</v>
      </c>
      <c r="M15" s="71">
        <v>76</v>
      </c>
      <c r="N15" s="174">
        <v>477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36</v>
      </c>
      <c r="I16" s="71">
        <v>191</v>
      </c>
      <c r="J16" s="71">
        <v>829</v>
      </c>
      <c r="K16" s="71"/>
      <c r="L16" s="71">
        <v>31.2</v>
      </c>
      <c r="M16" s="71">
        <v>178.4</v>
      </c>
      <c r="N16" s="174">
        <v>781.2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10</v>
      </c>
      <c r="I17" s="71">
        <v>39</v>
      </c>
      <c r="J17" s="71">
        <v>229</v>
      </c>
      <c r="K17" s="71"/>
      <c r="L17" s="71">
        <v>11.6</v>
      </c>
      <c r="M17" s="71">
        <v>65.4</v>
      </c>
      <c r="N17" s="174">
        <v>271.4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29</v>
      </c>
      <c r="I19" s="172">
        <f t="shared" si="1"/>
        <v>304</v>
      </c>
      <c r="J19" s="172">
        <f t="shared" si="1"/>
        <v>1305</v>
      </c>
      <c r="K19" s="172"/>
      <c r="L19" s="172">
        <f t="shared" si="1"/>
        <v>35.6</v>
      </c>
      <c r="M19" s="172">
        <f t="shared" si="1"/>
        <v>355.79999999999995</v>
      </c>
      <c r="N19" s="173">
        <f t="shared" si="1"/>
        <v>1487.4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7</v>
      </c>
      <c r="I20" s="71">
        <v>65</v>
      </c>
      <c r="J20" s="71">
        <v>325</v>
      </c>
      <c r="K20" s="71"/>
      <c r="L20" s="71">
        <v>3.8</v>
      </c>
      <c r="M20" s="71">
        <v>75.6</v>
      </c>
      <c r="N20" s="174">
        <v>417.4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7</v>
      </c>
      <c r="I21" s="71">
        <v>85</v>
      </c>
      <c r="J21" s="71">
        <v>420</v>
      </c>
      <c r="K21" s="71"/>
      <c r="L21" s="71">
        <v>10.2</v>
      </c>
      <c r="M21" s="71">
        <v>102.6</v>
      </c>
      <c r="N21" s="174">
        <v>428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15</v>
      </c>
      <c r="I22" s="71">
        <v>154</v>
      </c>
      <c r="J22" s="71">
        <v>560</v>
      </c>
      <c r="K22" s="71"/>
      <c r="L22" s="71">
        <v>21.6</v>
      </c>
      <c r="M22" s="71">
        <v>177.6</v>
      </c>
      <c r="N22" s="174">
        <v>642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15</v>
      </c>
      <c r="I24" s="175">
        <v>187</v>
      </c>
      <c r="J24" s="175">
        <v>929</v>
      </c>
      <c r="K24" s="175"/>
      <c r="L24" s="175">
        <v>22.6</v>
      </c>
      <c r="M24" s="175">
        <v>222.2</v>
      </c>
      <c r="N24" s="176">
        <v>1006.6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520</v>
      </c>
      <c r="J26" s="172">
        <f t="shared" si="2"/>
        <v>3610</v>
      </c>
      <c r="K26" s="172"/>
      <c r="L26" s="172">
        <f t="shared" si="2"/>
        <v>39</v>
      </c>
      <c r="M26" s="172">
        <f t="shared" si="2"/>
        <v>492.4</v>
      </c>
      <c r="N26" s="173">
        <f t="shared" si="2"/>
        <v>3792.6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6</v>
      </c>
      <c r="I27" s="71">
        <v>190</v>
      </c>
      <c r="J27" s="71">
        <v>1714</v>
      </c>
      <c r="K27" s="71"/>
      <c r="L27" s="71">
        <v>10.6</v>
      </c>
      <c r="M27" s="71">
        <v>204.4</v>
      </c>
      <c r="N27" s="174">
        <v>1872.8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9</v>
      </c>
      <c r="I28" s="71">
        <v>91</v>
      </c>
      <c r="J28" s="71">
        <v>658</v>
      </c>
      <c r="K28" s="71"/>
      <c r="L28" s="71">
        <v>8</v>
      </c>
      <c r="M28" s="71">
        <v>79.6</v>
      </c>
      <c r="N28" s="174">
        <v>672.6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57</v>
      </c>
      <c r="J29" s="71">
        <v>310</v>
      </c>
      <c r="K29" s="71"/>
      <c r="L29" s="71">
        <v>3</v>
      </c>
      <c r="M29" s="71">
        <v>45.2</v>
      </c>
      <c r="N29" s="174">
        <v>316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3</v>
      </c>
      <c r="I30" s="71">
        <v>51</v>
      </c>
      <c r="J30" s="71">
        <v>286</v>
      </c>
      <c r="K30" s="71"/>
      <c r="L30" s="71">
        <v>5.8</v>
      </c>
      <c r="M30" s="71">
        <v>46.8</v>
      </c>
      <c r="N30" s="174">
        <v>305.2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16</v>
      </c>
      <c r="I31" s="71">
        <v>131</v>
      </c>
      <c r="J31" s="71">
        <v>642</v>
      </c>
      <c r="K31" s="71"/>
      <c r="L31" s="71">
        <v>11.6</v>
      </c>
      <c r="M31" s="71">
        <v>116.4</v>
      </c>
      <c r="N31" s="174">
        <v>626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18</v>
      </c>
      <c r="I33" s="172">
        <f>SUM(I34:I36)</f>
        <v>201</v>
      </c>
      <c r="J33" s="172">
        <f>SUM(J34:J36)</f>
        <v>878</v>
      </c>
      <c r="K33" s="172"/>
      <c r="L33" s="172">
        <f>SUM(L34:L36)</f>
        <v>18.799999999999997</v>
      </c>
      <c r="M33" s="172">
        <f>SUM(M34:M36)</f>
        <v>226</v>
      </c>
      <c r="N33" s="173">
        <f>SUM(N34:N36)</f>
        <v>935.2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1</v>
      </c>
      <c r="I34" s="71">
        <v>25</v>
      </c>
      <c r="J34" s="71">
        <v>118</v>
      </c>
      <c r="K34" s="71"/>
      <c r="L34" s="71">
        <v>2.8</v>
      </c>
      <c r="M34" s="71">
        <v>32.4</v>
      </c>
      <c r="N34" s="174">
        <v>121.8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9</v>
      </c>
      <c r="I35" s="71">
        <v>94</v>
      </c>
      <c r="J35" s="71">
        <v>347</v>
      </c>
      <c r="K35" s="71"/>
      <c r="L35" s="71">
        <v>7.8</v>
      </c>
      <c r="M35" s="71">
        <v>107.4</v>
      </c>
      <c r="N35" s="174">
        <v>391.2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8</v>
      </c>
      <c r="I36" s="71">
        <v>82</v>
      </c>
      <c r="J36" s="71">
        <v>413</v>
      </c>
      <c r="K36" s="71"/>
      <c r="L36" s="71">
        <v>8.2</v>
      </c>
      <c r="M36" s="71">
        <v>86.2</v>
      </c>
      <c r="N36" s="174">
        <v>422.2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91</v>
      </c>
      <c r="I38" s="172">
        <f t="shared" si="3"/>
        <v>977</v>
      </c>
      <c r="J38" s="172">
        <f t="shared" si="3"/>
        <v>7622</v>
      </c>
      <c r="K38" s="172"/>
      <c r="L38" s="172">
        <f t="shared" si="3"/>
        <v>104.40000000000002</v>
      </c>
      <c r="M38" s="172">
        <f t="shared" si="3"/>
        <v>1273.3999999999999</v>
      </c>
      <c r="N38" s="173">
        <f t="shared" si="3"/>
        <v>8284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18</v>
      </c>
      <c r="I39" s="71">
        <v>282</v>
      </c>
      <c r="J39" s="71">
        <v>2524</v>
      </c>
      <c r="K39" s="71"/>
      <c r="L39" s="71">
        <v>16.8</v>
      </c>
      <c r="M39" s="71">
        <v>347</v>
      </c>
      <c r="N39" s="174">
        <v>2628.8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9</v>
      </c>
      <c r="I40" s="71">
        <v>86</v>
      </c>
      <c r="J40" s="71">
        <v>462</v>
      </c>
      <c r="K40" s="71"/>
      <c r="L40" s="71">
        <v>13.2</v>
      </c>
      <c r="M40" s="71">
        <v>117.2</v>
      </c>
      <c r="N40" s="174">
        <v>453.6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9</v>
      </c>
      <c r="I41" s="71">
        <v>42</v>
      </c>
      <c r="J41" s="71">
        <v>295</v>
      </c>
      <c r="K41" s="71"/>
      <c r="L41" s="71">
        <v>5</v>
      </c>
      <c r="M41" s="71">
        <v>47.6</v>
      </c>
      <c r="N41" s="174">
        <v>311.4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211">
        <v>0</v>
      </c>
      <c r="I42" s="71">
        <v>24</v>
      </c>
      <c r="J42" s="71">
        <v>250</v>
      </c>
      <c r="K42" s="71"/>
      <c r="L42" s="71">
        <v>1.6</v>
      </c>
      <c r="M42" s="71">
        <v>37</v>
      </c>
      <c r="N42" s="174">
        <v>272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3">
        <v>3</v>
      </c>
      <c r="I43" s="71">
        <v>38</v>
      </c>
      <c r="J43" s="71">
        <v>225</v>
      </c>
      <c r="K43" s="71"/>
      <c r="L43" s="71">
        <v>3.6</v>
      </c>
      <c r="M43" s="71">
        <v>39</v>
      </c>
      <c r="N43" s="174">
        <v>280.8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5</v>
      </c>
      <c r="I44" s="71">
        <v>73</v>
      </c>
      <c r="J44" s="71">
        <v>603</v>
      </c>
      <c r="K44" s="71"/>
      <c r="L44" s="71">
        <v>6.2</v>
      </c>
      <c r="M44" s="71">
        <v>97.6</v>
      </c>
      <c r="N44" s="174">
        <v>635.2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17</v>
      </c>
      <c r="J45" s="71">
        <v>164</v>
      </c>
      <c r="K45" s="71"/>
      <c r="L45" s="71">
        <v>2.6</v>
      </c>
      <c r="M45" s="71">
        <v>33.4</v>
      </c>
      <c r="N45" s="174">
        <v>193.2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8</v>
      </c>
      <c r="I46" s="71">
        <v>111</v>
      </c>
      <c r="J46" s="71">
        <v>1032</v>
      </c>
      <c r="K46" s="71"/>
      <c r="L46" s="71">
        <v>12.8</v>
      </c>
      <c r="M46" s="71">
        <v>144.8</v>
      </c>
      <c r="N46" s="174">
        <v>1133.6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17</v>
      </c>
      <c r="I47" s="71">
        <v>113</v>
      </c>
      <c r="J47" s="71">
        <v>940</v>
      </c>
      <c r="K47" s="71"/>
      <c r="L47" s="71">
        <v>15.2</v>
      </c>
      <c r="M47" s="71">
        <v>162.2</v>
      </c>
      <c r="N47" s="174">
        <v>1097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10</v>
      </c>
      <c r="I48" s="71">
        <v>79</v>
      </c>
      <c r="J48" s="71">
        <v>408</v>
      </c>
      <c r="K48" s="71"/>
      <c r="L48" s="71">
        <v>7.4</v>
      </c>
      <c r="M48" s="71">
        <v>81.6</v>
      </c>
      <c r="N48" s="174">
        <v>444.4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5</v>
      </c>
      <c r="I49" s="71">
        <v>54</v>
      </c>
      <c r="J49" s="71">
        <v>327</v>
      </c>
      <c r="K49" s="71"/>
      <c r="L49" s="71">
        <v>11</v>
      </c>
      <c r="M49" s="71">
        <v>85</v>
      </c>
      <c r="N49" s="174">
        <v>405.8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5</v>
      </c>
      <c r="I50" s="71">
        <v>58</v>
      </c>
      <c r="J50" s="71">
        <v>392</v>
      </c>
      <c r="K50" s="71"/>
      <c r="L50" s="71">
        <v>9</v>
      </c>
      <c r="M50" s="71">
        <v>81</v>
      </c>
      <c r="N50" s="174">
        <v>428.2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17</v>
      </c>
      <c r="I52" s="175">
        <v>143</v>
      </c>
      <c r="J52" s="175">
        <v>686</v>
      </c>
      <c r="K52" s="175"/>
      <c r="L52" s="175">
        <v>13.2</v>
      </c>
      <c r="M52" s="175">
        <v>124.8</v>
      </c>
      <c r="N52" s="176">
        <v>601.4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286</v>
      </c>
      <c r="I54" s="179">
        <v>2880</v>
      </c>
      <c r="J54" s="179">
        <v>17792</v>
      </c>
      <c r="K54" s="179"/>
      <c r="L54" s="179">
        <v>315</v>
      </c>
      <c r="M54" s="179">
        <v>3300.4</v>
      </c>
      <c r="N54" s="180">
        <v>18831</v>
      </c>
    </row>
    <row r="56" ht="12.75">
      <c r="B56" s="209" t="s">
        <v>179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12.75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25">
      <selection activeCell="T11" sqref="T1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2'!G51</f>
        <v>1985</v>
      </c>
      <c r="D40" s="155">
        <f>'Tables 1 and 2'!I51</f>
        <v>602</v>
      </c>
      <c r="F40" s="154">
        <f>C40</f>
        <v>1985</v>
      </c>
      <c r="G40" s="155">
        <f t="shared" si="4"/>
        <v>8388</v>
      </c>
      <c r="H40" s="155">
        <f>'Tables 1 and 2'!J51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2'!N51</f>
        <v>18899</v>
      </c>
    </row>
    <row r="41" spans="2:12" ht="12.75">
      <c r="B41" t="s">
        <v>99</v>
      </c>
      <c r="C41" s="154">
        <f>'Tables 1 and 2'!G52</f>
        <v>1986</v>
      </c>
      <c r="D41" s="155">
        <f>'Tables 1 and 2'!I52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2'!J52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2'!N52</f>
        <v>18094</v>
      </c>
    </row>
    <row r="42" spans="2:12" ht="12.75">
      <c r="B42" t="s">
        <v>8</v>
      </c>
      <c r="C42" s="154">
        <f>'Tables 1 and 2'!G53</f>
        <v>1987</v>
      </c>
      <c r="D42" s="155">
        <f>'Tables 1 and 2'!I53</f>
        <v>556</v>
      </c>
      <c r="F42" s="154">
        <f t="shared" si="6"/>
        <v>1987</v>
      </c>
      <c r="G42" s="155">
        <f t="shared" si="4"/>
        <v>7263</v>
      </c>
      <c r="H42" s="155">
        <f>'Tables 1 and 2'!J53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2'!N53</f>
        <v>17485</v>
      </c>
    </row>
    <row r="43" spans="3:12" ht="12.75">
      <c r="C43" s="154">
        <f>'Tables 1 and 2'!G54</f>
        <v>1988</v>
      </c>
      <c r="D43" s="155">
        <f>'Tables 1 and 2'!I54</f>
        <v>554</v>
      </c>
      <c r="F43" s="154">
        <f t="shared" si="6"/>
        <v>1988</v>
      </c>
      <c r="G43" s="155">
        <f t="shared" si="4"/>
        <v>7286</v>
      </c>
      <c r="H43" s="155">
        <f>'Tables 1 and 2'!J54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2'!N54</f>
        <v>18139</v>
      </c>
    </row>
    <row r="44" spans="3:12" ht="12.75">
      <c r="C44" s="154">
        <f>'Tables 1 and 2'!G55</f>
        <v>1989</v>
      </c>
      <c r="D44" s="155">
        <f>'Tables 1 and 2'!I55</f>
        <v>553</v>
      </c>
      <c r="F44" s="154">
        <f t="shared" si="6"/>
        <v>1989</v>
      </c>
      <c r="G44" s="155">
        <f t="shared" si="4"/>
        <v>7551</v>
      </c>
      <c r="H44" s="155">
        <f>'Tables 1 and 2'!J55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2'!N55</f>
        <v>19981</v>
      </c>
    </row>
    <row r="45" spans="3:12" ht="12.75">
      <c r="C45" s="154">
        <f>'Tables 1 and 2'!G56</f>
        <v>1990</v>
      </c>
      <c r="D45" s="155">
        <f>'Tables 1 and 2'!I56</f>
        <v>546</v>
      </c>
      <c r="F45" s="154">
        <f t="shared" si="6"/>
        <v>1990</v>
      </c>
      <c r="G45" s="155">
        <f t="shared" si="4"/>
        <v>6798</v>
      </c>
      <c r="H45" s="155">
        <f>'Tables 1 and 2'!J56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2'!N56</f>
        <v>20430</v>
      </c>
    </row>
    <row r="46" spans="3:12" ht="12.75">
      <c r="C46" s="154">
        <f>'Tables 1 and 2'!G57</f>
        <v>1991</v>
      </c>
      <c r="D46" s="155">
        <f>'Tables 1 and 2'!I57</f>
        <v>491</v>
      </c>
      <c r="F46" s="154">
        <f t="shared" si="6"/>
        <v>1991</v>
      </c>
      <c r="G46" s="155">
        <f t="shared" si="4"/>
        <v>6129</v>
      </c>
      <c r="H46" s="155">
        <f>'Tables 1 and 2'!J57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2'!N57</f>
        <v>19217</v>
      </c>
    </row>
    <row r="47" spans="3:12" ht="12.75">
      <c r="C47" s="154">
        <f>'Tables 1 and 2'!G58</f>
        <v>1992</v>
      </c>
      <c r="D47" s="155">
        <f>'Tables 1 and 2'!I58</f>
        <v>463</v>
      </c>
      <c r="F47" s="154">
        <f t="shared" si="6"/>
        <v>1992</v>
      </c>
      <c r="G47" s="155">
        <f t="shared" si="4"/>
        <v>5639</v>
      </c>
      <c r="H47" s="155">
        <f>'Tables 1 and 2'!J58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2'!N58</f>
        <v>18534</v>
      </c>
    </row>
    <row r="48" spans="3:12" ht="12.75">
      <c r="C48" s="154">
        <f>'Tables 1 and 2'!G59</f>
        <v>1993</v>
      </c>
      <c r="D48" s="155">
        <f>'Tables 1 and 2'!I59</f>
        <v>399</v>
      </c>
      <c r="F48" s="154">
        <f t="shared" si="6"/>
        <v>1993</v>
      </c>
      <c r="G48" s="155">
        <f t="shared" si="4"/>
        <v>4853</v>
      </c>
      <c r="H48" s="155">
        <f>'Tables 1 and 2'!J59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2'!N59</f>
        <v>17561</v>
      </c>
    </row>
    <row r="49" spans="3:12" ht="12.75">
      <c r="C49" s="154">
        <f>'Tables 1 and 2'!G60</f>
        <v>1994</v>
      </c>
      <c r="D49" s="155">
        <f>'Tables 1 and 2'!I60</f>
        <v>363</v>
      </c>
      <c r="F49" s="154">
        <f t="shared" si="6"/>
        <v>1994</v>
      </c>
      <c r="G49" s="155">
        <f t="shared" si="4"/>
        <v>5571</v>
      </c>
      <c r="H49" s="155">
        <f>'Tables 1 and 2'!J60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2'!N60</f>
        <v>17002</v>
      </c>
    </row>
    <row r="50" spans="3:12" ht="12.75">
      <c r="C50" s="154">
        <f>'Tables 1 and 2'!G61</f>
        <v>1995</v>
      </c>
      <c r="D50" s="155">
        <f>'Tables 1 and 2'!I61</f>
        <v>409</v>
      </c>
      <c r="F50" s="154">
        <f t="shared" si="6"/>
        <v>1995</v>
      </c>
      <c r="G50" s="155">
        <f t="shared" si="4"/>
        <v>5339</v>
      </c>
      <c r="H50" s="155">
        <f>'Tables 1 and 2'!J61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2'!N61</f>
        <v>16855</v>
      </c>
    </row>
    <row r="51" spans="3:12" ht="12.75">
      <c r="C51" s="154">
        <f>'Tables 1 and 2'!G62</f>
        <v>1996</v>
      </c>
      <c r="D51" s="155">
        <f>'Tables 1 and 2'!I62</f>
        <v>357</v>
      </c>
      <c r="F51" s="154">
        <f t="shared" si="6"/>
        <v>1996</v>
      </c>
      <c r="G51" s="155">
        <f t="shared" si="4"/>
        <v>4398</v>
      </c>
      <c r="H51" s="155">
        <f>'Tables 1 and 2'!J62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2'!N62</f>
        <v>17318</v>
      </c>
    </row>
    <row r="52" spans="3:12" ht="12.75">
      <c r="C52" s="154">
        <f>'Tables 1 and 2'!G63</f>
        <v>1997</v>
      </c>
      <c r="D52" s="155">
        <f>'Tables 1 and 2'!I63</f>
        <v>377</v>
      </c>
      <c r="F52" s="154">
        <f t="shared" si="6"/>
        <v>1997</v>
      </c>
      <c r="G52" s="155">
        <f t="shared" si="4"/>
        <v>4424</v>
      </c>
      <c r="H52" s="155">
        <f>'Tables 1 and 2'!J63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2'!N63</f>
        <v>18205</v>
      </c>
    </row>
    <row r="53" spans="3:12" ht="12.75">
      <c r="C53" s="154">
        <f>'Tables 1 and 2'!G64</f>
        <v>1998</v>
      </c>
      <c r="D53" s="155">
        <f>'Tables 1 and 2'!I64</f>
        <v>385</v>
      </c>
      <c r="F53" s="154">
        <f t="shared" si="6"/>
        <v>1998</v>
      </c>
      <c r="G53" s="155">
        <f t="shared" si="4"/>
        <v>4457</v>
      </c>
      <c r="H53" s="155">
        <f>'Tables 1 and 2'!J64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2'!N64</f>
        <v>18010</v>
      </c>
    </row>
    <row r="54" spans="3:12" ht="12.75">
      <c r="C54" s="154">
        <f>'Tables 1 and 2'!G65</f>
        <v>1999</v>
      </c>
      <c r="D54" s="155">
        <f>'Tables 1 and 2'!I65</f>
        <v>310</v>
      </c>
      <c r="F54" s="154">
        <f t="shared" si="6"/>
        <v>1999</v>
      </c>
      <c r="G54" s="155">
        <f t="shared" si="4"/>
        <v>4075</v>
      </c>
      <c r="H54" s="155">
        <f>'Tables 1 and 2'!J65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2'!N65</f>
        <v>16928</v>
      </c>
    </row>
    <row r="55" spans="3:12" ht="12.75">
      <c r="C55" s="154">
        <f>'Tables 1 and 2'!G66</f>
        <v>2000</v>
      </c>
      <c r="D55" s="155">
        <f>'Tables 1 and 2'!I66</f>
        <v>326</v>
      </c>
      <c r="F55" s="154">
        <f t="shared" si="6"/>
        <v>2000</v>
      </c>
      <c r="G55" s="155">
        <f t="shared" si="4"/>
        <v>3893</v>
      </c>
      <c r="H55" s="155">
        <f>'Tables 1 and 2'!J66</f>
        <v>3567</v>
      </c>
      <c r="I55" s="155"/>
      <c r="J55" s="154">
        <f t="shared" si="7"/>
        <v>2000</v>
      </c>
      <c r="K55" s="155">
        <f t="shared" si="5"/>
        <v>20512</v>
      </c>
      <c r="L55" s="155">
        <f>'Tables 1 and 2'!N66</f>
        <v>16619</v>
      </c>
    </row>
    <row r="56" spans="3:12" ht="12.75">
      <c r="C56" s="154">
        <f>'Tables 1 and 2'!G67</f>
        <v>2001</v>
      </c>
      <c r="D56" s="155">
        <f>'Tables 1 and 2'!I67</f>
        <v>348</v>
      </c>
      <c r="F56" s="154">
        <f>C56</f>
        <v>2001</v>
      </c>
      <c r="G56" s="155">
        <f>D56+H56</f>
        <v>3758</v>
      </c>
      <c r="H56" s="155">
        <f>'Tables 1 and 2'!J67</f>
        <v>3410</v>
      </c>
      <c r="I56" s="155"/>
      <c r="J56" s="154">
        <f>F56</f>
        <v>2001</v>
      </c>
      <c r="K56" s="155">
        <f>G56+L56</f>
        <v>19913</v>
      </c>
      <c r="L56" s="155">
        <f>'Tables 1 and 2'!N67</f>
        <v>16155</v>
      </c>
    </row>
    <row r="57" spans="3:12" ht="12.75">
      <c r="C57" s="154">
        <f>'Tables 1 and 2'!G68</f>
        <v>2002</v>
      </c>
      <c r="D57" s="155">
        <f>'Tables 1 and 2'!I68</f>
        <v>304</v>
      </c>
      <c r="F57" s="154">
        <f t="shared" si="6"/>
        <v>2002</v>
      </c>
      <c r="G57" s="155">
        <f t="shared" si="4"/>
        <v>3524</v>
      </c>
      <c r="H57" s="155">
        <f>'Tables 1 and 2'!J68</f>
        <v>3220</v>
      </c>
      <c r="I57" s="155"/>
      <c r="J57" s="154">
        <f t="shared" si="7"/>
        <v>2002</v>
      </c>
      <c r="K57" s="155">
        <f t="shared" si="5"/>
        <v>19271</v>
      </c>
      <c r="L57" s="155">
        <f>'Tables 1 and 2'!N68</f>
        <v>15747</v>
      </c>
    </row>
    <row r="58" spans="3:12" ht="12.75">
      <c r="C58" s="154">
        <f>'Tables 1 and 2'!G69</f>
        <v>2003</v>
      </c>
      <c r="D58" s="155">
        <f>'Tables 1 and 2'!I69</f>
        <v>331</v>
      </c>
      <c r="F58" s="154">
        <f>C58</f>
        <v>2003</v>
      </c>
      <c r="G58" s="155">
        <f>D58+H58</f>
        <v>3282</v>
      </c>
      <c r="H58" s="155">
        <f>'Tables 1 and 2'!J69</f>
        <v>2951</v>
      </c>
      <c r="I58" s="155"/>
      <c r="J58" s="154">
        <f>F58</f>
        <v>2003</v>
      </c>
      <c r="K58" s="155">
        <f>G58+L58</f>
        <v>18736</v>
      </c>
      <c r="L58" s="155">
        <f>'Tables 1 and 2'!N69</f>
        <v>15454</v>
      </c>
    </row>
    <row r="59" spans="3:12" ht="12.75">
      <c r="C59" s="154">
        <f>'Tables 1 and 2'!G70</f>
        <v>2004</v>
      </c>
      <c r="D59" s="155">
        <f>'Tables 1 and 2'!I70</f>
        <v>306</v>
      </c>
      <c r="E59" s="152"/>
      <c r="F59" s="154">
        <f>C59</f>
        <v>2004</v>
      </c>
      <c r="G59" s="155">
        <f>D59+H59</f>
        <v>3058</v>
      </c>
      <c r="H59" s="155">
        <f>'Tables 1 and 2'!J70</f>
        <v>2752</v>
      </c>
      <c r="J59" s="154">
        <f>F59</f>
        <v>2004</v>
      </c>
      <c r="K59" s="155">
        <f>G59+L59</f>
        <v>18443</v>
      </c>
      <c r="L59" s="155">
        <f>'Tables 1 and 2'!N70</f>
        <v>15385</v>
      </c>
    </row>
    <row r="60" spans="3:12" ht="12.75">
      <c r="C60" s="154">
        <f>'Tables 1 and 2'!G71</f>
        <v>2005</v>
      </c>
      <c r="D60" s="155">
        <f>'Tables 1 and 2'!I71</f>
        <v>286</v>
      </c>
      <c r="E60" s="152"/>
      <c r="F60" s="154">
        <f>C60</f>
        <v>2005</v>
      </c>
      <c r="G60" s="155">
        <f>D60+H60</f>
        <v>2880</v>
      </c>
      <c r="H60" s="155">
        <f>'Tables 1 and 2'!J71</f>
        <v>2594</v>
      </c>
      <c r="J60" s="154">
        <f>F60</f>
        <v>2005</v>
      </c>
      <c r="K60" s="155">
        <f>G60+L60</f>
        <v>17792</v>
      </c>
      <c r="L60" s="155">
        <f>'Tables 1 and 2'!N71</f>
        <v>14912</v>
      </c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4">
      <selection activeCell="T11" sqref="T1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2006-05-12T10:21:36Z</cp:lastPrinted>
  <dcterms:created xsi:type="dcterms:W3CDTF">1999-04-19T10:26:43Z</dcterms:created>
  <dcterms:modified xsi:type="dcterms:W3CDTF">2006-05-23T08:05:11Z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1602990815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