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definedNames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2'!$A$1:$S$89</definedName>
    <definedName name="_xlnm.Print_Area" localSheetId="3">'Tables 5 to 7'!$A$1:$O$92</definedName>
    <definedName name="_xlnm.Print_Area" localSheetId="6">'Tables10 and 11'!$A$1:$N$40</definedName>
  </definedNames>
  <calcPr fullCalcOnLoad="1"/>
</workbook>
</file>

<file path=xl/sharedStrings.xml><?xml version="1.0" encoding="utf-8"?>
<sst xmlns="http://schemas.openxmlformats.org/spreadsheetml/2006/main" count="508" uniqueCount="202">
  <si>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</si>
  <si>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</si>
  <si>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</si>
  <si>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</si>
  <si>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</si>
  <si>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</si>
  <si>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</si>
  <si>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</si>
  <si>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</si>
  <si>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</si>
  <si>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</si>
  <si>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</si>
  <si>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</si>
  <si>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</si>
  <si>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</si>
  <si>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</si>
  <si>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</si>
  <si>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</si>
  <si>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</si>
  <si>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</si>
  <si>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</si>
  <si>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</si>
  <si>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</si>
  <si>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</si>
  <si>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</si>
  <si>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</si>
  <si>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</si>
  <si>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</si>
  <si>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</si>
  <si>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</si>
  <si>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</si>
  <si>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</si>
  <si>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</si>
  <si>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</si>
  <si>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</si>
  <si>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</si>
  <si>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</si>
  <si>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</si>
  <si>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</si>
  <si>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</si>
  <si>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</si>
  <si>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</si>
  <si>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</si>
  <si>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</si>
  <si>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</si>
  <si>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</si>
  <si>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</si>
  <si>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</si>
  <si>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</si>
  <si>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</si>
  <si>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</si>
  <si>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</si>
  <si>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</si>
  <si>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</si>
  <si>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</si>
  <si>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</si>
  <si>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</si>
  <si>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</si>
  <si>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</si>
  <si>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</si>
  <si>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</si>
  <si>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</si>
  <si>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</si>
  <si>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</si>
  <si>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</si>
  <si>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</si>
  <si>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</si>
  <si>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</si>
  <si>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</si>
  <si>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</si>
  <si>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</si>
  <si>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</si>
  <si>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</si>
  <si>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</si>
  <si>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</si>
  <si>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</si>
  <si>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</si>
  <si>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</si>
  <si>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</si>
  <si>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</si>
  <si>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</si>
  <si>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</si>
  <si>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</si>
  <si>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</si>
  <si>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</si>
  <si>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</si>
  <si>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</si>
  <si>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</si>
  <si>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</si>
  <si>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</si>
  <si>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</si>
  <si>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</si>
  <si>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</si>
  <si>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</si>
  <si>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</si>
  <si>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</si>
  <si>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</si>
  <si>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</si>
  <si>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</si>
  <si>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</si>
  <si>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</si>
  <si>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</si>
  <si>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</si>
  <si>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</si>
  <si>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</si>
  <si>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</si>
  <si>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</si>
  <si>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</si>
  <si>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</si>
  <si>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</si>
  <si>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</si>
  <si>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</si>
  <si>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</si>
  <si>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</si>
  <si>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</si>
  <si>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</si>
  <si>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</si>
  <si>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</si>
  <si>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</si>
  <si>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</si>
  <si>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</si>
  <si>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</si>
  <si>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</si>
  <si>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</si>
  <si>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</si>
  <si>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</si>
  <si>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</si>
  <si>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</si>
  <si>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</si>
  <si>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</si>
  <si>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</si>
  <si>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</si>
  <si>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</si>
  <si>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</si>
  <si>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</si>
  <si>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</si>
  <si>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</si>
  <si>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</si>
  <si>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</si>
  <si>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</si>
  <si>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</si>
  <si>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</si>
  <si>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</si>
  <si>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</si>
  <si>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</si>
  <si>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</si>
  <si>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</si>
  <si>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</si>
  <si>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</si>
  <si>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</si>
  <si>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</si>
  <si>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</si>
  <si>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</si>
  <si>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</si>
  <si>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</si>
  <si>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</si>
  <si>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</si>
  <si>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2007 percentage change:</t>
  </si>
  <si>
    <t>on 2006</t>
  </si>
  <si>
    <r>
      <t xml:space="preserve">1.  </t>
    </r>
    <r>
      <rPr>
        <sz val="8"/>
        <rFont val="Arial"/>
        <family val="2"/>
      </rPr>
      <t>Some figures for 2006 and earlier years may have been revised slightly from those published previously</t>
    </r>
  </si>
  <si>
    <r>
      <t xml:space="preserve">2007 </t>
    </r>
    <r>
      <rPr>
        <i/>
        <sz val="12"/>
        <rFont val="Arial"/>
        <family val="2"/>
      </rPr>
      <t>prov.</t>
    </r>
  </si>
  <si>
    <t>2003-07 average</t>
  </si>
  <si>
    <r>
      <t>2007 % change:</t>
    </r>
    <r>
      <rPr>
        <sz val="12"/>
        <rFont val="Arial"/>
        <family val="2"/>
      </rPr>
      <t xml:space="preserve">    on 2006</t>
    </r>
  </si>
  <si>
    <r>
      <t xml:space="preserve">2007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</si>
  <si>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2006</t>
  </si>
  <si>
    <r>
      <t xml:space="preserve">NB:  </t>
    </r>
    <r>
      <rPr>
        <sz val="11"/>
        <rFont val="Arial"/>
        <family val="2"/>
      </rPr>
      <t>Some figures for 2006 and earlier years may have been revised slightly from those published previously</t>
    </r>
  </si>
  <si>
    <t>2007  (provisional)</t>
  </si>
  <si>
    <t>2003-2007 average (provisional)</t>
  </si>
  <si>
    <t>Figure 4:          Progress towards the 2010 casualty reduction targets</t>
  </si>
  <si>
    <t>Injury Road Accidents by Severity, 1970 - 2007</t>
  </si>
  <si>
    <t>Casualties by Severity, 1950 - 2007</t>
  </si>
  <si>
    <t>Killed and seriously injured casualties by mode of transport, 1994 - 2007</t>
  </si>
  <si>
    <t>Child killed and seriously injured casualties by mode of transport, 1994 - 2007</t>
  </si>
  <si>
    <t>Slight casualties by mode of transport, 1994 - 2007</t>
  </si>
  <si>
    <t>Table 8   Accidents by police force area, council and severity, 94-98, 03-07 averages and 2007</t>
  </si>
  <si>
    <t>Table 9   Casualties by police force area, council and severity, 94-98, 03-07 averages and 2007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</si>
  <si>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</si>
  <si>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</si>
  <si>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</si>
  <si>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</si>
  <si>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</si>
  <si>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</si>
  <si>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</si>
  <si>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</si>
  <si>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</si>
  <si>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</si>
  <si>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</si>
  <si>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</si>
  <si>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</si>
  <si>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Table 10   Casualties by gender and severity, 1999 - 2007</t>
  </si>
  <si>
    <t>5-11</t>
  </si>
  <si>
    <t>12-15</t>
  </si>
  <si>
    <t>Table 11   Casualties by gender and age, 1999 - 2007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</si>
  <si>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</si>
  <si>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</si>
  <si>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</si>
  <si>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</si>
  <si>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</si>
  <si>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</si>
  <si>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3    Casualties by built-up and non built-up roads, mode of transport and severity, 2005-2007 &amp; 94-98 average</t>
  </si>
  <si>
    <t>Table 4    Child casualties by built-up and non built-up roads, mode of transport and severity, 2005-2007 &amp; 94-98 average</t>
  </si>
  <si>
    <t>Table 7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</si>
</sst>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25"/>
      <name val="Arial"/>
      <family val="2"/>
    </font>
    <font>
      <sz val="16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3.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0" xfId="21" applyFont="1" applyBorder="1" applyAlignment="1">
      <alignment horizontal="left"/>
      <protection/>
    </xf>
    <xf numFmtId="165" fontId="9" fillId="0" borderId="10" xfId="21" applyFont="1" applyBorder="1" applyAlignment="1">
      <alignment horizontal="centerContinuous"/>
      <protection/>
    </xf>
    <xf numFmtId="165" fontId="10" fillId="0" borderId="10" xfId="21" applyFont="1" applyBorder="1" applyAlignment="1">
      <alignment horizontal="centerContinuous"/>
      <protection/>
    </xf>
    <xf numFmtId="165" fontId="10" fillId="0" borderId="10" xfId="21" applyFont="1" applyBorder="1">
      <alignment/>
      <protection/>
    </xf>
    <xf numFmtId="165" fontId="9" fillId="0" borderId="11" xfId="21" applyFont="1" applyBorder="1" applyAlignment="1">
      <alignment horizontal="right"/>
      <protection/>
    </xf>
    <xf numFmtId="165" fontId="10" fillId="0" borderId="12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0" fillId="0" borderId="12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 quotePrefix="1">
      <alignment horizontal="left"/>
    </xf>
    <xf numFmtId="165" fontId="25" fillId="0" borderId="0" xfId="21" applyFont="1" applyBorder="1">
      <alignment/>
      <protection/>
    </xf>
    <xf numFmtId="164" fontId="25" fillId="0" borderId="0" xfId="21" applyNumberFormat="1" applyFont="1" applyBorder="1" applyProtection="1">
      <alignment/>
      <protection/>
    </xf>
    <xf numFmtId="0" fontId="25" fillId="0" borderId="0" xfId="0" applyFont="1" applyAlignment="1" quotePrefix="1">
      <alignment horizontal="left"/>
    </xf>
    <xf numFmtId="165" fontId="25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6" fillId="0" borderId="0" xfId="15" applyNumberFormat="1" applyFont="1" applyBorder="1" applyAlignment="1">
      <alignment/>
    </xf>
    <xf numFmtId="171" fontId="26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4" fillId="0" borderId="0" xfId="21" applyFont="1" applyAlignment="1">
      <alignment horizontal="left"/>
      <protection/>
    </xf>
    <xf numFmtId="165" fontId="27" fillId="0" borderId="0" xfId="21" applyFont="1" applyAlignment="1">
      <alignment horizontal="left"/>
      <protection/>
    </xf>
    <xf numFmtId="0" fontId="16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1" fillId="0" borderId="0" xfId="15" applyNumberFormat="1" applyFont="1" applyAlignment="1">
      <alignment/>
    </xf>
    <xf numFmtId="0" fontId="30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2" fontId="3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175" fontId="14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8" fontId="14" fillId="0" borderId="0" xfId="22" applyNumberFormat="1" applyFont="1" applyAlignment="1">
      <alignment/>
    </xf>
    <xf numFmtId="178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4" fillId="0" borderId="0" xfId="0" applyFont="1" applyAlignment="1">
      <alignment/>
    </xf>
    <xf numFmtId="179" fontId="0" fillId="0" borderId="0" xfId="22" applyNumberFormat="1" applyAlignment="1">
      <alignment/>
    </xf>
    <xf numFmtId="179" fontId="14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174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14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171" fontId="13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2007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205"/>
          <c:w val="0.94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charts'!$D$5:$D$62</c:f>
              <c:numCache>
                <c:ptCount val="58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282</c:v>
                </c:pt>
              </c:numCache>
            </c:numRef>
          </c:val>
          <c:smooth val="0"/>
        </c:ser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tickLblSkip val="3"/>
        <c:noMultiLvlLbl val="0"/>
      </c:catAx>
      <c:valAx>
        <c:axId val="8628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1950 - 2007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625"/>
          <c:w val="0.9322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charts'!$G$5:$G$62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2949</c:v>
                </c:pt>
                <c:pt idx="56">
                  <c:v>2940</c:v>
                </c:pt>
                <c:pt idx="57">
                  <c:v>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charts'!$H$5:$H$62</c:f>
              <c:numCache>
                <c:ptCount val="58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2663</c:v>
                </c:pt>
                <c:pt idx="56">
                  <c:v>2626</c:v>
                </c:pt>
                <c:pt idx="57">
                  <c:v>2316</c:v>
                </c:pt>
              </c:numCache>
            </c:numRef>
          </c:val>
          <c:smooth val="0"/>
        </c:ser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tickLblSkip val="3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52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1950 - 2007</a:t>
            </a:r>
          </a:p>
        </c:rich>
      </c:tx>
      <c:layout>
        <c:manualLayout>
          <c:xMode val="factor"/>
          <c:yMode val="factor"/>
          <c:x val="-0.06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5"/>
          <c:w val="0.96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charts'!$K$5:$K$62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20515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17880</c:v>
                </c:pt>
                <c:pt idx="56">
                  <c:v>17263</c:v>
                </c:pt>
                <c:pt idx="57">
                  <c:v>16063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'Figs for severity charts'!$L$5:$L$62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16621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14931</c:v>
                </c:pt>
                <c:pt idx="56">
                  <c:v>14323</c:v>
                </c:pt>
                <c:pt idx="57">
                  <c:v>13465</c:v>
                </c:pt>
              </c:numCache>
            </c:numRef>
          </c:val>
          <c:smooth val="0"/>
        </c:ser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90925"/>
          <c:h val="0.031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5"/>
          <c:w val="0.999"/>
          <c:h val="0.954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2949</c:v>
                </c:pt>
                <c:pt idx="12">
                  <c:v>2940</c:v>
                </c:pt>
                <c:pt idx="13">
                  <c:v>2598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9034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5"/>
          <c:w val="0.99025"/>
          <c:h val="0.952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271</c:v>
                </c:pt>
              </c:numCache>
            </c:numRef>
          </c:val>
          <c:smooth val="0"/>
        </c:ser>
        <c:axId val="36203167"/>
        <c:axId val="57393048"/>
      </c:line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62031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84"/>
          <c:h val="0.957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4'!$P$13:$P$29</c:f>
              <c:numCache>
                <c:ptCount val="17"/>
                <c:pt idx="0">
                  <c:v>47.227777777777774</c:v>
                </c:pt>
                <c:pt idx="1">
                  <c:v>45.88020527329196</c:v>
                </c:pt>
                <c:pt idx="2">
                  <c:v>45.842993702610585</c:v>
                </c:pt>
                <c:pt idx="3">
                  <c:v>47.18623222640039</c:v>
                </c:pt>
                <c:pt idx="4">
                  <c:v>45.98082877724849</c:v>
                </c:pt>
                <c:pt idx="5">
                  <c:v>42.562212504851956</c:v>
                </c:pt>
                <c:pt idx="6">
                  <c:v>42.013633235668046</c:v>
                </c:pt>
                <c:pt idx="7">
                  <c:v>40.309901524532954</c:v>
                </c:pt>
                <c:pt idx="8">
                  <c:v>37.900815813736195</c:v>
                </c:pt>
                <c:pt idx="9">
                  <c:v>36.77896657027204</c:v>
                </c:pt>
                <c:pt idx="10">
                  <c:v>36.12433195626733</c:v>
                </c:pt>
                <c:pt idx="11">
                  <c:v>34.952608326984304</c:v>
                </c:pt>
                <c:pt idx="12">
                  <c:v>32.641294439380125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'Fig 4'!$U$13:$U$29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46775385"/>
        <c:axId val="18325282"/>
      </c:line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677538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0.50675</cdr:y>
    </cdr:from>
    <cdr:to>
      <cdr:x>0.9365</cdr:x>
      <cdr:y>0.707</cdr:y>
    </cdr:to>
    <cdr:grpSp>
      <cdr:nvGrpSpPr>
        <cdr:cNvPr id="1" name="Group 1"/>
        <cdr:cNvGrpSpPr>
          <a:grpSpLocks/>
        </cdr:cNvGrpSpPr>
      </cdr:nvGrpSpPr>
      <cdr:grpSpPr>
        <a:xfrm>
          <a:off x="5305425" y="2514600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0.10175</cdr:y>
    </cdr:from>
    <cdr:to>
      <cdr:x>0.97425</cdr:x>
      <cdr:y>0.22625</cdr:y>
    </cdr:to>
    <cdr:grpSp>
      <cdr:nvGrpSpPr>
        <cdr:cNvPr id="4" name="Group 4"/>
        <cdr:cNvGrpSpPr>
          <a:grpSpLocks/>
        </cdr:cNvGrpSpPr>
      </cdr:nvGrpSpPr>
      <cdr:grpSpPr>
        <a:xfrm>
          <a:off x="6905625" y="50482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0.409</cdr:y>
    </cdr:from>
    <cdr:to>
      <cdr:x>0.44275</cdr:x>
      <cdr:y>0.51925</cdr:y>
    </cdr:to>
    <cdr:grpSp>
      <cdr:nvGrpSpPr>
        <cdr:cNvPr id="12" name="Group 12"/>
        <cdr:cNvGrpSpPr>
          <a:grpSpLocks/>
        </cdr:cNvGrpSpPr>
      </cdr:nvGrpSpPr>
      <cdr:grpSpPr>
        <a:xfrm>
          <a:off x="2457450" y="2028825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0.138</cdr:y>
    </cdr:from>
    <cdr:to>
      <cdr:x>0.97375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0025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0.47225</cdr:x>
      <cdr:y>0.2025</cdr:y>
    </cdr:from>
    <cdr:to>
      <cdr:x>0.802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52950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0.124</cdr:x>
      <cdr:y>0.20325</cdr:y>
    </cdr:from>
    <cdr:to>
      <cdr:x>0.34325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19062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2"/>
  <sheetViews>
    <sheetView tabSelected="1" workbookViewId="0" topLeftCell="A1">
      <selection activeCell="A44" sqref="A44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169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" t="s">
        <v>5</v>
      </c>
      <c r="Q4" s="20"/>
    </row>
    <row r="5" spans="3:17" ht="12.75">
      <c r="C5" s="11"/>
      <c r="D5" s="12"/>
      <c r="E5" s="12"/>
      <c r="F5" s="12"/>
      <c r="G5" s="12"/>
      <c r="H5" s="12"/>
      <c r="I5" s="29"/>
      <c r="J5" s="29"/>
      <c r="K5" s="13"/>
      <c r="L5" s="25" t="s">
        <v>2</v>
      </c>
      <c r="M5" s="13"/>
      <c r="N5" s="29"/>
      <c r="O5" s="13"/>
      <c r="P5" s="25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32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32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32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32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32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32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32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32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32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32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32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0">I18+J18</f>
        <v>4432</v>
      </c>
      <c r="M18" s="10"/>
      <c r="N18" s="10">
        <v>12102</v>
      </c>
      <c r="O18" s="10"/>
      <c r="P18" s="32">
        <f aca="true" t="shared" si="1" ref="P18:P30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32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32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32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32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11825</v>
      </c>
      <c r="P23" s="32">
        <f t="shared" si="1"/>
        <v>15129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11573</v>
      </c>
      <c r="P24" s="32">
        <f t="shared" si="1"/>
        <v>14722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32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11120</v>
      </c>
      <c r="P26" s="32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11304</v>
      </c>
      <c r="P27" s="32">
        <f t="shared" si="1"/>
        <v>13918</v>
      </c>
      <c r="Q27" s="9"/>
    </row>
    <row r="28" spans="3:17" ht="12.75">
      <c r="C28" s="7"/>
      <c r="D28" s="8"/>
      <c r="E28" s="8"/>
      <c r="F28" s="8"/>
      <c r="G28">
        <v>2005</v>
      </c>
      <c r="H28" s="30"/>
      <c r="I28">
        <v>264</v>
      </c>
      <c r="J28" s="10">
        <v>2250</v>
      </c>
      <c r="L28" s="32">
        <f>I28+J28</f>
        <v>2514</v>
      </c>
      <c r="N28" s="10">
        <v>10922</v>
      </c>
      <c r="P28" s="32">
        <f>L28+N28</f>
        <v>13436</v>
      </c>
      <c r="Q28" s="9"/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2248</v>
      </c>
      <c r="L29" s="32">
        <f t="shared" si="0"/>
        <v>2541</v>
      </c>
      <c r="N29" s="10">
        <v>10564</v>
      </c>
      <c r="P29" s="32">
        <f t="shared" si="1"/>
        <v>13105</v>
      </c>
      <c r="Q29" s="9"/>
    </row>
    <row r="30" spans="3:17" ht="12.75">
      <c r="C30" s="7"/>
      <c r="D30" s="8"/>
      <c r="E30" s="8"/>
      <c r="F30" s="8"/>
      <c r="G30">
        <v>2007</v>
      </c>
      <c r="H30" s="30" t="s">
        <v>27</v>
      </c>
      <c r="I30">
        <v>256</v>
      </c>
      <c r="J30" s="10">
        <v>1981</v>
      </c>
      <c r="L30" s="32">
        <f t="shared" si="0"/>
        <v>2237</v>
      </c>
      <c r="N30" s="10">
        <v>10117</v>
      </c>
      <c r="P30" s="32">
        <f t="shared" si="1"/>
        <v>12354</v>
      </c>
      <c r="Q30" s="9"/>
    </row>
    <row r="31" spans="3:17" ht="6" customHeight="1"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</row>
    <row r="33" ht="3.75" customHeight="1"/>
    <row r="34" spans="3:7" ht="12.75">
      <c r="C34" s="3" t="s">
        <v>7</v>
      </c>
      <c r="D34" s="3"/>
      <c r="E34" s="2"/>
      <c r="F34" s="2"/>
      <c r="G34" s="3" t="s">
        <v>170</v>
      </c>
    </row>
    <row r="35" spans="9:16" ht="6" customHeight="1">
      <c r="I35" s="2"/>
      <c r="J35" s="2"/>
      <c r="K35" s="2"/>
      <c r="L35" s="2"/>
      <c r="M35" s="2"/>
      <c r="N35" s="2"/>
      <c r="O35" s="2"/>
      <c r="P35" s="2"/>
    </row>
    <row r="36" spans="3:17" ht="12.75">
      <c r="C36" s="4"/>
      <c r="D36" s="5"/>
      <c r="E36" s="5"/>
      <c r="F36" s="5"/>
      <c r="G36" s="5"/>
      <c r="H36" s="5"/>
      <c r="I36" s="24" t="s">
        <v>107</v>
      </c>
      <c r="J36" s="24" t="s">
        <v>2</v>
      </c>
      <c r="K36" s="6"/>
      <c r="L36" s="24" t="s">
        <v>112</v>
      </c>
      <c r="M36" s="6"/>
      <c r="N36" s="24" t="s">
        <v>4</v>
      </c>
      <c r="O36" s="6"/>
      <c r="P36" s="24" t="s">
        <v>5</v>
      </c>
      <c r="Q36" s="20"/>
    </row>
    <row r="37" spans="3:17" ht="12.75">
      <c r="C37" s="11"/>
      <c r="D37" s="12"/>
      <c r="E37" s="12"/>
      <c r="F37" s="12"/>
      <c r="G37" s="12"/>
      <c r="H37" s="12"/>
      <c r="I37" s="29"/>
      <c r="J37" s="25" t="s">
        <v>111</v>
      </c>
      <c r="K37" s="13"/>
      <c r="L37" s="25" t="s">
        <v>2</v>
      </c>
      <c r="M37" s="13"/>
      <c r="N37" s="25" t="s">
        <v>111</v>
      </c>
      <c r="O37" s="13"/>
      <c r="P37" s="25" t="s">
        <v>6</v>
      </c>
      <c r="Q37" s="19"/>
    </row>
    <row r="38" spans="3:17" ht="6" customHeight="1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3:17" ht="12.75">
      <c r="C39" s="7"/>
      <c r="D39" s="8"/>
      <c r="E39" s="8"/>
      <c r="F39" s="8"/>
      <c r="G39" s="17">
        <v>1950</v>
      </c>
      <c r="H39" s="8"/>
      <c r="I39" s="10">
        <v>529</v>
      </c>
      <c r="J39" s="10">
        <v>4553</v>
      </c>
      <c r="K39" s="10"/>
      <c r="L39" s="31">
        <f>SUM(I39:J39)</f>
        <v>5082</v>
      </c>
      <c r="M39" s="10"/>
      <c r="N39" s="10">
        <v>10774</v>
      </c>
      <c r="O39" s="10"/>
      <c r="P39" s="32">
        <f>L39+N39</f>
        <v>15856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2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1955</v>
      </c>
      <c r="H41" s="8"/>
      <c r="I41" s="10">
        <v>610</v>
      </c>
      <c r="J41" s="10">
        <v>5096</v>
      </c>
      <c r="K41" s="10"/>
      <c r="L41" s="31">
        <f>SUM(I41:J41)</f>
        <v>5706</v>
      </c>
      <c r="M41" s="10"/>
      <c r="N41" s="10">
        <v>15193</v>
      </c>
      <c r="O41" s="10"/>
      <c r="P41" s="32">
        <f>L41+N41</f>
        <v>20899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2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1960</v>
      </c>
      <c r="H43" s="8"/>
      <c r="I43" s="10">
        <v>648</v>
      </c>
      <c r="J43" s="10">
        <v>6632</v>
      </c>
      <c r="K43" s="10"/>
      <c r="L43" s="31">
        <f>SUM(I43:J43)</f>
        <v>7280</v>
      </c>
      <c r="M43" s="10"/>
      <c r="N43" s="10">
        <v>19035</v>
      </c>
      <c r="O43" s="10"/>
      <c r="P43" s="32">
        <f>L43+N43</f>
        <v>26315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2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1965</v>
      </c>
      <c r="H45" s="8"/>
      <c r="I45" s="10">
        <v>743</v>
      </c>
      <c r="J45" s="10">
        <v>8744</v>
      </c>
      <c r="K45" s="10"/>
      <c r="L45" s="31">
        <f>SUM(I45:J45)</f>
        <v>9487</v>
      </c>
      <c r="M45" s="10"/>
      <c r="N45" s="10">
        <v>22340</v>
      </c>
      <c r="O45" s="10"/>
      <c r="P45" s="32">
        <f>L45+N45</f>
        <v>31827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2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1970</v>
      </c>
      <c r="H47" s="8"/>
      <c r="I47" s="10">
        <v>815</v>
      </c>
      <c r="J47" s="10">
        <v>10027</v>
      </c>
      <c r="K47" s="10"/>
      <c r="L47" s="31">
        <f>SUM(I47:J47)</f>
        <v>10842</v>
      </c>
      <c r="M47" s="10"/>
      <c r="N47" s="10">
        <v>20398</v>
      </c>
      <c r="O47" s="10"/>
      <c r="P47" s="32">
        <f>L47+N47</f>
        <v>31240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2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1975</v>
      </c>
      <c r="H49" s="8"/>
      <c r="I49" s="10">
        <v>769</v>
      </c>
      <c r="J49" s="10">
        <v>8779</v>
      </c>
      <c r="K49" s="10"/>
      <c r="L49" s="31">
        <f>SUM(I49:J49)</f>
        <v>9548</v>
      </c>
      <c r="M49" s="10"/>
      <c r="N49" s="10">
        <v>19073</v>
      </c>
      <c r="O49" s="10"/>
      <c r="P49" s="32">
        <f>L49+N49</f>
        <v>28621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2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1980</v>
      </c>
      <c r="H51" s="8"/>
      <c r="I51" s="10">
        <v>700</v>
      </c>
      <c r="J51" s="10">
        <v>8839</v>
      </c>
      <c r="K51" s="10"/>
      <c r="L51" s="31">
        <f>SUM(I51:J51)</f>
        <v>9539</v>
      </c>
      <c r="M51" s="10"/>
      <c r="N51" s="10">
        <v>19747</v>
      </c>
      <c r="O51" s="10"/>
      <c r="P51" s="32">
        <f>L51+N51</f>
        <v>29286</v>
      </c>
      <c r="Q51" s="9"/>
    </row>
    <row r="52" spans="3:17" ht="3" customHeight="1">
      <c r="C52" s="7"/>
      <c r="D52" s="8"/>
      <c r="E52" s="8"/>
      <c r="F52" s="8"/>
      <c r="G52" s="17"/>
      <c r="H52" s="8"/>
      <c r="I52" s="10"/>
      <c r="J52" s="10"/>
      <c r="K52" s="10"/>
      <c r="L52" s="32"/>
      <c r="M52" s="10"/>
      <c r="N52" s="10"/>
      <c r="O52" s="10"/>
      <c r="P52" s="10"/>
      <c r="Q52" s="9"/>
    </row>
    <row r="53" spans="3:17" ht="12.75">
      <c r="C53" s="7"/>
      <c r="D53" s="8"/>
      <c r="E53" s="8"/>
      <c r="F53" s="8"/>
      <c r="G53" s="17">
        <v>1985</v>
      </c>
      <c r="H53" s="8"/>
      <c r="I53" s="10">
        <v>602</v>
      </c>
      <c r="J53" s="10">
        <v>7786</v>
      </c>
      <c r="K53" s="10"/>
      <c r="L53" s="31">
        <f aca="true" t="shared" si="2" ref="L53:L75">SUM(I53:J53)</f>
        <v>8388</v>
      </c>
      <c r="M53" s="10"/>
      <c r="N53" s="10">
        <v>18899</v>
      </c>
      <c r="O53" s="10"/>
      <c r="P53" s="32">
        <f aca="true" t="shared" si="3" ref="P53:P69">L53+N53</f>
        <v>27287</v>
      </c>
      <c r="Q53" s="9"/>
    </row>
    <row r="54" spans="3:17" ht="12.75">
      <c r="C54" s="7"/>
      <c r="D54" s="8"/>
      <c r="E54" s="8"/>
      <c r="F54" s="8"/>
      <c r="G54" s="17">
        <v>1986</v>
      </c>
      <c r="H54" s="8"/>
      <c r="I54" s="10">
        <v>601</v>
      </c>
      <c r="J54" s="10">
        <v>7422</v>
      </c>
      <c r="K54" s="10"/>
      <c r="L54" s="31">
        <f t="shared" si="2"/>
        <v>8023</v>
      </c>
      <c r="M54" s="10"/>
      <c r="N54" s="10">
        <v>18094</v>
      </c>
      <c r="O54" s="10"/>
      <c r="P54" s="32">
        <f t="shared" si="3"/>
        <v>26117</v>
      </c>
      <c r="Q54" s="9"/>
    </row>
    <row r="55" spans="3:17" ht="12.75">
      <c r="C55" s="7"/>
      <c r="D55" s="8"/>
      <c r="E55" s="8"/>
      <c r="F55" s="8"/>
      <c r="G55" s="17">
        <v>1987</v>
      </c>
      <c r="H55" s="8"/>
      <c r="I55" s="10">
        <v>556</v>
      </c>
      <c r="J55" s="10">
        <v>6707</v>
      </c>
      <c r="K55" s="10"/>
      <c r="L55" s="31">
        <f t="shared" si="2"/>
        <v>7263</v>
      </c>
      <c r="M55" s="10"/>
      <c r="N55" s="10">
        <v>17485</v>
      </c>
      <c r="O55" s="10"/>
      <c r="P55" s="32">
        <f t="shared" si="3"/>
        <v>24748</v>
      </c>
      <c r="Q55" s="9"/>
    </row>
    <row r="56" spans="3:17" ht="12.75">
      <c r="C56" s="7"/>
      <c r="D56" s="8"/>
      <c r="E56" s="8"/>
      <c r="F56" s="8"/>
      <c r="G56" s="17">
        <v>1988</v>
      </c>
      <c r="H56" s="8"/>
      <c r="I56" s="10">
        <v>554</v>
      </c>
      <c r="J56" s="10">
        <v>6732</v>
      </c>
      <c r="K56" s="10"/>
      <c r="L56" s="31">
        <f t="shared" si="2"/>
        <v>7286</v>
      </c>
      <c r="M56" s="10"/>
      <c r="N56" s="10">
        <v>18139</v>
      </c>
      <c r="O56" s="10"/>
      <c r="P56" s="32">
        <f t="shared" si="3"/>
        <v>25425</v>
      </c>
      <c r="Q56" s="9"/>
    </row>
    <row r="57" spans="3:17" ht="12.75">
      <c r="C57" s="7"/>
      <c r="D57" s="8"/>
      <c r="E57" s="8"/>
      <c r="F57" s="8"/>
      <c r="G57" s="17">
        <v>1989</v>
      </c>
      <c r="H57" s="8"/>
      <c r="I57" s="10">
        <v>553</v>
      </c>
      <c r="J57" s="10">
        <v>6998</v>
      </c>
      <c r="K57" s="10"/>
      <c r="L57" s="31">
        <f t="shared" si="2"/>
        <v>7551</v>
      </c>
      <c r="M57" s="10"/>
      <c r="N57" s="10">
        <v>19981</v>
      </c>
      <c r="O57" s="10"/>
      <c r="P57" s="32">
        <f t="shared" si="3"/>
        <v>27532</v>
      </c>
      <c r="Q57" s="9"/>
    </row>
    <row r="58" spans="3:17" ht="12.75">
      <c r="C58" s="7"/>
      <c r="D58" s="8"/>
      <c r="E58" s="8"/>
      <c r="F58" s="8"/>
      <c r="G58" s="17">
        <v>1990</v>
      </c>
      <c r="H58" s="8"/>
      <c r="I58" s="10">
        <v>546</v>
      </c>
      <c r="J58" s="10">
        <v>6252</v>
      </c>
      <c r="K58" s="10"/>
      <c r="L58" s="31">
        <f t="shared" si="2"/>
        <v>6798</v>
      </c>
      <c r="M58" s="10"/>
      <c r="N58" s="10">
        <v>20430</v>
      </c>
      <c r="O58" s="10"/>
      <c r="P58" s="32">
        <f t="shared" si="3"/>
        <v>27228</v>
      </c>
      <c r="Q58" s="9"/>
    </row>
    <row r="59" spans="3:17" ht="12.75">
      <c r="C59" s="7"/>
      <c r="D59" s="8"/>
      <c r="E59" s="8"/>
      <c r="F59" s="8"/>
      <c r="G59" s="17">
        <v>1991</v>
      </c>
      <c r="H59" s="8"/>
      <c r="I59" s="10">
        <v>491</v>
      </c>
      <c r="J59" s="10">
        <v>5638</v>
      </c>
      <c r="K59" s="10"/>
      <c r="L59" s="31">
        <f t="shared" si="2"/>
        <v>6129</v>
      </c>
      <c r="M59" s="10"/>
      <c r="N59" s="10">
        <v>19217</v>
      </c>
      <c r="O59" s="10"/>
      <c r="P59" s="32">
        <f t="shared" si="3"/>
        <v>25346</v>
      </c>
      <c r="Q59" s="9"/>
    </row>
    <row r="60" spans="3:17" ht="12.75">
      <c r="C60" s="7"/>
      <c r="D60" s="8"/>
      <c r="E60" s="8"/>
      <c r="F60" s="8"/>
      <c r="G60" s="17">
        <v>1992</v>
      </c>
      <c r="H60" s="8"/>
      <c r="I60" s="10">
        <v>463</v>
      </c>
      <c r="J60" s="10">
        <v>5176</v>
      </c>
      <c r="K60" s="10"/>
      <c r="L60" s="31">
        <f t="shared" si="2"/>
        <v>5639</v>
      </c>
      <c r="M60" s="10"/>
      <c r="N60" s="10">
        <v>18534</v>
      </c>
      <c r="O60" s="10"/>
      <c r="P60" s="32">
        <f t="shared" si="3"/>
        <v>24173</v>
      </c>
      <c r="Q60" s="9"/>
    </row>
    <row r="61" spans="3:17" ht="12.75">
      <c r="C61" s="7"/>
      <c r="D61" s="8"/>
      <c r="E61" s="8"/>
      <c r="F61" s="8"/>
      <c r="G61" s="17">
        <v>1993</v>
      </c>
      <c r="H61" s="8"/>
      <c r="I61" s="10">
        <v>399</v>
      </c>
      <c r="J61" s="10">
        <v>4454</v>
      </c>
      <c r="K61" s="10"/>
      <c r="L61" s="31">
        <f t="shared" si="2"/>
        <v>4853</v>
      </c>
      <c r="M61" s="10"/>
      <c r="N61" s="10">
        <v>17561</v>
      </c>
      <c r="O61" s="10"/>
      <c r="P61" s="32">
        <f t="shared" si="3"/>
        <v>22414</v>
      </c>
      <c r="Q61" s="9"/>
    </row>
    <row r="62" spans="3:17" ht="12.75">
      <c r="C62" s="7"/>
      <c r="D62" s="8"/>
      <c r="E62" s="8"/>
      <c r="F62" s="8"/>
      <c r="G62" s="17">
        <v>1994</v>
      </c>
      <c r="H62" s="8"/>
      <c r="I62" s="10">
        <v>363</v>
      </c>
      <c r="J62" s="10">
        <v>5208</v>
      </c>
      <c r="K62" s="10"/>
      <c r="L62" s="31">
        <f t="shared" si="2"/>
        <v>5571</v>
      </c>
      <c r="M62" s="10"/>
      <c r="N62" s="10">
        <v>17002</v>
      </c>
      <c r="O62" s="10"/>
      <c r="P62" s="32">
        <f t="shared" si="3"/>
        <v>22573</v>
      </c>
      <c r="Q62" s="9"/>
    </row>
    <row r="63" spans="3:17" ht="12.75">
      <c r="C63" s="7"/>
      <c r="D63" s="8"/>
      <c r="E63" s="8"/>
      <c r="F63" s="8"/>
      <c r="G63" s="17">
        <v>1995</v>
      </c>
      <c r="H63" s="8"/>
      <c r="I63" s="10">
        <v>409</v>
      </c>
      <c r="J63" s="10">
        <v>4930</v>
      </c>
      <c r="K63" s="10"/>
      <c r="L63" s="31">
        <f t="shared" si="2"/>
        <v>5339</v>
      </c>
      <c r="M63" s="10"/>
      <c r="N63" s="10">
        <v>16855</v>
      </c>
      <c r="O63" s="10"/>
      <c r="P63" s="32">
        <f t="shared" si="3"/>
        <v>22194</v>
      </c>
      <c r="Q63" s="9"/>
    </row>
    <row r="64" spans="3:17" ht="12.75">
      <c r="C64" s="7"/>
      <c r="D64" s="8"/>
      <c r="E64" s="8"/>
      <c r="F64" s="8"/>
      <c r="G64" s="17">
        <v>1996</v>
      </c>
      <c r="H64" s="8"/>
      <c r="I64" s="10">
        <v>357</v>
      </c>
      <c r="J64" s="10">
        <v>4041</v>
      </c>
      <c r="K64" s="10"/>
      <c r="L64" s="31">
        <f t="shared" si="2"/>
        <v>4398</v>
      </c>
      <c r="M64" s="10"/>
      <c r="N64" s="10">
        <v>17318</v>
      </c>
      <c r="O64" s="10"/>
      <c r="P64" s="32">
        <f t="shared" si="3"/>
        <v>21716</v>
      </c>
      <c r="Q64" s="9"/>
    </row>
    <row r="65" spans="3:17" ht="12.75">
      <c r="C65" s="7"/>
      <c r="D65" s="8"/>
      <c r="E65" s="8"/>
      <c r="F65" s="8"/>
      <c r="G65" s="17">
        <v>1997</v>
      </c>
      <c r="H65" s="8"/>
      <c r="I65" s="10">
        <v>377</v>
      </c>
      <c r="J65" s="10">
        <v>4047</v>
      </c>
      <c r="K65" s="10"/>
      <c r="L65" s="31">
        <f t="shared" si="2"/>
        <v>4424</v>
      </c>
      <c r="M65" s="10"/>
      <c r="N65" s="10">
        <v>18205</v>
      </c>
      <c r="O65" s="10"/>
      <c r="P65" s="32">
        <f t="shared" si="3"/>
        <v>22629</v>
      </c>
      <c r="Q65" s="9"/>
    </row>
    <row r="66" spans="3:17" ht="12.75">
      <c r="C66" s="7"/>
      <c r="D66" s="8"/>
      <c r="E66" s="8"/>
      <c r="F66" s="8"/>
      <c r="G66" s="17">
        <v>1998</v>
      </c>
      <c r="I66" s="10">
        <v>385</v>
      </c>
      <c r="J66" s="10">
        <v>4072</v>
      </c>
      <c r="K66" s="10"/>
      <c r="L66" s="31">
        <f t="shared" si="2"/>
        <v>4457</v>
      </c>
      <c r="M66" s="10"/>
      <c r="N66" s="10">
        <v>18010</v>
      </c>
      <c r="O66" s="10"/>
      <c r="P66" s="32">
        <f t="shared" si="3"/>
        <v>22467</v>
      </c>
      <c r="Q66" s="9"/>
    </row>
    <row r="67" spans="3:17" ht="12.75">
      <c r="C67" s="7"/>
      <c r="D67" s="8"/>
      <c r="E67" s="8"/>
      <c r="F67" s="8"/>
      <c r="G67">
        <v>1999</v>
      </c>
      <c r="I67" s="10">
        <v>310</v>
      </c>
      <c r="J67" s="10">
        <v>3765</v>
      </c>
      <c r="K67" s="27"/>
      <c r="L67" s="31">
        <f t="shared" si="2"/>
        <v>4075</v>
      </c>
      <c r="M67" s="27"/>
      <c r="N67" s="10">
        <v>16927</v>
      </c>
      <c r="O67" s="27"/>
      <c r="P67" s="32">
        <f t="shared" si="3"/>
        <v>21002</v>
      </c>
      <c r="Q67" s="9"/>
    </row>
    <row r="68" spans="3:17" ht="12.75">
      <c r="C68" s="7"/>
      <c r="D68" s="8"/>
      <c r="E68" s="8"/>
      <c r="F68" s="8"/>
      <c r="G68">
        <v>2000</v>
      </c>
      <c r="H68" s="30"/>
      <c r="I68" s="10">
        <v>326</v>
      </c>
      <c r="J68" s="10">
        <v>3568</v>
      </c>
      <c r="K68" s="27"/>
      <c r="L68" s="31">
        <f t="shared" si="2"/>
        <v>3894</v>
      </c>
      <c r="M68" s="27"/>
      <c r="N68" s="10">
        <v>16621</v>
      </c>
      <c r="O68" s="27"/>
      <c r="P68" s="32">
        <f t="shared" si="3"/>
        <v>20515</v>
      </c>
      <c r="Q68" s="9"/>
    </row>
    <row r="69" spans="3:17" ht="12.75">
      <c r="C69" s="7"/>
      <c r="D69" s="8"/>
      <c r="E69" s="8"/>
      <c r="F69" s="8"/>
      <c r="G69">
        <v>2001</v>
      </c>
      <c r="H69" s="30"/>
      <c r="I69" s="10">
        <v>348</v>
      </c>
      <c r="J69" s="10">
        <v>3410</v>
      </c>
      <c r="K69" s="27"/>
      <c r="L69" s="31">
        <f t="shared" si="2"/>
        <v>3758</v>
      </c>
      <c r="M69" s="27"/>
      <c r="N69" s="10">
        <v>16150</v>
      </c>
      <c r="O69" s="27"/>
      <c r="P69" s="32">
        <f t="shared" si="3"/>
        <v>19908</v>
      </c>
      <c r="Q69" s="9"/>
    </row>
    <row r="70" spans="3:17" ht="12.75">
      <c r="C70" s="7"/>
      <c r="D70" s="8"/>
      <c r="E70" s="8"/>
      <c r="F70" s="8"/>
      <c r="G70">
        <v>2002</v>
      </c>
      <c r="H70" s="30"/>
      <c r="I70" s="10">
        <v>304</v>
      </c>
      <c r="J70" s="10">
        <v>3229</v>
      </c>
      <c r="K70" s="27"/>
      <c r="L70" s="31">
        <f t="shared" si="2"/>
        <v>3533</v>
      </c>
      <c r="M70" s="27"/>
      <c r="N70" s="10">
        <v>15742</v>
      </c>
      <c r="O70" s="27"/>
      <c r="P70" s="32">
        <f aca="true" t="shared" si="4" ref="P70:P75">L70+N70</f>
        <v>19275</v>
      </c>
      <c r="Q70" s="9"/>
    </row>
    <row r="71" spans="3:17" ht="12.75">
      <c r="C71" s="7"/>
      <c r="D71" s="8"/>
      <c r="E71" s="8"/>
      <c r="F71" s="8"/>
      <c r="G71">
        <v>2003</v>
      </c>
      <c r="H71" s="30"/>
      <c r="I71" s="10">
        <v>336</v>
      </c>
      <c r="J71" s="10">
        <v>2958</v>
      </c>
      <c r="K71" s="27"/>
      <c r="L71" s="31">
        <f t="shared" si="2"/>
        <v>3294</v>
      </c>
      <c r="M71" s="27"/>
      <c r="N71" s="10">
        <v>15461</v>
      </c>
      <c r="O71" s="27"/>
      <c r="P71" s="32">
        <f t="shared" si="4"/>
        <v>18755</v>
      </c>
      <c r="Q71" s="9"/>
    </row>
    <row r="72" spans="3:17" ht="12.75">
      <c r="C72" s="7"/>
      <c r="D72" s="8"/>
      <c r="E72" s="8"/>
      <c r="F72" s="8"/>
      <c r="G72">
        <v>2004</v>
      </c>
      <c r="H72" s="30"/>
      <c r="I72" s="10">
        <v>308</v>
      </c>
      <c r="J72" s="10">
        <v>2766</v>
      </c>
      <c r="K72" s="27"/>
      <c r="L72" s="31">
        <f t="shared" si="2"/>
        <v>3074</v>
      </c>
      <c r="M72" s="27"/>
      <c r="N72" s="10">
        <v>15427</v>
      </c>
      <c r="O72" s="27"/>
      <c r="P72" s="32">
        <f t="shared" si="4"/>
        <v>18501</v>
      </c>
      <c r="Q72" s="9"/>
    </row>
    <row r="73" spans="3:17" ht="12.75">
      <c r="C73" s="7"/>
      <c r="D73" s="8"/>
      <c r="E73" s="8"/>
      <c r="F73" s="8"/>
      <c r="G73">
        <v>2005</v>
      </c>
      <c r="H73" s="30"/>
      <c r="I73" s="10">
        <v>286</v>
      </c>
      <c r="J73" s="10">
        <v>2663</v>
      </c>
      <c r="K73" s="27"/>
      <c r="L73" s="31">
        <f>SUM(I73:J73)</f>
        <v>2949</v>
      </c>
      <c r="M73" s="27"/>
      <c r="N73" s="10">
        <v>14931</v>
      </c>
      <c r="O73" s="27"/>
      <c r="P73" s="32">
        <f t="shared" si="4"/>
        <v>17880</v>
      </c>
      <c r="Q73" s="9"/>
    </row>
    <row r="74" spans="3:17" ht="12.75">
      <c r="C74" s="7"/>
      <c r="D74" s="8"/>
      <c r="E74" s="8"/>
      <c r="F74" s="8"/>
      <c r="G74">
        <v>2006</v>
      </c>
      <c r="H74" s="30"/>
      <c r="I74" s="10">
        <v>314</v>
      </c>
      <c r="J74" s="10">
        <v>2626</v>
      </c>
      <c r="K74" s="27"/>
      <c r="L74" s="31">
        <f t="shared" si="2"/>
        <v>2940</v>
      </c>
      <c r="M74" s="27"/>
      <c r="N74" s="10">
        <v>14323</v>
      </c>
      <c r="O74" s="27"/>
      <c r="P74" s="32">
        <f t="shared" si="4"/>
        <v>17263</v>
      </c>
      <c r="Q74" s="9"/>
    </row>
    <row r="75" spans="3:17" ht="12.75">
      <c r="C75" s="7"/>
      <c r="D75" s="8"/>
      <c r="E75" s="8"/>
      <c r="F75" s="8"/>
      <c r="G75">
        <v>2007</v>
      </c>
      <c r="H75" s="30" t="s">
        <v>27</v>
      </c>
      <c r="I75" s="10">
        <v>282</v>
      </c>
      <c r="J75" s="10">
        <v>2316</v>
      </c>
      <c r="K75" s="27"/>
      <c r="L75" s="31">
        <f t="shared" si="2"/>
        <v>2598</v>
      </c>
      <c r="M75" s="27"/>
      <c r="N75" s="10">
        <v>13465</v>
      </c>
      <c r="O75" s="27"/>
      <c r="P75" s="32">
        <f t="shared" si="4"/>
        <v>16063</v>
      </c>
      <c r="Q75" s="9"/>
    </row>
    <row r="76" spans="3:17" ht="6" customHeight="1">
      <c r="C76" s="7"/>
      <c r="D76" s="8"/>
      <c r="E76" s="8"/>
      <c r="F76" s="8"/>
      <c r="G76" s="17"/>
      <c r="H76" s="8"/>
      <c r="I76" s="8"/>
      <c r="J76" s="8"/>
      <c r="K76" s="8"/>
      <c r="L76" s="8"/>
      <c r="M76" s="8"/>
      <c r="N76" s="8"/>
      <c r="O76" s="8"/>
      <c r="P76" s="32"/>
      <c r="Q76" s="9"/>
    </row>
    <row r="77" spans="3:17" ht="12.75">
      <c r="C77" s="14"/>
      <c r="D77" s="83" t="s">
        <v>28</v>
      </c>
      <c r="H77" s="15"/>
      <c r="I77" s="33">
        <f>(I62+I63+I64+I65+I66)/5</f>
        <v>378.2</v>
      </c>
      <c r="J77" s="33">
        <f>(J62+J63+J64+J65+J66)/5</f>
        <v>4459.6</v>
      </c>
      <c r="K77" s="15"/>
      <c r="L77" s="33">
        <f>(L62+L63+L64+L65+L66)/5</f>
        <v>4837.8</v>
      </c>
      <c r="M77" s="15"/>
      <c r="N77" s="33">
        <f>(N62+N63+N64+N65+N66)/5</f>
        <v>17478</v>
      </c>
      <c r="O77" s="15"/>
      <c r="P77" s="33">
        <f>(P62+P63+P64+P65+P66)/5</f>
        <v>22315.8</v>
      </c>
      <c r="Q77" s="9"/>
    </row>
    <row r="78" spans="3:17" ht="6" customHeight="1">
      <c r="C78" s="7"/>
      <c r="D78" s="8"/>
      <c r="E78" s="8"/>
      <c r="F78" s="8"/>
      <c r="G78" s="17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3:17" ht="12.75">
      <c r="C79" s="16"/>
      <c r="D79" s="18" t="s">
        <v>157</v>
      </c>
      <c r="H79" s="8"/>
      <c r="I79" s="8"/>
      <c r="J79" s="8"/>
      <c r="K79" s="8"/>
      <c r="L79" s="8"/>
      <c r="M79" s="8"/>
      <c r="N79" s="8"/>
      <c r="O79" s="8"/>
      <c r="P79" s="8"/>
      <c r="Q79" s="9"/>
    </row>
    <row r="80" spans="3:17" ht="12.75">
      <c r="C80" s="7"/>
      <c r="F80" s="8" t="s">
        <v>158</v>
      </c>
      <c r="H80" s="8"/>
      <c r="I80" s="34">
        <f>(I75-I74)/I74</f>
        <v>-0.10191082802547771</v>
      </c>
      <c r="J80" s="34">
        <f>(J75-J74)/J74</f>
        <v>-0.11805026656511805</v>
      </c>
      <c r="K80" s="34"/>
      <c r="L80" s="34">
        <f>(L75-L74)/L74</f>
        <v>-0.11632653061224489</v>
      </c>
      <c r="M80" s="34"/>
      <c r="N80" s="34">
        <f>(N75-N74)/N74</f>
        <v>-0.05990365146966418</v>
      </c>
      <c r="O80" s="34"/>
      <c r="P80" s="34">
        <f>(P75-P74)/P74</f>
        <v>-0.0695128309100388</v>
      </c>
      <c r="Q80" s="9"/>
    </row>
    <row r="81" spans="3:17" ht="12.75">
      <c r="C81" s="7"/>
      <c r="F81" s="23" t="s">
        <v>29</v>
      </c>
      <c r="H81" s="8"/>
      <c r="I81" s="34">
        <f>(I75-I77)/I77</f>
        <v>-0.254362771020624</v>
      </c>
      <c r="J81" s="34">
        <f aca="true" t="shared" si="5" ref="J81:P81">(J75-J77)/J77</f>
        <v>-0.4806709121894341</v>
      </c>
      <c r="K81" s="34"/>
      <c r="L81" s="34">
        <f t="shared" si="5"/>
        <v>-0.4629790400595312</v>
      </c>
      <c r="M81" s="34"/>
      <c r="N81" s="34">
        <f t="shared" si="5"/>
        <v>-0.22960292939695617</v>
      </c>
      <c r="O81" s="34"/>
      <c r="P81" s="34">
        <f t="shared" si="5"/>
        <v>-0.2801960942471253</v>
      </c>
      <c r="Q81" s="9"/>
    </row>
    <row r="82" spans="3:17" ht="6" customHeight="1"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9"/>
    </row>
    <row r="83" ht="5.25" customHeight="1"/>
    <row r="84" spans="3:6" ht="12.75">
      <c r="C84" s="21" t="s">
        <v>8</v>
      </c>
      <c r="D84" s="21"/>
      <c r="F84" s="26" t="s">
        <v>159</v>
      </c>
    </row>
    <row r="85" spans="4:6" ht="12.75">
      <c r="D85" s="22"/>
      <c r="F85" s="22" t="s">
        <v>9</v>
      </c>
    </row>
    <row r="86" spans="3:6" ht="12.75">
      <c r="C86" s="22"/>
      <c r="D86" s="22"/>
      <c r="F86" s="26" t="s">
        <v>113</v>
      </c>
    </row>
    <row r="87" spans="4:6" ht="12.75">
      <c r="D87" s="22"/>
      <c r="F87" s="28" t="s">
        <v>10</v>
      </c>
    </row>
    <row r="88" spans="3:4" ht="3" customHeight="1">
      <c r="C88" s="1"/>
      <c r="D88" s="1"/>
    </row>
    <row r="89" spans="3:4" ht="3.75" customHeight="1">
      <c r="C89" s="1"/>
      <c r="D89" s="1"/>
    </row>
    <row r="90" spans="3:4" ht="37.5" customHeight="1">
      <c r="C90" s="1"/>
      <c r="D90" s="1"/>
    </row>
    <row r="91" spans="3:4" ht="35.25" customHeight="1">
      <c r="C91" s="1"/>
      <c r="D91" s="1"/>
    </row>
    <row r="92" spans="3:4" ht="33" customHeight="1">
      <c r="C92" s="1"/>
      <c r="D92" s="1"/>
    </row>
    <row r="9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124</v>
      </c>
      <c r="I1" s="7"/>
    </row>
    <row r="2" ht="12.75">
      <c r="I2" s="7"/>
    </row>
    <row r="3" spans="2:16" ht="12.75">
      <c r="B3" t="s">
        <v>125</v>
      </c>
      <c r="I3" s="7" t="s">
        <v>126</v>
      </c>
      <c r="P3" t="s">
        <v>127</v>
      </c>
    </row>
    <row r="4" ht="12.75">
      <c r="I4" s="7"/>
    </row>
    <row r="5" spans="2:18" ht="12.75">
      <c r="B5" t="s">
        <v>128</v>
      </c>
      <c r="D5" s="170">
        <v>0.4</v>
      </c>
      <c r="I5" s="7" t="s">
        <v>128</v>
      </c>
      <c r="K5" s="170">
        <v>0.5</v>
      </c>
      <c r="P5" t="s">
        <v>128</v>
      </c>
      <c r="R5" s="171">
        <v>0.1</v>
      </c>
    </row>
    <row r="6" spans="4:9" ht="12.75">
      <c r="D6" s="172"/>
      <c r="I6" s="7"/>
    </row>
    <row r="7" spans="2:20" ht="12.75">
      <c r="B7" t="s">
        <v>129</v>
      </c>
      <c r="D7" s="172"/>
      <c r="F7" s="173">
        <f>1-D5</f>
        <v>0.6</v>
      </c>
      <c r="I7" s="7" t="s">
        <v>129</v>
      </c>
      <c r="M7" s="174">
        <f>1-K5</f>
        <v>0.5</v>
      </c>
      <c r="P7" t="s">
        <v>129</v>
      </c>
      <c r="Q7" s="175"/>
      <c r="T7" s="176">
        <f>1-R5</f>
        <v>0.9</v>
      </c>
    </row>
    <row r="8" ht="12.75">
      <c r="I8" s="7"/>
    </row>
    <row r="9" spans="2:22" ht="12.75">
      <c r="B9" s="245" t="s">
        <v>130</v>
      </c>
      <c r="C9" s="245"/>
      <c r="D9" s="177" t="s">
        <v>131</v>
      </c>
      <c r="E9" s="177" t="s">
        <v>132</v>
      </c>
      <c r="F9" s="177" t="s">
        <v>133</v>
      </c>
      <c r="G9" s="177" t="s">
        <v>134</v>
      </c>
      <c r="H9" s="177" t="s">
        <v>135</v>
      </c>
      <c r="I9" s="178" t="s">
        <v>130</v>
      </c>
      <c r="J9" s="177"/>
      <c r="K9" s="177" t="s">
        <v>131</v>
      </c>
      <c r="L9" s="177" t="s">
        <v>132</v>
      </c>
      <c r="M9" s="177" t="s">
        <v>133</v>
      </c>
      <c r="N9" s="177" t="s">
        <v>134</v>
      </c>
      <c r="O9" s="177" t="s">
        <v>135</v>
      </c>
      <c r="P9" s="179" t="s">
        <v>136</v>
      </c>
      <c r="R9" s="177" t="s">
        <v>131</v>
      </c>
      <c r="S9" s="177" t="s">
        <v>132</v>
      </c>
      <c r="T9" s="177" t="s">
        <v>133</v>
      </c>
      <c r="U9" s="177" t="s">
        <v>134</v>
      </c>
      <c r="V9" s="177" t="s">
        <v>135</v>
      </c>
    </row>
    <row r="10" spans="2:22" ht="12.75">
      <c r="B10" s="180" t="s">
        <v>137</v>
      </c>
      <c r="C10" s="177" t="s">
        <v>137</v>
      </c>
      <c r="D10" t="s">
        <v>138</v>
      </c>
      <c r="E10" t="s">
        <v>139</v>
      </c>
      <c r="F10" t="s">
        <v>140</v>
      </c>
      <c r="G10" t="s">
        <v>40</v>
      </c>
      <c r="H10" t="s">
        <v>141</v>
      </c>
      <c r="I10" s="181" t="s">
        <v>142</v>
      </c>
      <c r="J10" s="17" t="s">
        <v>142</v>
      </c>
      <c r="K10" t="s">
        <v>138</v>
      </c>
      <c r="L10" t="s">
        <v>139</v>
      </c>
      <c r="M10" t="s">
        <v>140</v>
      </c>
      <c r="N10" t="s">
        <v>40</v>
      </c>
      <c r="O10" t="s">
        <v>141</v>
      </c>
      <c r="P10" s="179" t="s">
        <v>137</v>
      </c>
      <c r="R10" t="s">
        <v>138</v>
      </c>
      <c r="S10" t="s">
        <v>139</v>
      </c>
      <c r="T10" t="s">
        <v>140</v>
      </c>
      <c r="U10" t="s">
        <v>143</v>
      </c>
      <c r="V10" t="s">
        <v>141</v>
      </c>
    </row>
    <row r="11" spans="1:22" ht="13.5" thickBot="1">
      <c r="A11" s="182" t="s">
        <v>144</v>
      </c>
      <c r="B11" s="182"/>
      <c r="C11" s="183" t="s">
        <v>145</v>
      </c>
      <c r="D11" s="183" t="s">
        <v>146</v>
      </c>
      <c r="E11" s="183" t="s">
        <v>147</v>
      </c>
      <c r="F11" s="183" t="s">
        <v>148</v>
      </c>
      <c r="G11" s="183" t="s">
        <v>149</v>
      </c>
      <c r="H11" s="183" t="s">
        <v>150</v>
      </c>
      <c r="I11" s="184"/>
      <c r="J11" s="182" t="s">
        <v>145</v>
      </c>
      <c r="K11" s="183" t="s">
        <v>146</v>
      </c>
      <c r="L11" s="183" t="s">
        <v>147</v>
      </c>
      <c r="M11" s="183" t="s">
        <v>148</v>
      </c>
      <c r="N11" s="183" t="s">
        <v>149</v>
      </c>
      <c r="O11" s="183" t="s">
        <v>150</v>
      </c>
      <c r="P11" s="185" t="s">
        <v>151</v>
      </c>
      <c r="Q11" s="182"/>
      <c r="R11" s="183" t="s">
        <v>146</v>
      </c>
      <c r="S11" s="183" t="s">
        <v>147</v>
      </c>
      <c r="T11" s="183" t="s">
        <v>148</v>
      </c>
      <c r="U11" s="183" t="s">
        <v>149</v>
      </c>
      <c r="V11" s="183" t="s">
        <v>150</v>
      </c>
    </row>
    <row r="12" spans="1:23" ht="12.75">
      <c r="A12" t="s">
        <v>152</v>
      </c>
      <c r="B12" s="186">
        <f>'Tables 5 to 7'!J5</f>
        <v>4837.8</v>
      </c>
      <c r="C12" s="186">
        <f>B12</f>
        <v>4837.8</v>
      </c>
      <c r="D12" s="187"/>
      <c r="E12" s="187"/>
      <c r="F12" s="187"/>
      <c r="G12" s="187"/>
      <c r="H12" s="187"/>
      <c r="I12" s="188">
        <f>'Tables 5 to 7'!J34</f>
        <v>842.4</v>
      </c>
      <c r="J12" s="186">
        <f>I12</f>
        <v>842.4</v>
      </c>
      <c r="K12" s="187"/>
      <c r="L12" s="187"/>
      <c r="M12" s="187"/>
      <c r="N12" s="187"/>
      <c r="O12" s="187"/>
      <c r="P12" s="189">
        <f>'Tables 5 to 7'!M64</f>
        <v>46.41900458956953</v>
      </c>
      <c r="Q12" s="190">
        <f>P12</f>
        <v>46.41900458956953</v>
      </c>
      <c r="R12" s="187"/>
      <c r="S12" s="187"/>
      <c r="T12" s="187"/>
      <c r="U12" s="187"/>
      <c r="V12" s="187"/>
      <c r="W12" s="191"/>
    </row>
    <row r="13" spans="1:23" ht="12.75">
      <c r="A13">
        <v>1994</v>
      </c>
      <c r="B13" s="192">
        <f>'Tables 5 to 7'!J7</f>
        <v>5571</v>
      </c>
      <c r="C13" s="186">
        <f aca="true" t="shared" si="0" ref="C13:C29">C12</f>
        <v>4837.8</v>
      </c>
      <c r="D13" s="187"/>
      <c r="E13" s="187"/>
      <c r="F13" s="187"/>
      <c r="G13" s="187"/>
      <c r="H13" s="187"/>
      <c r="I13" s="193">
        <f>'Tables 5 to 7'!J36</f>
        <v>1029</v>
      </c>
      <c r="J13" s="186">
        <f aca="true" t="shared" si="1" ref="J13:J29">J12</f>
        <v>842.4</v>
      </c>
      <c r="K13" s="187"/>
      <c r="L13" s="187"/>
      <c r="M13" s="187"/>
      <c r="N13" s="187"/>
      <c r="O13" s="187"/>
      <c r="P13" s="194">
        <f>'Tables 5 to 7'!M66</f>
        <v>47.227777777777774</v>
      </c>
      <c r="Q13" s="190">
        <f aca="true" t="shared" si="2" ref="Q13:Q29">Q12</f>
        <v>46.41900458956953</v>
      </c>
      <c r="R13" s="187"/>
      <c r="S13" s="187"/>
      <c r="T13" s="187"/>
      <c r="U13" s="187"/>
      <c r="V13" s="187"/>
      <c r="W13" s="191"/>
    </row>
    <row r="14" spans="1:23" ht="12.75">
      <c r="A14">
        <v>1995</v>
      </c>
      <c r="B14" s="192">
        <f>'Tables 5 to 7'!J8</f>
        <v>5339</v>
      </c>
      <c r="C14" s="186">
        <f t="shared" si="0"/>
        <v>4837.8</v>
      </c>
      <c r="D14" s="187"/>
      <c r="E14" s="187"/>
      <c r="F14" s="187"/>
      <c r="G14" s="187"/>
      <c r="H14" s="187"/>
      <c r="I14" s="193">
        <f>'Tables 5 to 7'!J37</f>
        <v>950</v>
      </c>
      <c r="J14" s="186">
        <f t="shared" si="1"/>
        <v>842.4</v>
      </c>
      <c r="K14" s="187"/>
      <c r="L14" s="187"/>
      <c r="M14" s="187"/>
      <c r="N14" s="187"/>
      <c r="O14" s="187"/>
      <c r="P14" s="194">
        <f>'Tables 5 to 7'!M67</f>
        <v>45.88020527329196</v>
      </c>
      <c r="Q14" s="190">
        <f t="shared" si="2"/>
        <v>46.41900458956953</v>
      </c>
      <c r="R14" s="187"/>
      <c r="S14" s="187"/>
      <c r="T14" s="187"/>
      <c r="U14" s="187"/>
      <c r="V14" s="187"/>
      <c r="W14" s="191"/>
    </row>
    <row r="15" spans="1:21" ht="12.75">
      <c r="A15">
        <v>1996</v>
      </c>
      <c r="B15" s="192">
        <f>'Tables 5 to 7'!J9</f>
        <v>4398</v>
      </c>
      <c r="C15" s="186">
        <f t="shared" si="0"/>
        <v>4837.8</v>
      </c>
      <c r="D15" s="186">
        <f>C15</f>
        <v>4837.8</v>
      </c>
      <c r="E15" s="195">
        <v>1</v>
      </c>
      <c r="F15" s="196">
        <f>1</f>
        <v>1</v>
      </c>
      <c r="G15" s="192">
        <f>D15</f>
        <v>4837.8</v>
      </c>
      <c r="I15" s="193">
        <f>'Tables 5 to 7'!J38</f>
        <v>790</v>
      </c>
      <c r="J15" s="186">
        <f t="shared" si="1"/>
        <v>842.4</v>
      </c>
      <c r="K15" s="186">
        <f>J15</f>
        <v>842.4</v>
      </c>
      <c r="L15" s="196">
        <v>1</v>
      </c>
      <c r="M15" s="174">
        <f>1</f>
        <v>1</v>
      </c>
      <c r="N15" s="197">
        <f>K15</f>
        <v>842.4</v>
      </c>
      <c r="P15" s="194">
        <f>'Tables 5 to 7'!M68</f>
        <v>45.842993702610585</v>
      </c>
      <c r="Q15" s="190">
        <f t="shared" si="2"/>
        <v>46.41900458956953</v>
      </c>
      <c r="R15" s="198">
        <f>ROUND(P12,2)</f>
        <v>46.42</v>
      </c>
      <c r="S15" s="196">
        <v>1</v>
      </c>
      <c r="T15" s="196">
        <f>1</f>
        <v>1</v>
      </c>
      <c r="U15" s="199">
        <f>R15</f>
        <v>46.42</v>
      </c>
    </row>
    <row r="16" spans="1:22" ht="12.75">
      <c r="A16">
        <v>1997</v>
      </c>
      <c r="B16" s="192">
        <f>'Tables 5 to 7'!J10</f>
        <v>4424</v>
      </c>
      <c r="C16" s="186">
        <f t="shared" si="0"/>
        <v>4837.8</v>
      </c>
      <c r="F16" s="174">
        <f aca="true" t="shared" si="3" ref="F16:F29">F15*E$32</f>
        <v>0.9641701029894991</v>
      </c>
      <c r="G16" s="192">
        <f aca="true" t="shared" si="4" ref="G16:G29">G15*E$32</f>
        <v>4664.462124242599</v>
      </c>
      <c r="H16" s="200">
        <f aca="true" t="shared" si="5" ref="H16:H29">(G16-G15)/G15</f>
        <v>-0.03582989701050084</v>
      </c>
      <c r="I16" s="193">
        <f>'Tables 5 to 7'!J39</f>
        <v>745</v>
      </c>
      <c r="J16" s="186">
        <f t="shared" si="1"/>
        <v>842.4</v>
      </c>
      <c r="M16" s="174">
        <f aca="true" t="shared" si="6" ref="M16:M29">M15*L$32</f>
        <v>0.9516951530106196</v>
      </c>
      <c r="N16" s="197">
        <f aca="true" t="shared" si="7" ref="N16:N29">N15*L$32</f>
        <v>801.7079968961459</v>
      </c>
      <c r="O16" s="201">
        <f aca="true" t="shared" si="8" ref="O16:O29">(N16-N15)/N15</f>
        <v>-0.048304846989380416</v>
      </c>
      <c r="P16" s="194">
        <f>'Tables 5 to 7'!M69</f>
        <v>47.18623222640039</v>
      </c>
      <c r="Q16" s="190">
        <f t="shared" si="2"/>
        <v>46.41900458956953</v>
      </c>
      <c r="R16" s="196"/>
      <c r="T16" s="174">
        <f aca="true" t="shared" si="9" ref="T16:T29">T15*S$32</f>
        <v>0.9925024964407473</v>
      </c>
      <c r="U16" s="199">
        <f aca="true" t="shared" si="10" ref="U16:U29">U15*S$32</f>
        <v>46.07196588477949</v>
      </c>
      <c r="V16" s="202">
        <f aca="true" t="shared" si="11" ref="V16:V29">(U16-U15)/U15</f>
        <v>-0.007497503559252783</v>
      </c>
    </row>
    <row r="17" spans="1:22" ht="12.75">
      <c r="A17">
        <v>1998</v>
      </c>
      <c r="B17" s="192">
        <f>'Tables 5 to 7'!J11</f>
        <v>4457</v>
      </c>
      <c r="C17" s="186">
        <f t="shared" si="0"/>
        <v>4837.8</v>
      </c>
      <c r="F17" s="174">
        <f t="shared" si="3"/>
        <v>0.9296239874987814</v>
      </c>
      <c r="G17" s="192">
        <f t="shared" si="4"/>
        <v>4497.3349267216045</v>
      </c>
      <c r="H17" s="200">
        <f t="shared" si="5"/>
        <v>-0.03582989701050093</v>
      </c>
      <c r="I17" s="193">
        <f>'Tables 5 to 7'!J40</f>
        <v>698</v>
      </c>
      <c r="J17" s="186">
        <f t="shared" si="1"/>
        <v>842.4</v>
      </c>
      <c r="M17" s="174">
        <f t="shared" si="6"/>
        <v>0.9057236642639066</v>
      </c>
      <c r="N17" s="197">
        <f t="shared" si="7"/>
        <v>762.9816147759149</v>
      </c>
      <c r="O17" s="201">
        <f t="shared" si="8"/>
        <v>-0.04830484698938048</v>
      </c>
      <c r="P17" s="194">
        <f>'Tables 5 to 7'!M70</f>
        <v>45.98082877724849</v>
      </c>
      <c r="Q17" s="190">
        <f t="shared" si="2"/>
        <v>46.41900458956953</v>
      </c>
      <c r="R17" s="196"/>
      <c r="T17" s="174">
        <f t="shared" si="9"/>
        <v>0.9850612054411155</v>
      </c>
      <c r="U17" s="199">
        <f t="shared" si="10"/>
        <v>45.72654115657658</v>
      </c>
      <c r="V17" s="202">
        <f t="shared" si="11"/>
        <v>-0.007497503559252789</v>
      </c>
    </row>
    <row r="18" spans="1:22" ht="12.75">
      <c r="A18">
        <v>1999</v>
      </c>
      <c r="B18" s="192">
        <f>'Tables 5 to 7'!J12</f>
        <v>4075</v>
      </c>
      <c r="C18" s="186">
        <f t="shared" si="0"/>
        <v>4837.8</v>
      </c>
      <c r="F18" s="174">
        <f t="shared" si="3"/>
        <v>0.8963156557682089</v>
      </c>
      <c r="G18" s="192">
        <f t="shared" si="4"/>
        <v>4336.195879475441</v>
      </c>
      <c r="H18" s="200">
        <f t="shared" si="5"/>
        <v>-0.03582989701050086</v>
      </c>
      <c r="I18" s="193">
        <f>'Tables 5 to 7'!J41</f>
        <v>625</v>
      </c>
      <c r="J18" s="186">
        <f t="shared" si="1"/>
        <v>842.4</v>
      </c>
      <c r="M18" s="174">
        <f t="shared" si="6"/>
        <v>0.8619728212469776</v>
      </c>
      <c r="N18" s="197">
        <f t="shared" si="7"/>
        <v>726.1259046184539</v>
      </c>
      <c r="O18" s="201">
        <f t="shared" si="8"/>
        <v>-0.04830484698938044</v>
      </c>
      <c r="P18" s="194">
        <f>'Tables 5 to 7'!M71</f>
        <v>42.562212504851956</v>
      </c>
      <c r="Q18" s="190">
        <f t="shared" si="2"/>
        <v>46.41900458956953</v>
      </c>
      <c r="R18" s="196"/>
      <c r="T18" s="174">
        <f t="shared" si="9"/>
        <v>0.977675705547239</v>
      </c>
      <c r="U18" s="199">
        <f t="shared" si="10"/>
        <v>45.38370625150283</v>
      </c>
      <c r="V18" s="202">
        <f t="shared" si="11"/>
        <v>-0.007497503559252764</v>
      </c>
    </row>
    <row r="19" spans="1:22" ht="12.75">
      <c r="A19">
        <v>2000</v>
      </c>
      <c r="B19" s="192">
        <f>'Tables 5 to 7'!J13</f>
        <v>3894</v>
      </c>
      <c r="C19" s="186">
        <f t="shared" si="0"/>
        <v>4837.8</v>
      </c>
      <c r="F19" s="174">
        <f t="shared" si="3"/>
        <v>0.8642007581331345</v>
      </c>
      <c r="G19" s="192">
        <f t="shared" si="4"/>
        <v>4180.830427696477</v>
      </c>
      <c r="H19" s="200">
        <f t="shared" si="5"/>
        <v>-0.03582989701050096</v>
      </c>
      <c r="I19" s="193">
        <f>'Tables 5 to 7'!J42</f>
        <v>561</v>
      </c>
      <c r="J19" s="186">
        <f t="shared" si="1"/>
        <v>842.4</v>
      </c>
      <c r="M19" s="174">
        <f t="shared" si="6"/>
        <v>0.8203353560076377</v>
      </c>
      <c r="N19" s="197">
        <f t="shared" si="7"/>
        <v>691.050503900834</v>
      </c>
      <c r="O19" s="201">
        <f t="shared" si="8"/>
        <v>-0.0483048469893805</v>
      </c>
      <c r="P19" s="194">
        <f>'Tables 5 to 7'!M72</f>
        <v>42.013633235668046</v>
      </c>
      <c r="Q19" s="190">
        <f t="shared" si="2"/>
        <v>46.41900458956953</v>
      </c>
      <c r="R19" s="196"/>
      <c r="T19" s="174">
        <f t="shared" si="9"/>
        <v>0.9703455784651037</v>
      </c>
      <c r="U19" s="199">
        <f t="shared" si="10"/>
        <v>45.043441752350105</v>
      </c>
      <c r="V19" s="202">
        <f t="shared" si="11"/>
        <v>-0.007497503559252754</v>
      </c>
    </row>
    <row r="20" spans="1:22" ht="12.75">
      <c r="A20">
        <v>2001</v>
      </c>
      <c r="B20" s="192">
        <f>'Tables 5 to 7'!J14</f>
        <v>3758</v>
      </c>
      <c r="C20" s="186">
        <f t="shared" si="0"/>
        <v>4837.8</v>
      </c>
      <c r="F20" s="174">
        <f t="shared" si="3"/>
        <v>0.8332365339728275</v>
      </c>
      <c r="G20" s="192">
        <f t="shared" si="4"/>
        <v>4031.0317040537443</v>
      </c>
      <c r="H20" s="200">
        <f t="shared" si="5"/>
        <v>-0.03582989701050084</v>
      </c>
      <c r="I20" s="193">
        <f>'Tables 5 to 7'!J43</f>
        <v>544</v>
      </c>
      <c r="J20" s="186">
        <f t="shared" si="1"/>
        <v>842.4</v>
      </c>
      <c r="M20" s="174">
        <f t="shared" si="6"/>
        <v>0.7807091821557098</v>
      </c>
      <c r="N20" s="197">
        <f t="shared" si="7"/>
        <v>657.66941504797</v>
      </c>
      <c r="O20" s="201">
        <f t="shared" si="8"/>
        <v>-0.04830484698938034</v>
      </c>
      <c r="P20" s="194">
        <f>'Tables 5 to 7'!M73</f>
        <v>40.309901524532954</v>
      </c>
      <c r="Q20" s="190">
        <f t="shared" si="2"/>
        <v>46.41900458956953</v>
      </c>
      <c r="R20" s="196"/>
      <c r="T20" s="174">
        <f t="shared" si="9"/>
        <v>0.9630704090368565</v>
      </c>
      <c r="U20" s="199">
        <f t="shared" si="10"/>
        <v>44.705728387490865</v>
      </c>
      <c r="V20" s="202">
        <f t="shared" si="11"/>
        <v>-0.007497503559252787</v>
      </c>
    </row>
    <row r="21" spans="1:22" ht="12.75">
      <c r="A21">
        <v>2002</v>
      </c>
      <c r="B21" s="192">
        <f>'Tables 5 to 7'!J15</f>
        <v>3533</v>
      </c>
      <c r="C21" s="186">
        <f t="shared" si="0"/>
        <v>4837.8</v>
      </c>
      <c r="F21" s="174">
        <f t="shared" si="3"/>
        <v>0.8033817547751944</v>
      </c>
      <c r="G21" s="192">
        <f t="shared" si="4"/>
        <v>3886.600253251435</v>
      </c>
      <c r="H21" s="200">
        <f t="shared" si="5"/>
        <v>-0.03582989701050086</v>
      </c>
      <c r="I21" s="193">
        <f>'Tables 5 to 7'!J44</f>
        <v>527</v>
      </c>
      <c r="J21" s="186">
        <f t="shared" si="1"/>
        <v>842.4</v>
      </c>
      <c r="M21" s="174">
        <f t="shared" si="6"/>
        <v>0.742997144568474</v>
      </c>
      <c r="N21" s="197">
        <f t="shared" si="7"/>
        <v>625.9007945844825</v>
      </c>
      <c r="O21" s="201">
        <f t="shared" si="8"/>
        <v>-0.04830484698938045</v>
      </c>
      <c r="P21" s="194">
        <f>'Tables 5 to 7'!M74</f>
        <v>37.900815813736195</v>
      </c>
      <c r="Q21" s="190">
        <f t="shared" si="2"/>
        <v>46.41900458956953</v>
      </c>
      <c r="R21" s="196"/>
      <c r="T21" s="174">
        <f t="shared" si="9"/>
        <v>0.9558497852172917</v>
      </c>
      <c r="U21" s="199">
        <f t="shared" si="10"/>
        <v>44.370547029786664</v>
      </c>
      <c r="V21" s="202">
        <f t="shared" si="11"/>
        <v>-0.007497503559252781</v>
      </c>
    </row>
    <row r="22" spans="1:22" ht="12.75">
      <c r="A22">
        <v>2003</v>
      </c>
      <c r="B22" s="192">
        <f>'Tables 5 to 7'!J16</f>
        <v>3294</v>
      </c>
      <c r="C22" s="186">
        <f t="shared" si="0"/>
        <v>4837.8</v>
      </c>
      <c r="F22" s="174">
        <f t="shared" si="3"/>
        <v>0.7745966692414836</v>
      </c>
      <c r="G22" s="192">
        <f t="shared" si="4"/>
        <v>3747.3437664564494</v>
      </c>
      <c r="H22" s="200">
        <f t="shared" si="5"/>
        <v>-0.03582989701050086</v>
      </c>
      <c r="I22" s="193">
        <f>'Tables 5 to 7'!J45</f>
        <v>432</v>
      </c>
      <c r="J22" s="186">
        <f t="shared" si="1"/>
        <v>842.4</v>
      </c>
      <c r="M22" s="174">
        <f t="shared" si="6"/>
        <v>0.7071067811865472</v>
      </c>
      <c r="N22" s="197">
        <f t="shared" si="7"/>
        <v>595.6667524715474</v>
      </c>
      <c r="O22" s="201">
        <f t="shared" si="8"/>
        <v>-0.04830484698938045</v>
      </c>
      <c r="P22" s="194">
        <f>'Tables 5 to 7'!M75</f>
        <v>36.77896657027204</v>
      </c>
      <c r="Q22" s="190">
        <f t="shared" si="2"/>
        <v>46.41900458956953</v>
      </c>
      <c r="R22" s="196"/>
      <c r="T22" s="174">
        <f t="shared" si="9"/>
        <v>0.9486832980505141</v>
      </c>
      <c r="U22" s="199">
        <f t="shared" si="10"/>
        <v>44.03787869550485</v>
      </c>
      <c r="V22" s="202">
        <f t="shared" si="11"/>
        <v>-0.0074975035592526555</v>
      </c>
    </row>
    <row r="23" spans="1:22" ht="12.75">
      <c r="A23">
        <v>2004</v>
      </c>
      <c r="B23" s="192">
        <f>'Tables 5 to 7'!J17</f>
        <v>3074</v>
      </c>
      <c r="C23" s="186">
        <f t="shared" si="0"/>
        <v>4837.8</v>
      </c>
      <c r="F23" s="174">
        <f t="shared" si="3"/>
        <v>0.7468429503578843</v>
      </c>
      <c r="G23" s="192">
        <f t="shared" si="4"/>
        <v>3613.0768252413723</v>
      </c>
      <c r="H23" s="200">
        <f t="shared" si="5"/>
        <v>-0.03582989701050091</v>
      </c>
      <c r="I23" s="193">
        <f>'Tables 5 to 7'!J46</f>
        <v>384</v>
      </c>
      <c r="J23" s="186">
        <f t="shared" si="1"/>
        <v>842.4</v>
      </c>
      <c r="M23" s="174">
        <f t="shared" si="6"/>
        <v>0.6729500963161777</v>
      </c>
      <c r="N23" s="197">
        <f t="shared" si="7"/>
        <v>566.8931611367482</v>
      </c>
      <c r="O23" s="201">
        <f t="shared" si="8"/>
        <v>-0.04830484698938039</v>
      </c>
      <c r="P23" s="194">
        <f>'Tables 5 to 7'!M76</f>
        <v>36.12433195626733</v>
      </c>
      <c r="Q23" s="190">
        <f t="shared" si="2"/>
        <v>46.41900458956953</v>
      </c>
      <c r="R23" s="196"/>
      <c r="T23" s="174">
        <f t="shared" si="9"/>
        <v>0.9415705416467768</v>
      </c>
      <c r="U23" s="199">
        <f t="shared" si="10"/>
        <v>43.707704543243366</v>
      </c>
      <c r="V23" s="202">
        <f t="shared" si="11"/>
        <v>-0.007497503559252665</v>
      </c>
    </row>
    <row r="24" spans="1:22" ht="12.75">
      <c r="A24">
        <v>2005</v>
      </c>
      <c r="B24" s="192">
        <f>'Tables 5 to 7'!J18</f>
        <v>2949</v>
      </c>
      <c r="C24" s="186">
        <f t="shared" si="0"/>
        <v>4837.8</v>
      </c>
      <c r="F24" s="174">
        <f t="shared" si="3"/>
        <v>0.7200836443635427</v>
      </c>
      <c r="G24" s="192">
        <f t="shared" si="4"/>
        <v>3483.6206547019465</v>
      </c>
      <c r="H24" s="200">
        <f t="shared" si="5"/>
        <v>-0.035829897010500864</v>
      </c>
      <c r="I24" s="193">
        <f>'Tables 5 to 7'!J47</f>
        <v>368</v>
      </c>
      <c r="J24" s="186">
        <f t="shared" si="1"/>
        <v>842.4</v>
      </c>
      <c r="M24" s="174">
        <f t="shared" si="6"/>
        <v>0.640443344882136</v>
      </c>
      <c r="N24" s="197">
        <f t="shared" si="7"/>
        <v>539.5094737287113</v>
      </c>
      <c r="O24" s="201">
        <f t="shared" si="8"/>
        <v>-0.04830484698938051</v>
      </c>
      <c r="P24" s="194">
        <f>'Tables 5 to 7'!M77</f>
        <v>34.952608326984304</v>
      </c>
      <c r="Q24" s="190">
        <f t="shared" si="2"/>
        <v>46.41900458956953</v>
      </c>
      <c r="R24" s="196"/>
      <c r="T24" s="174">
        <f t="shared" si="9"/>
        <v>0.9345111131594925</v>
      </c>
      <c r="U24" s="199">
        <f t="shared" si="10"/>
        <v>43.380005872863634</v>
      </c>
      <c r="V24" s="202">
        <f t="shared" si="11"/>
        <v>-0.0074975035592526875</v>
      </c>
    </row>
    <row r="25" spans="1:22" ht="12.75">
      <c r="A25">
        <v>2006</v>
      </c>
      <c r="B25" s="192">
        <f>'Tables 5 to 7'!J19</f>
        <v>2940</v>
      </c>
      <c r="C25" s="186">
        <f t="shared" si="0"/>
        <v>4837.8</v>
      </c>
      <c r="F25" s="174">
        <f t="shared" si="3"/>
        <v>0.6942831215470507</v>
      </c>
      <c r="G25" s="192">
        <f t="shared" si="4"/>
        <v>3358.802885420322</v>
      </c>
      <c r="H25" s="200">
        <f t="shared" si="5"/>
        <v>-0.03582989701050087</v>
      </c>
      <c r="I25" s="193">
        <f>'Tables 5 to 7'!J48</f>
        <v>373</v>
      </c>
      <c r="J25" s="186">
        <f t="shared" si="1"/>
        <v>842.4</v>
      </c>
      <c r="M25" s="174">
        <f t="shared" si="6"/>
        <v>0.6095068271022374</v>
      </c>
      <c r="N25" s="197">
        <f t="shared" si="7"/>
        <v>513.4485511509248</v>
      </c>
      <c r="O25" s="201">
        <f t="shared" si="8"/>
        <v>-0.04830484698938037</v>
      </c>
      <c r="P25" s="194">
        <f>'Tables 5 to 7'!M78</f>
        <v>32.641294439380125</v>
      </c>
      <c r="Q25" s="190">
        <f t="shared" si="2"/>
        <v>46.41900458956953</v>
      </c>
      <c r="R25" s="196"/>
      <c r="T25" s="174">
        <f t="shared" si="9"/>
        <v>0.927504612762418</v>
      </c>
      <c r="U25" s="199">
        <f t="shared" si="10"/>
        <v>43.054764124431436</v>
      </c>
      <c r="V25" s="202">
        <f t="shared" si="11"/>
        <v>-0.0074975035592527</v>
      </c>
    </row>
    <row r="26" spans="1:22" ht="12.75">
      <c r="A26">
        <v>2007</v>
      </c>
      <c r="B26" s="192">
        <f>'Tables 5 to 7'!J20</f>
        <v>2598</v>
      </c>
      <c r="C26" s="186">
        <f t="shared" si="0"/>
        <v>4837.8</v>
      </c>
      <c r="F26" s="174">
        <f t="shared" si="3"/>
        <v>0.6694070288058909</v>
      </c>
      <c r="G26" s="192">
        <f t="shared" si="4"/>
        <v>3238.4573239571387</v>
      </c>
      <c r="H26" s="200">
        <f t="shared" si="5"/>
        <v>-0.03582989701050092</v>
      </c>
      <c r="I26" s="193">
        <f>'Tables 5 to 7'!J49</f>
        <v>271</v>
      </c>
      <c r="J26" s="186">
        <f t="shared" si="1"/>
        <v>842.4</v>
      </c>
      <c r="M26" s="174">
        <f t="shared" si="6"/>
        <v>0.580064693080081</v>
      </c>
      <c r="N26" s="197">
        <f t="shared" si="7"/>
        <v>488.6464974506603</v>
      </c>
      <c r="O26" s="201">
        <f t="shared" si="8"/>
        <v>-0.0483048469893804</v>
      </c>
      <c r="P26" s="7"/>
      <c r="Q26" s="190">
        <f t="shared" si="2"/>
        <v>46.41900458956953</v>
      </c>
      <c r="R26" s="196"/>
      <c r="T26" s="174">
        <f t="shared" si="9"/>
        <v>0.9205506436270084</v>
      </c>
      <c r="U26" s="199">
        <f t="shared" si="10"/>
        <v>42.731960877165726</v>
      </c>
      <c r="V26" s="202">
        <f t="shared" si="11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74">
        <f t="shared" si="3"/>
        <v>0.6454222439056704</v>
      </c>
      <c r="G27" s="192">
        <f t="shared" si="4"/>
        <v>3122.423731566852</v>
      </c>
      <c r="H27" s="200">
        <f t="shared" si="5"/>
        <v>-0.03582989701050092</v>
      </c>
      <c r="I27" s="7"/>
      <c r="J27" s="186">
        <f t="shared" si="1"/>
        <v>842.4</v>
      </c>
      <c r="M27" s="174">
        <f t="shared" si="6"/>
        <v>0.5520447568369058</v>
      </c>
      <c r="N27" s="197">
        <f t="shared" si="7"/>
        <v>465.0425031594095</v>
      </c>
      <c r="O27" s="201">
        <f t="shared" si="8"/>
        <v>-0.04830484698938047</v>
      </c>
      <c r="P27" s="7"/>
      <c r="Q27" s="190">
        <f t="shared" si="2"/>
        <v>46.41900458956953</v>
      </c>
      <c r="R27" s="196"/>
      <c r="T27" s="174">
        <f t="shared" si="9"/>
        <v>0.9136488118999426</v>
      </c>
      <c r="U27" s="199">
        <f t="shared" si="10"/>
        <v>42.411577848395325</v>
      </c>
      <c r="V27" s="202">
        <f t="shared" si="11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74">
        <f t="shared" si="3"/>
        <v>0.6222968313782439</v>
      </c>
      <c r="G28" s="192">
        <f t="shared" si="4"/>
        <v>3010.547610841668</v>
      </c>
      <c r="H28" s="200">
        <f t="shared" si="5"/>
        <v>-0.03582989701050088</v>
      </c>
      <c r="I28" s="7"/>
      <c r="J28" s="186">
        <f t="shared" si="1"/>
        <v>842.4</v>
      </c>
      <c r="M28" s="174">
        <f t="shared" si="6"/>
        <v>0.5253783193266094</v>
      </c>
      <c r="N28" s="197">
        <f t="shared" si="7"/>
        <v>442.57869620073575</v>
      </c>
      <c r="O28" s="201">
        <f t="shared" si="8"/>
        <v>-0.0483048469893804</v>
      </c>
      <c r="P28" s="7"/>
      <c r="Q28" s="190">
        <f t="shared" si="2"/>
        <v>46.41900458956953</v>
      </c>
      <c r="R28" s="196"/>
      <c r="T28" s="174">
        <f t="shared" si="9"/>
        <v>0.9067987266808157</v>
      </c>
      <c r="U28" s="199">
        <f t="shared" si="10"/>
        <v>42.09359689252346</v>
      </c>
      <c r="V28" s="202">
        <f t="shared" si="11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212">
        <f>F7</f>
        <v>0.6</v>
      </c>
      <c r="F29" s="174">
        <f t="shared" si="3"/>
        <v>0.6000000000000004</v>
      </c>
      <c r="G29" s="192">
        <f t="shared" si="4"/>
        <v>2902.680000000001</v>
      </c>
      <c r="H29" s="200">
        <f t="shared" si="5"/>
        <v>-0.03582989701050095</v>
      </c>
      <c r="I29" s="7"/>
      <c r="J29" s="186">
        <f t="shared" si="1"/>
        <v>842.4</v>
      </c>
      <c r="K29" s="186">
        <f>K15*M7</f>
        <v>421.2</v>
      </c>
      <c r="L29" s="174">
        <f>M7</f>
        <v>0.5</v>
      </c>
      <c r="M29" s="174">
        <f t="shared" si="6"/>
        <v>0.49999999999999967</v>
      </c>
      <c r="N29" s="197">
        <f t="shared" si="7"/>
        <v>421.1999999999997</v>
      </c>
      <c r="O29" s="201">
        <f t="shared" si="8"/>
        <v>-0.04830484698938047</v>
      </c>
      <c r="P29" s="7"/>
      <c r="Q29" s="190">
        <f t="shared" si="2"/>
        <v>46.41900458956953</v>
      </c>
      <c r="R29" s="174">
        <f>R15*T7</f>
        <v>41.778000000000006</v>
      </c>
      <c r="S29" s="176">
        <f>T7</f>
        <v>0.9</v>
      </c>
      <c r="T29" s="174">
        <f t="shared" si="9"/>
        <v>0.9000000000000005</v>
      </c>
      <c r="U29" s="199">
        <f t="shared" si="10"/>
        <v>41.77800000000001</v>
      </c>
      <c r="V29" s="202">
        <f t="shared" si="11"/>
        <v>-0.00749750355925274</v>
      </c>
    </row>
    <row r="30" spans="4:21" ht="12.75">
      <c r="D30" s="203" t="s">
        <v>153</v>
      </c>
      <c r="E30" s="213">
        <v>14</v>
      </c>
      <c r="G30" s="186"/>
      <c r="H30" s="204"/>
      <c r="K30" s="203" t="s">
        <v>153</v>
      </c>
      <c r="L30" s="36">
        <v>14</v>
      </c>
      <c r="N30" s="186"/>
      <c r="R30" s="203" t="s">
        <v>153</v>
      </c>
      <c r="S30" s="36">
        <v>14</v>
      </c>
      <c r="U30" s="186"/>
    </row>
    <row r="31" spans="4:19" ht="12.75">
      <c r="D31" s="203" t="s">
        <v>154</v>
      </c>
      <c r="E31" s="214">
        <f>1/E30</f>
        <v>0.07142857142857142</v>
      </c>
      <c r="K31" s="203" t="s">
        <v>154</v>
      </c>
      <c r="L31" s="205">
        <f>1/L30</f>
        <v>0.07142857142857142</v>
      </c>
      <c r="R31" s="203" t="s">
        <v>154</v>
      </c>
      <c r="S31" s="205">
        <f>1/S30</f>
        <v>0.07142857142857142</v>
      </c>
    </row>
    <row r="32" spans="4:19" ht="12.75">
      <c r="D32" s="203" t="s">
        <v>155</v>
      </c>
      <c r="E32" s="214">
        <f>POWER(E29,E31)</f>
        <v>0.9641701029894991</v>
      </c>
      <c r="K32" s="203" t="s">
        <v>155</v>
      </c>
      <c r="L32" s="205">
        <f>POWER(L29,L31)</f>
        <v>0.9516951530106196</v>
      </c>
      <c r="R32" s="203" t="s">
        <v>155</v>
      </c>
      <c r="S32" s="205">
        <f>POWER(S29,S31)</f>
        <v>0.9925024964407473</v>
      </c>
    </row>
    <row r="33" spans="4:19" ht="12.75">
      <c r="D33" s="203" t="s">
        <v>156</v>
      </c>
      <c r="E33" s="215">
        <f>1-E32</f>
        <v>0.03582989701050088</v>
      </c>
      <c r="F33" s="206"/>
      <c r="K33" s="203" t="s">
        <v>156</v>
      </c>
      <c r="L33" s="207">
        <f>1-L32</f>
        <v>0.04830484698938042</v>
      </c>
      <c r="R33" s="203" t="s">
        <v>156</v>
      </c>
      <c r="S33" s="202">
        <f>1-S32</f>
        <v>0.007497503559252716</v>
      </c>
    </row>
    <row r="34" spans="4:19" ht="12.75">
      <c r="D34" s="203"/>
      <c r="E34" s="206"/>
      <c r="F34" s="206"/>
      <c r="K34" s="203"/>
      <c r="L34" s="208"/>
      <c r="R34" s="203"/>
      <c r="S34" s="209"/>
    </row>
    <row r="35" spans="4:19" ht="12.75">
      <c r="D35" s="203"/>
      <c r="E35" s="206"/>
      <c r="F35" s="206"/>
      <c r="K35" s="203"/>
      <c r="L35" s="208"/>
      <c r="R35" s="203"/>
      <c r="S35" s="209"/>
    </row>
    <row r="36" spans="2:19" ht="23.25">
      <c r="B36" s="210" t="s">
        <v>168</v>
      </c>
      <c r="D36" s="203"/>
      <c r="E36" s="206"/>
      <c r="F36" s="206"/>
      <c r="K36" s="203"/>
      <c r="L36" s="208"/>
      <c r="R36" s="203"/>
      <c r="S36" s="209"/>
    </row>
    <row r="47" spans="2:10" ht="12.75">
      <c r="B47" s="211"/>
      <c r="C47" s="211"/>
      <c r="D47" s="211"/>
      <c r="E47" s="211"/>
      <c r="F47" s="211"/>
      <c r="G47" s="211"/>
      <c r="H47" s="211"/>
      <c r="I47" s="211"/>
      <c r="J47" s="211"/>
    </row>
    <row r="72" spans="2:13" ht="12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8" ht="16.5">
      <c r="B2" s="160" t="s">
        <v>199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/>
      <c r="O4" s="61" t="s">
        <v>13</v>
      </c>
      <c r="P4" s="106"/>
      <c r="Q4" s="100"/>
      <c r="R4" s="101"/>
    </row>
    <row r="5" spans="2:18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98"/>
      <c r="R6" s="79"/>
    </row>
    <row r="7" spans="2:18" ht="6" customHeight="1">
      <c r="B7" s="59"/>
      <c r="C7" s="60"/>
      <c r="P7" s="60"/>
      <c r="Q7" s="71"/>
      <c r="R7" s="60"/>
    </row>
    <row r="8" spans="2:18" ht="15.75">
      <c r="B8" s="59"/>
      <c r="C8" s="60"/>
      <c r="D8" s="55" t="s">
        <v>14</v>
      </c>
      <c r="P8" s="60"/>
      <c r="Q8" s="71"/>
      <c r="R8" s="60"/>
    </row>
    <row r="9" spans="2:18" ht="15">
      <c r="B9" s="59"/>
      <c r="C9" s="60"/>
      <c r="D9" s="39"/>
      <c r="E9" s="54" t="s">
        <v>47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88">
        <f>F9+J9</f>
        <v>104.2</v>
      </c>
      <c r="O9" s="88">
        <f>G9+K9</f>
        <v>1376</v>
      </c>
      <c r="P9" s="93">
        <f>H9+L9</f>
        <v>4384.599999999999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3"/>
      <c r="R10" s="94"/>
    </row>
    <row r="11" spans="2:18" ht="15.75">
      <c r="B11" s="59"/>
      <c r="C11" s="60"/>
      <c r="D11" s="55"/>
      <c r="E11" s="102">
        <v>2005</v>
      </c>
      <c r="F11" s="72">
        <v>45</v>
      </c>
      <c r="G11" s="72">
        <v>678</v>
      </c>
      <c r="H11" s="72">
        <v>2918</v>
      </c>
      <c r="I11" s="72"/>
      <c r="J11" s="72">
        <v>21</v>
      </c>
      <c r="K11" s="72">
        <v>63</v>
      </c>
      <c r="L11" s="72">
        <v>131</v>
      </c>
      <c r="M11" s="72"/>
      <c r="N11" s="88">
        <f aca="true" t="shared" si="0" ref="N11:P12">F11+J11</f>
        <v>66</v>
      </c>
      <c r="O11" s="88">
        <f t="shared" si="0"/>
        <v>741</v>
      </c>
      <c r="P11" s="93">
        <f t="shared" si="0"/>
        <v>3049</v>
      </c>
      <c r="Q11" s="91"/>
      <c r="R11" s="93"/>
    </row>
    <row r="12" spans="2:18" ht="15.75">
      <c r="B12" s="59"/>
      <c r="C12" s="60"/>
      <c r="D12" s="55"/>
      <c r="E12" s="102">
        <v>2006</v>
      </c>
      <c r="F12" s="72">
        <v>44</v>
      </c>
      <c r="G12" s="72">
        <v>679</v>
      </c>
      <c r="H12" s="72">
        <v>2716</v>
      </c>
      <c r="I12" s="72"/>
      <c r="J12" s="72">
        <v>17</v>
      </c>
      <c r="K12" s="72">
        <v>67</v>
      </c>
      <c r="L12" s="72">
        <v>134</v>
      </c>
      <c r="M12" s="72"/>
      <c r="N12" s="88">
        <f t="shared" si="0"/>
        <v>61</v>
      </c>
      <c r="O12" s="88">
        <f t="shared" si="0"/>
        <v>746</v>
      </c>
      <c r="P12" s="93">
        <f t="shared" si="0"/>
        <v>2850</v>
      </c>
      <c r="Q12" s="91"/>
      <c r="R12" s="93"/>
    </row>
    <row r="13" spans="2:18" ht="15.75">
      <c r="B13" s="59"/>
      <c r="C13" s="60"/>
      <c r="D13" s="55"/>
      <c r="E13" s="102" t="s">
        <v>160</v>
      </c>
      <c r="F13" s="72">
        <v>45</v>
      </c>
      <c r="G13" s="72">
        <v>590</v>
      </c>
      <c r="H13" s="72">
        <v>2567</v>
      </c>
      <c r="I13" s="72"/>
      <c r="J13" s="72">
        <v>16</v>
      </c>
      <c r="K13" s="72">
        <v>50</v>
      </c>
      <c r="L13" s="72">
        <v>115</v>
      </c>
      <c r="M13" s="72"/>
      <c r="N13" s="88">
        <f>F13+J13</f>
        <v>61</v>
      </c>
      <c r="O13" s="88">
        <f>G13+K13</f>
        <v>640</v>
      </c>
      <c r="P13" s="93">
        <f>H13+L13</f>
        <v>2682</v>
      </c>
      <c r="Q13" s="91"/>
      <c r="R13" s="93"/>
    </row>
    <row r="14" spans="2:18" ht="15">
      <c r="B14" s="59"/>
      <c r="C14" s="60"/>
      <c r="E14" s="102" t="s">
        <v>164</v>
      </c>
      <c r="F14" s="89" t="str">
        <f>IF(F12&gt;$F$78,(F13-F12)/F12,$F$79)</f>
        <v>*</v>
      </c>
      <c r="G14" s="89">
        <f>IF(G12&gt;$F$78,(G13-G12)/G12,$F$79)</f>
        <v>-0.13107511045655376</v>
      </c>
      <c r="H14" s="89">
        <f>IF(H12&gt;$F$78,(H13-H12)/H12,$F$79)</f>
        <v>-0.054860088365243004</v>
      </c>
      <c r="I14" s="74"/>
      <c r="J14" s="89" t="str">
        <f>IF(J12&gt;$F$78,(J13-J12)/J12,$F$79)</f>
        <v>*</v>
      </c>
      <c r="K14" s="89">
        <f>IF(K12&gt;$F$78,(K13-K12)/K12,$F$79)</f>
        <v>-0.2537313432835821</v>
      </c>
      <c r="L14" s="89">
        <f>IF(L12&gt;$F$78,(L13-L12)/L12,$F$79)</f>
        <v>-0.1417910447761194</v>
      </c>
      <c r="M14" s="74"/>
      <c r="N14" s="89">
        <f>IF(N12&gt;$F$78,(N13-N12)/N12,$F$79)</f>
        <v>0</v>
      </c>
      <c r="O14" s="89">
        <f>IF(O12&gt;$F$78,(O13-O12)/O12,$F$79)</f>
        <v>-0.14209115281501342</v>
      </c>
      <c r="P14" s="89">
        <f>IF(P12&gt;$F$78,(P13-P12)/P12,$F$79)</f>
        <v>-0.05894736842105263</v>
      </c>
      <c r="Q14" s="90"/>
      <c r="R14" s="95"/>
    </row>
    <row r="15" spans="2:18" ht="15">
      <c r="B15" s="59"/>
      <c r="C15" s="60"/>
      <c r="E15" s="102" t="s">
        <v>29</v>
      </c>
      <c r="F15" s="89">
        <f>IF(F9&gt;$F$78,(F13-F9)/F9,$F$79)</f>
        <v>-0.3767313019390582</v>
      </c>
      <c r="G15" s="89">
        <f>IF(G9&gt;$F$78,(G13-G9)/G9,$F$79)</f>
        <v>-0.5301051290219815</v>
      </c>
      <c r="H15" s="89">
        <f>IF(H9&gt;$F$78,(H13-H9)/H9,$F$79)</f>
        <v>-0.3837030634783444</v>
      </c>
      <c r="I15" s="74"/>
      <c r="J15" s="89" t="str">
        <f>IF(J9&gt;$F$78,(J13-J9)/J9,$F$79)</f>
        <v>*</v>
      </c>
      <c r="K15" s="89">
        <f>IF(K9&gt;$F$78,(K13-K9)/K9,$F$79)</f>
        <v>-0.584717607973422</v>
      </c>
      <c r="L15" s="89">
        <f>IF(L9&gt;$F$78,(L13-L9)/L9,$F$79)</f>
        <v>-0.4758432087511395</v>
      </c>
      <c r="M15" s="74"/>
      <c r="N15" s="89">
        <f>IF(N9&gt;$F$78,(N13-N9)/N9,$F$79)</f>
        <v>-0.4145873320537428</v>
      </c>
      <c r="O15" s="89">
        <f>IF(O9&gt;$F$78,(O13-O9)/O9,$F$79)</f>
        <v>-0.5348837209302325</v>
      </c>
      <c r="P15" s="89">
        <f>IF(P9&gt;$F$78,(P13-P9)/P9,$F$79)</f>
        <v>-0.38831364320576556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5"/>
      <c r="R16" s="96"/>
    </row>
    <row r="17" spans="2:18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96"/>
    </row>
    <row r="18" spans="2:18" ht="15">
      <c r="B18" s="59"/>
      <c r="C18" s="60"/>
      <c r="D18" s="39"/>
      <c r="E18" s="54" t="s">
        <v>47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88">
        <f>F18+J18</f>
        <v>10.600000000000001</v>
      </c>
      <c r="O18" s="88">
        <f>G18+K18</f>
        <v>248.8</v>
      </c>
      <c r="P18" s="93">
        <f>H18+L18</f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3"/>
      <c r="R19" s="94"/>
    </row>
    <row r="20" spans="2:18" ht="15.75">
      <c r="B20" s="59"/>
      <c r="C20" s="60"/>
      <c r="D20" s="55"/>
      <c r="E20" s="102">
        <v>2005</v>
      </c>
      <c r="F20" s="72">
        <v>8</v>
      </c>
      <c r="G20" s="72">
        <v>107</v>
      </c>
      <c r="H20" s="72">
        <v>696</v>
      </c>
      <c r="I20" s="72"/>
      <c r="J20" s="72">
        <v>8</v>
      </c>
      <c r="K20" s="72">
        <v>25</v>
      </c>
      <c r="L20" s="72">
        <v>85</v>
      </c>
      <c r="M20" s="72"/>
      <c r="N20" s="88">
        <f aca="true" t="shared" si="1" ref="N20:P21">F20+J20</f>
        <v>16</v>
      </c>
      <c r="O20" s="88">
        <f t="shared" si="1"/>
        <v>132</v>
      </c>
      <c r="P20" s="93">
        <f t="shared" si="1"/>
        <v>781</v>
      </c>
      <c r="Q20" s="91"/>
      <c r="R20" s="93"/>
    </row>
    <row r="21" spans="2:18" ht="15.75">
      <c r="B21" s="59"/>
      <c r="C21" s="60"/>
      <c r="D21" s="55"/>
      <c r="E21" s="102">
        <v>2006</v>
      </c>
      <c r="F21" s="72">
        <v>7</v>
      </c>
      <c r="G21" s="72">
        <v>113</v>
      </c>
      <c r="H21" s="72">
        <v>695</v>
      </c>
      <c r="I21" s="72"/>
      <c r="J21" s="72">
        <v>3</v>
      </c>
      <c r="K21" s="72">
        <v>28</v>
      </c>
      <c r="L21" s="72">
        <v>86</v>
      </c>
      <c r="M21" s="72"/>
      <c r="N21" s="88">
        <f t="shared" si="1"/>
        <v>10</v>
      </c>
      <c r="O21" s="88">
        <f t="shared" si="1"/>
        <v>141</v>
      </c>
      <c r="P21" s="93">
        <f t="shared" si="1"/>
        <v>781</v>
      </c>
      <c r="Q21" s="91"/>
      <c r="R21" s="93"/>
    </row>
    <row r="22" spans="2:18" ht="15.75">
      <c r="B22" s="59"/>
      <c r="C22" s="60"/>
      <c r="D22" s="55"/>
      <c r="E22" s="102" t="s">
        <v>160</v>
      </c>
      <c r="F22" s="72">
        <v>4</v>
      </c>
      <c r="G22" s="72">
        <v>125</v>
      </c>
      <c r="H22" s="72">
        <v>627</v>
      </c>
      <c r="I22" s="72"/>
      <c r="J22" s="72">
        <v>0</v>
      </c>
      <c r="K22" s="72">
        <v>24</v>
      </c>
      <c r="L22" s="72">
        <v>79</v>
      </c>
      <c r="M22" s="72"/>
      <c r="N22" s="88">
        <f>F22+J22</f>
        <v>4</v>
      </c>
      <c r="O22" s="88">
        <f>G22+K22</f>
        <v>149</v>
      </c>
      <c r="P22" s="93">
        <f>H22+L22</f>
        <v>706</v>
      </c>
      <c r="Q22" s="91"/>
      <c r="R22" s="93"/>
    </row>
    <row r="23" spans="2:18" ht="15">
      <c r="B23" s="59"/>
      <c r="C23" s="60"/>
      <c r="E23" s="102" t="s">
        <v>164</v>
      </c>
      <c r="F23" s="89" t="str">
        <f>IF(F21&gt;$F$78,(F22-F21)/F21,$F$79)</f>
        <v>*</v>
      </c>
      <c r="G23" s="89">
        <f>IF(G21&gt;$F$78,(G22-G21)/G21,$F$79)</f>
        <v>0.10619469026548672</v>
      </c>
      <c r="H23" s="89">
        <f>IF(H21&gt;$F$78,(H22-H21)/H21,$F$79)</f>
        <v>-0.09784172661870504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-0.08139534883720931</v>
      </c>
      <c r="M23" s="74"/>
      <c r="N23" s="89" t="str">
        <f>IF(N21&gt;$F$78,(N22-N21)/N21,$F$79)</f>
        <v>*</v>
      </c>
      <c r="O23" s="89">
        <f>IF(O21&gt;$F$78,(O22-O21)/O21,$F$79)</f>
        <v>0.05673758865248227</v>
      </c>
      <c r="P23" s="89">
        <f>IF(P21&gt;$F$78,(P22-P21)/P21,$F$79)</f>
        <v>-0.09603072983354674</v>
      </c>
      <c r="Q23" s="90"/>
      <c r="R23" s="95"/>
    </row>
    <row r="24" spans="2:18" ht="15">
      <c r="B24" s="59"/>
      <c r="C24" s="60"/>
      <c r="E24" s="102" t="s">
        <v>29</v>
      </c>
      <c r="F24" s="89" t="str">
        <f>IF(F18&gt;$F$78,(F22-F18)/F18,$F$79)</f>
        <v>*</v>
      </c>
      <c r="G24" s="89">
        <f>IF(G18&gt;$F$78,(G22-G18)/G18,$F$79)</f>
        <v>-0.3615934627170583</v>
      </c>
      <c r="H24" s="89">
        <f>IF(H18&gt;$F$78,(H22-H18)/H18,$F$79)</f>
        <v>-0.44523093257830476</v>
      </c>
      <c r="I24" s="74"/>
      <c r="J24" s="89" t="str">
        <f>IF(J18&gt;$F$78,(J22-J18)/J18,$F$79)</f>
        <v>*</v>
      </c>
      <c r="K24" s="89">
        <f>IF(K18&gt;$F$78,(K22-K18)/K18,$F$79)</f>
        <v>-0.5471698113207547</v>
      </c>
      <c r="L24" s="89">
        <f>IF(L18&gt;$F$78,(L22-L18)/L18,$F$79)</f>
        <v>-0.48366013071895425</v>
      </c>
      <c r="M24" s="74"/>
      <c r="N24" s="89" t="str">
        <f>IF(N18&gt;$F$78,(N22-N18)/N18,$F$79)</f>
        <v>*</v>
      </c>
      <c r="O24" s="89">
        <f>IF(O18&gt;$F$78,(O22-O18)/O18,$F$79)</f>
        <v>-0.4011254019292605</v>
      </c>
      <c r="P24" s="89">
        <f>IF(P18&gt;$F$78,(P22-P18)/P18,$F$79)</f>
        <v>-0.4498129675810474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5"/>
      <c r="R25" s="96"/>
    </row>
    <row r="26" spans="2:18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96"/>
    </row>
    <row r="27" spans="2:18" ht="15">
      <c r="B27" s="59"/>
      <c r="C27" s="60"/>
      <c r="D27" s="39"/>
      <c r="E27" s="54" t="s">
        <v>47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88">
        <f>F27+J27</f>
        <v>31.2</v>
      </c>
      <c r="O27" s="88">
        <f>G27+K27</f>
        <v>355.4</v>
      </c>
      <c r="P27" s="93">
        <f>H27+L27</f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3"/>
      <c r="R28" s="94"/>
    </row>
    <row r="29" spans="2:18" ht="15.75">
      <c r="B29" s="59"/>
      <c r="C29" s="60"/>
      <c r="D29" s="55"/>
      <c r="E29" s="102">
        <v>2005</v>
      </c>
      <c r="F29" s="72">
        <v>3</v>
      </c>
      <c r="G29" s="72">
        <v>157</v>
      </c>
      <c r="H29" s="72">
        <v>575</v>
      </c>
      <c r="I29" s="72"/>
      <c r="J29" s="72">
        <v>31</v>
      </c>
      <c r="K29" s="72">
        <v>246</v>
      </c>
      <c r="L29" s="72">
        <v>506</v>
      </c>
      <c r="M29" s="72"/>
      <c r="N29" s="88">
        <f aca="true" t="shared" si="2" ref="N29:P31">F29+J29</f>
        <v>34</v>
      </c>
      <c r="O29" s="88">
        <f t="shared" si="2"/>
        <v>403</v>
      </c>
      <c r="P29" s="93">
        <f t="shared" si="2"/>
        <v>1081</v>
      </c>
      <c r="Q29" s="91"/>
      <c r="R29" s="93"/>
    </row>
    <row r="30" spans="2:18" ht="15.75">
      <c r="B30" s="59"/>
      <c r="C30" s="60"/>
      <c r="D30" s="55"/>
      <c r="E30" s="102">
        <v>2006</v>
      </c>
      <c r="F30" s="72">
        <v>12</v>
      </c>
      <c r="G30" s="72">
        <v>175</v>
      </c>
      <c r="H30" s="72">
        <v>573</v>
      </c>
      <c r="I30" s="72"/>
      <c r="J30" s="72">
        <v>46</v>
      </c>
      <c r="K30" s="72">
        <v>233</v>
      </c>
      <c r="L30" s="72">
        <v>495</v>
      </c>
      <c r="M30" s="72"/>
      <c r="N30" s="88">
        <f t="shared" si="2"/>
        <v>58</v>
      </c>
      <c r="O30" s="88">
        <f t="shared" si="2"/>
        <v>408</v>
      </c>
      <c r="P30" s="93">
        <f t="shared" si="2"/>
        <v>1068</v>
      </c>
      <c r="Q30" s="91"/>
      <c r="R30" s="93"/>
    </row>
    <row r="31" spans="2:18" ht="15.75">
      <c r="B31" s="59"/>
      <c r="C31" s="60"/>
      <c r="D31" s="55"/>
      <c r="E31" s="102" t="s">
        <v>160</v>
      </c>
      <c r="F31" s="72">
        <v>3</v>
      </c>
      <c r="G31" s="72">
        <v>153</v>
      </c>
      <c r="H31" s="72">
        <v>572</v>
      </c>
      <c r="I31" s="72"/>
      <c r="J31" s="72">
        <v>37</v>
      </c>
      <c r="K31" s="72">
        <v>251</v>
      </c>
      <c r="L31" s="72">
        <v>467</v>
      </c>
      <c r="M31" s="72"/>
      <c r="N31" s="88">
        <f t="shared" si="2"/>
        <v>40</v>
      </c>
      <c r="O31" s="88">
        <f t="shared" si="2"/>
        <v>404</v>
      </c>
      <c r="P31" s="93">
        <f t="shared" si="2"/>
        <v>1039</v>
      </c>
      <c r="Q31" s="91"/>
      <c r="R31" s="93"/>
    </row>
    <row r="32" spans="2:18" ht="15">
      <c r="B32" s="59"/>
      <c r="C32" s="60"/>
      <c r="E32" s="102" t="s">
        <v>164</v>
      </c>
      <c r="F32" s="89" t="str">
        <f>IF(F30&gt;$F$78,(F31-F30)/F30,$F$79)</f>
        <v>*</v>
      </c>
      <c r="G32" s="89">
        <f>IF(G30&gt;$F$78,(G31-G30)/G30,$F$79)</f>
        <v>-0.12571428571428572</v>
      </c>
      <c r="H32" s="89">
        <f>IF(H30&gt;$F$78,(H31-H30)/H30,$F$79)</f>
        <v>-0.0017452006980802793</v>
      </c>
      <c r="I32" s="74"/>
      <c r="J32" s="89" t="str">
        <f>IF(J30&gt;$F$78,(J31-J30)/J30,$F$79)</f>
        <v>*</v>
      </c>
      <c r="K32" s="89">
        <f>IF(K30&gt;$F$78,(K31-K30)/K30,$F$79)</f>
        <v>0.07725321888412018</v>
      </c>
      <c r="L32" s="89">
        <f>IF(L30&gt;$F$78,(L31-L30)/L30,$F$79)</f>
        <v>-0.05656565656565657</v>
      </c>
      <c r="M32" s="74"/>
      <c r="N32" s="89">
        <f>IF(N30&gt;$F$78,(N31-N30)/N30,$F$79)</f>
        <v>-0.3103448275862069</v>
      </c>
      <c r="O32" s="89">
        <f>IF(O30&gt;$F$78,(O31-O30)/O30,$F$79)</f>
        <v>-0.00980392156862745</v>
      </c>
      <c r="P32" s="89">
        <f>IF(P30&gt;$F$78,(P31-P30)/P30,$F$79)</f>
        <v>-0.027153558052434457</v>
      </c>
      <c r="Q32" s="90"/>
      <c r="R32" s="95"/>
    </row>
    <row r="33" spans="2:18" ht="15">
      <c r="B33" s="59"/>
      <c r="C33" s="60"/>
      <c r="E33" s="102" t="s">
        <v>29</v>
      </c>
      <c r="F33" s="89" t="str">
        <f>IF(F27&gt;$F$78,(F31-F27)/F27,$F$79)</f>
        <v>*</v>
      </c>
      <c r="G33" s="89">
        <f>IF(G27&gt;$F$78,(G31-G27)/G27,$F$79)</f>
        <v>0.033783783783783786</v>
      </c>
      <c r="H33" s="89">
        <f>IF(H27&gt;$F$78,(H31-H27)/H27,$F$79)</f>
        <v>0.1242138364779874</v>
      </c>
      <c r="I33" s="74"/>
      <c r="J33" s="89" t="str">
        <f>IF(J27&gt;$F$78,(J31-J27)/J27,$F$79)</f>
        <v>*</v>
      </c>
      <c r="K33" s="89">
        <f>IF(K27&gt;$F$78,(K31-K27)/K27,$F$79)</f>
        <v>0.21022179363548696</v>
      </c>
      <c r="L33" s="89">
        <f>IF(L27&gt;$F$78,(L31-L27)/L27,$F$79)</f>
        <v>0.09572970436414832</v>
      </c>
      <c r="M33" s="74"/>
      <c r="N33" s="89" t="str">
        <f>IF(N27&gt;$F$78,(N31-N27)/N27,$F$79)</f>
        <v>*</v>
      </c>
      <c r="O33" s="89">
        <f>IF(O27&gt;$F$78,(O31-O27)/O27,$F$79)</f>
        <v>0.13674732695554312</v>
      </c>
      <c r="P33" s="89">
        <f>IF(P27&gt;$F$78,(P31-P27)/P27,$F$79)</f>
        <v>0.11122994652406418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5"/>
      <c r="R34" s="96"/>
    </row>
    <row r="35" spans="2:18" ht="15.75">
      <c r="B35" s="59"/>
      <c r="C35" s="60"/>
      <c r="D35" s="55" t="s">
        <v>17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6"/>
    </row>
    <row r="36" spans="2:18" ht="15">
      <c r="B36" s="59"/>
      <c r="C36" s="60"/>
      <c r="D36" s="39"/>
      <c r="E36" s="54" t="s">
        <v>47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88">
        <f>F36+J36</f>
        <v>209</v>
      </c>
      <c r="O36" s="88">
        <f>G36+K36</f>
        <v>2501</v>
      </c>
      <c r="P36" s="93">
        <f>H36+L36</f>
        <v>13360.400000000001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3"/>
      <c r="R37" s="94"/>
    </row>
    <row r="38" spans="2:18" ht="15.75">
      <c r="B38" s="59"/>
      <c r="C38" s="60"/>
      <c r="D38" s="55"/>
      <c r="E38" s="102">
        <v>2005</v>
      </c>
      <c r="F38" s="72">
        <v>20</v>
      </c>
      <c r="G38" s="72">
        <v>355</v>
      </c>
      <c r="H38" s="72">
        <v>4858</v>
      </c>
      <c r="I38" s="72"/>
      <c r="J38" s="72">
        <v>133</v>
      </c>
      <c r="K38" s="72">
        <v>1103</v>
      </c>
      <c r="L38" s="72">
        <v>6129</v>
      </c>
      <c r="M38" s="72"/>
      <c r="N38" s="88">
        <f aca="true" t="shared" si="3" ref="N38:P40">F38+J38</f>
        <v>153</v>
      </c>
      <c r="O38" s="88">
        <f t="shared" si="3"/>
        <v>1458</v>
      </c>
      <c r="P38" s="93">
        <f t="shared" si="3"/>
        <v>10987</v>
      </c>
      <c r="Q38" s="91"/>
      <c r="R38" s="93"/>
    </row>
    <row r="39" spans="2:18" ht="15.75">
      <c r="B39" s="59"/>
      <c r="C39" s="60"/>
      <c r="D39" s="55"/>
      <c r="E39" s="102">
        <v>2006</v>
      </c>
      <c r="F39" s="72">
        <v>18</v>
      </c>
      <c r="G39" s="72">
        <v>362</v>
      </c>
      <c r="H39" s="72">
        <v>4846</v>
      </c>
      <c r="I39" s="72"/>
      <c r="J39" s="72">
        <v>157</v>
      </c>
      <c r="K39" s="72">
        <v>1068</v>
      </c>
      <c r="L39" s="72">
        <v>5856</v>
      </c>
      <c r="M39" s="72"/>
      <c r="N39" s="88">
        <f t="shared" si="3"/>
        <v>175</v>
      </c>
      <c r="O39" s="88">
        <f t="shared" si="3"/>
        <v>1430</v>
      </c>
      <c r="P39" s="93">
        <f t="shared" si="3"/>
        <v>10702</v>
      </c>
      <c r="Q39" s="91"/>
      <c r="R39" s="93"/>
    </row>
    <row r="40" spans="2:18" ht="15.75">
      <c r="B40" s="59"/>
      <c r="C40" s="60"/>
      <c r="D40" s="55"/>
      <c r="E40" s="102" t="s">
        <v>160</v>
      </c>
      <c r="F40" s="72">
        <v>17</v>
      </c>
      <c r="G40" s="72">
        <v>326</v>
      </c>
      <c r="H40" s="72">
        <v>4586</v>
      </c>
      <c r="I40" s="72"/>
      <c r="J40" s="72">
        <v>143</v>
      </c>
      <c r="K40" s="72">
        <v>911</v>
      </c>
      <c r="L40" s="72">
        <v>5367</v>
      </c>
      <c r="M40" s="72"/>
      <c r="N40" s="88">
        <f t="shared" si="3"/>
        <v>160</v>
      </c>
      <c r="O40" s="88">
        <f t="shared" si="3"/>
        <v>1237</v>
      </c>
      <c r="P40" s="93">
        <f t="shared" si="3"/>
        <v>9953</v>
      </c>
      <c r="Q40" s="91"/>
      <c r="R40" s="93"/>
    </row>
    <row r="41" spans="2:18" ht="15">
      <c r="B41" s="59"/>
      <c r="C41" s="60"/>
      <c r="E41" s="102" t="s">
        <v>164</v>
      </c>
      <c r="F41" s="89" t="str">
        <f>IF(F39&gt;$F$78,(F40-F39)/F39,$F$79)</f>
        <v>*</v>
      </c>
      <c r="G41" s="89">
        <f>IF(G39&gt;$F$78,(G40-G39)/G39,$F$79)</f>
        <v>-0.09944751381215469</v>
      </c>
      <c r="H41" s="89">
        <f>IF(H39&gt;$F$78,(H40-H39)/H39,$F$79)</f>
        <v>-0.053652496904663644</v>
      </c>
      <c r="I41" s="74"/>
      <c r="J41" s="89">
        <f>IF(J39&gt;$F$78,(J40-J39)/J39,$F$79)</f>
        <v>-0.08917197452229299</v>
      </c>
      <c r="K41" s="89">
        <f>IF(K39&gt;$F$78,(K40-K39)/K39,$F$79)</f>
        <v>-0.14700374531835206</v>
      </c>
      <c r="L41" s="89">
        <f>IF(L39&gt;$F$78,(L40-L39)/L39,$F$79)</f>
        <v>-0.08350409836065574</v>
      </c>
      <c r="M41" s="74"/>
      <c r="N41" s="89">
        <f>IF(N39&gt;$F$78,(N40-N39)/N39,$F$79)</f>
        <v>-0.08571428571428572</v>
      </c>
      <c r="O41" s="89">
        <f>IF(O39&gt;$F$78,(O40-O39)/O39,$F$79)</f>
        <v>-0.13496503496503495</v>
      </c>
      <c r="P41" s="89">
        <f>IF(P39&gt;$F$78,(P40-P39)/P39,$F$79)</f>
        <v>-0.06998691833302187</v>
      </c>
      <c r="Q41" s="90"/>
      <c r="R41" s="95"/>
    </row>
    <row r="42" spans="2:18" ht="15">
      <c r="B42" s="59"/>
      <c r="C42" s="60"/>
      <c r="E42" s="102" t="s">
        <v>29</v>
      </c>
      <c r="F42" s="89" t="str">
        <f>IF(F36&gt;$F$78,(F40-F36)/F36,$F$79)</f>
        <v>*</v>
      </c>
      <c r="G42" s="89">
        <f>IF(G36&gt;$F$78,(G40-G36)/G36,$F$79)</f>
        <v>-0.5462138084632516</v>
      </c>
      <c r="H42" s="89">
        <f>IF(H36&gt;$F$78,(H40-H36)/H36,$F$79)</f>
        <v>-0.2645691009974663</v>
      </c>
      <c r="I42" s="74"/>
      <c r="J42" s="89">
        <f>IF(J36&gt;$F$78,(J40-J36)/J36,$F$79)</f>
        <v>-0.21081677704194254</v>
      </c>
      <c r="K42" s="89">
        <f>IF(K36&gt;$F$78,(K40-K36)/K36,$F$79)</f>
        <v>-0.488948726579154</v>
      </c>
      <c r="L42" s="89">
        <f>IF(L36&gt;$F$78,(L40-L36)/L36,$F$79)</f>
        <v>-0.24669455127305395</v>
      </c>
      <c r="M42" s="74"/>
      <c r="N42" s="89">
        <f>IF(N36&gt;$F$78,(N40-N36)/N36,$F$79)</f>
        <v>-0.23444976076555024</v>
      </c>
      <c r="O42" s="89">
        <f>IF(O36&gt;$F$78,(O40-O36)/O36,$F$79)</f>
        <v>-0.5053978408636546</v>
      </c>
      <c r="P42" s="89">
        <f>IF(P36&gt;$F$78,(P40-P36)/P36,$F$79)</f>
        <v>-0.25503727433310386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5"/>
      <c r="R43" s="96"/>
    </row>
    <row r="44" spans="2:18" ht="15.75">
      <c r="B44" s="59"/>
      <c r="C44" s="60"/>
      <c r="D44" s="55" t="s">
        <v>22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96"/>
    </row>
    <row r="45" spans="2:18" ht="15">
      <c r="B45" s="59"/>
      <c r="C45" s="60"/>
      <c r="D45" s="39"/>
      <c r="E45" s="54" t="s">
        <v>47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88">
        <f>F45+J45</f>
        <v>3.2</v>
      </c>
      <c r="O45" s="88">
        <f>G45+K45</f>
        <v>96.4</v>
      </c>
      <c r="P45" s="93">
        <f>H45+L45</f>
        <v>1008.5999999999999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3"/>
      <c r="R46" s="94"/>
    </row>
    <row r="47" spans="2:18" ht="15.75">
      <c r="B47" s="59"/>
      <c r="C47" s="60"/>
      <c r="D47" s="55"/>
      <c r="E47" s="102">
        <v>2005</v>
      </c>
      <c r="F47" s="72">
        <v>0</v>
      </c>
      <c r="G47" s="72">
        <v>55</v>
      </c>
      <c r="H47" s="72">
        <v>782</v>
      </c>
      <c r="I47" s="72"/>
      <c r="J47" s="72">
        <v>0</v>
      </c>
      <c r="K47" s="72">
        <v>8</v>
      </c>
      <c r="L47" s="72">
        <v>74</v>
      </c>
      <c r="M47" s="72"/>
      <c r="N47" s="88">
        <f aca="true" t="shared" si="4" ref="N47:P49">F47+J47</f>
        <v>0</v>
      </c>
      <c r="O47" s="88">
        <f t="shared" si="4"/>
        <v>63</v>
      </c>
      <c r="P47" s="93">
        <f t="shared" si="4"/>
        <v>856</v>
      </c>
      <c r="Q47" s="91"/>
      <c r="R47" s="93"/>
    </row>
    <row r="48" spans="2:18" ht="15.75">
      <c r="B48" s="59"/>
      <c r="C48" s="60"/>
      <c r="D48" s="55"/>
      <c r="E48" s="102">
        <v>2006</v>
      </c>
      <c r="F48" s="72">
        <v>0</v>
      </c>
      <c r="G48" s="72">
        <v>50</v>
      </c>
      <c r="H48" s="72">
        <v>698</v>
      </c>
      <c r="I48" s="72"/>
      <c r="J48" s="72">
        <v>0</v>
      </c>
      <c r="K48" s="72">
        <v>7</v>
      </c>
      <c r="L48" s="72">
        <v>65</v>
      </c>
      <c r="M48" s="72"/>
      <c r="N48" s="88">
        <f t="shared" si="4"/>
        <v>0</v>
      </c>
      <c r="O48" s="88">
        <f t="shared" si="4"/>
        <v>57</v>
      </c>
      <c r="P48" s="93">
        <f t="shared" si="4"/>
        <v>763</v>
      </c>
      <c r="Q48" s="91"/>
      <c r="R48" s="93"/>
    </row>
    <row r="49" spans="2:18" ht="15.75">
      <c r="B49" s="59"/>
      <c r="C49" s="60"/>
      <c r="D49" s="55"/>
      <c r="E49" s="102" t="s">
        <v>160</v>
      </c>
      <c r="F49" s="72">
        <v>0</v>
      </c>
      <c r="G49" s="72">
        <v>33</v>
      </c>
      <c r="H49" s="72">
        <v>553</v>
      </c>
      <c r="I49" s="72"/>
      <c r="J49" s="72">
        <v>0</v>
      </c>
      <c r="K49" s="72">
        <v>0</v>
      </c>
      <c r="L49" s="72">
        <v>63</v>
      </c>
      <c r="M49" s="72"/>
      <c r="N49" s="88">
        <f t="shared" si="4"/>
        <v>0</v>
      </c>
      <c r="O49" s="88">
        <f t="shared" si="4"/>
        <v>33</v>
      </c>
      <c r="P49" s="93">
        <f t="shared" si="4"/>
        <v>616</v>
      </c>
      <c r="Q49" s="91"/>
      <c r="R49" s="93"/>
    </row>
    <row r="50" spans="2:18" ht="15">
      <c r="B50" s="59"/>
      <c r="C50" s="60"/>
      <c r="E50" s="102" t="s">
        <v>164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-0.20773638968481375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>
        <f>IF(L48&gt;$F$78,(L49-L48)/L48,$F$79)</f>
        <v>-0.03076923076923077</v>
      </c>
      <c r="M50" s="74"/>
      <c r="N50" s="89" t="str">
        <f>IF(N48&gt;$F$78,(N49-N48)/N48,$F$79)</f>
        <v>*</v>
      </c>
      <c r="O50" s="89">
        <f>IF(O48&gt;$F$78,(O49-O48)/O48,$F$79)</f>
        <v>-0.42105263157894735</v>
      </c>
      <c r="P50" s="89">
        <f>IF(P48&gt;$F$78,(P49-P48)/P48,$F$79)</f>
        <v>-0.1926605504587156</v>
      </c>
      <c r="Q50" s="90"/>
      <c r="R50" s="95"/>
    </row>
    <row r="51" spans="2:18" ht="15">
      <c r="B51" s="59"/>
      <c r="C51" s="60"/>
      <c r="E51" s="102" t="s">
        <v>29</v>
      </c>
      <c r="F51" s="89" t="str">
        <f>IF(F45&gt;$F$78,(F49-F45)/F45,$F$79)</f>
        <v>*</v>
      </c>
      <c r="G51" s="89">
        <f>IF(G45&gt;$F$78,(G49-G45)/G45,$F$79)</f>
        <v>-0.5611702127659575</v>
      </c>
      <c r="H51" s="89">
        <f>IF(H45&gt;$F$78,(H49-H45)/H45,$F$79)</f>
        <v>-0.3375658840440824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-0.6375143843498274</v>
      </c>
      <c r="M51" s="74"/>
      <c r="N51" s="89" t="str">
        <f>IF(N45&gt;$F$78,(N49-N45)/N45,$F$79)</f>
        <v>*</v>
      </c>
      <c r="O51" s="89">
        <f>IF(O45&gt;$F$78,(O49-O45)/O45,$F$79)</f>
        <v>-0.6576763485477178</v>
      </c>
      <c r="P51" s="89">
        <f>IF(P45&gt;$F$78,(P49-P45)/P45,$F$79)</f>
        <v>-0.3892524291096569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5"/>
      <c r="R52" s="96"/>
    </row>
    <row r="53" spans="2:18" ht="15.75">
      <c r="B53" s="59"/>
      <c r="C53" s="60"/>
      <c r="D53" s="55" t="s">
        <v>48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96"/>
    </row>
    <row r="54" spans="2:18" ht="15">
      <c r="B54" s="59"/>
      <c r="C54" s="60"/>
      <c r="D54" s="39"/>
      <c r="E54" s="54" t="s">
        <v>47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88">
        <f>F54+J54</f>
        <v>20</v>
      </c>
      <c r="O54" s="88">
        <f>G54+K54</f>
        <v>260.2</v>
      </c>
      <c r="P54" s="93">
        <f>H54+L54</f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4"/>
      <c r="Q55" s="73"/>
      <c r="R55" s="94"/>
    </row>
    <row r="56" spans="2:18" ht="15">
      <c r="B56" s="59"/>
      <c r="C56" s="60"/>
      <c r="D56" s="76"/>
      <c r="E56" s="102">
        <v>2005</v>
      </c>
      <c r="F56" s="72">
        <v>3</v>
      </c>
      <c r="G56" s="72">
        <v>52</v>
      </c>
      <c r="H56" s="72">
        <v>526</v>
      </c>
      <c r="I56" s="72"/>
      <c r="J56" s="72">
        <v>14</v>
      </c>
      <c r="K56" s="72">
        <v>100</v>
      </c>
      <c r="L56" s="72">
        <v>600</v>
      </c>
      <c r="M56" s="72"/>
      <c r="N56" s="88">
        <f aca="true" t="shared" si="5" ref="N56:P58">F56+J56</f>
        <v>17</v>
      </c>
      <c r="O56" s="88">
        <f t="shared" si="5"/>
        <v>152</v>
      </c>
      <c r="P56" s="93">
        <f t="shared" si="5"/>
        <v>1126</v>
      </c>
      <c r="Q56" s="91"/>
      <c r="R56" s="93"/>
    </row>
    <row r="57" spans="2:18" ht="15">
      <c r="B57" s="59"/>
      <c r="C57" s="60"/>
      <c r="D57" s="76"/>
      <c r="E57" s="102">
        <v>2006</v>
      </c>
      <c r="F57" s="72">
        <v>3</v>
      </c>
      <c r="G57" s="72">
        <v>42</v>
      </c>
      <c r="H57" s="72">
        <v>471</v>
      </c>
      <c r="I57" s="72"/>
      <c r="J57" s="72">
        <v>7</v>
      </c>
      <c r="K57" s="72">
        <v>116</v>
      </c>
      <c r="L57" s="72">
        <v>628</v>
      </c>
      <c r="M57" s="72"/>
      <c r="N57" s="88">
        <f t="shared" si="5"/>
        <v>10</v>
      </c>
      <c r="O57" s="88">
        <f t="shared" si="5"/>
        <v>158</v>
      </c>
      <c r="P57" s="93">
        <f t="shared" si="5"/>
        <v>1099</v>
      </c>
      <c r="Q57" s="91"/>
      <c r="R57" s="93"/>
    </row>
    <row r="58" spans="2:18" ht="15.75">
      <c r="B58" s="59"/>
      <c r="C58" s="60"/>
      <c r="D58" s="55"/>
      <c r="E58" s="102" t="s">
        <v>160</v>
      </c>
      <c r="F58" s="72">
        <v>3</v>
      </c>
      <c r="G58" s="72">
        <v>37</v>
      </c>
      <c r="H58" s="72">
        <v>470</v>
      </c>
      <c r="I58" s="72"/>
      <c r="J58" s="72">
        <v>14</v>
      </c>
      <c r="K58" s="72">
        <v>98</v>
      </c>
      <c r="L58" s="72">
        <v>597</v>
      </c>
      <c r="M58" s="72"/>
      <c r="N58" s="88">
        <f t="shared" si="5"/>
        <v>17</v>
      </c>
      <c r="O58" s="88">
        <f t="shared" si="5"/>
        <v>135</v>
      </c>
      <c r="P58" s="93">
        <f t="shared" si="5"/>
        <v>1067</v>
      </c>
      <c r="Q58" s="91"/>
      <c r="R58" s="93"/>
    </row>
    <row r="59" spans="2:18" ht="15">
      <c r="B59" s="59"/>
      <c r="C59" s="60"/>
      <c r="E59" s="102" t="s">
        <v>164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-0.0021231422505307855</v>
      </c>
      <c r="I59" s="74"/>
      <c r="J59" s="89" t="str">
        <f>IF(J57&gt;$F$78,(J58-J57)/J57,$F$79)</f>
        <v>*</v>
      </c>
      <c r="K59" s="89">
        <f>IF(K57&gt;$F$78,(K58-K57)/K57,$F$79)</f>
        <v>-0.15517241379310345</v>
      </c>
      <c r="L59" s="89">
        <f>IF(L57&gt;$F$78,(L58-L57)/L57,$F$79)</f>
        <v>-0.04936305732484077</v>
      </c>
      <c r="M59" s="74"/>
      <c r="N59" s="89" t="str">
        <f>IF(N57&gt;$F$78,(N58-N57)/N57,$F$79)</f>
        <v>*</v>
      </c>
      <c r="O59" s="89">
        <f>IF(O57&gt;$F$78,(O58-O57)/O57,$F$79)</f>
        <v>-0.14556962025316456</v>
      </c>
      <c r="P59" s="89">
        <f>IF(P57&gt;$F$78,(P58-P57)/P57,$F$79)</f>
        <v>-0.029117379435850774</v>
      </c>
      <c r="Q59" s="90"/>
      <c r="R59" s="95"/>
    </row>
    <row r="60" spans="2:18" ht="15">
      <c r="B60" s="59"/>
      <c r="C60" s="60"/>
      <c r="E60" s="102" t="s">
        <v>29</v>
      </c>
      <c r="F60" s="89" t="str">
        <f>IF(F54&gt;$F$78,(F58-F54)/F54,$F$79)</f>
        <v>*</v>
      </c>
      <c r="G60" s="89">
        <f>IF(G54&gt;$F$78,(G58-G54)/G54,$F$79)</f>
        <v>-0.5420792079207921</v>
      </c>
      <c r="H60" s="89">
        <f>IF(H54&gt;$F$78,(H58-H54)/H54,$F$79)</f>
        <v>-0.22518958127266736</v>
      </c>
      <c r="I60" s="74"/>
      <c r="J60" s="89" t="str">
        <f>IF(J54&gt;$F$78,(J58-J54)/J54,$F$79)</f>
        <v>*</v>
      </c>
      <c r="K60" s="89">
        <f>IF(K54&gt;$F$78,(K58-K54)/K54,$F$79)</f>
        <v>-0.4537346711259755</v>
      </c>
      <c r="L60" s="89">
        <f>IF(L54&gt;$F$78,(L58-L54)/L54,$F$79)</f>
        <v>-0.19039869812855978</v>
      </c>
      <c r="M60" s="74"/>
      <c r="N60" s="89" t="str">
        <f>IF(N54&gt;$F$78,(N58-N54)/N54,$F$79)</f>
        <v>*</v>
      </c>
      <c r="O60" s="89">
        <f>IF(O54&gt;$F$78,(O58-O54)/O54,$F$79)</f>
        <v>-0.48116833205226744</v>
      </c>
      <c r="P60" s="89">
        <f>IF(P54&gt;$F$78,(P58-P54)/P54,$F$79)</f>
        <v>-0.20610119047619047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96"/>
      <c r="Q61" s="75"/>
      <c r="R61" s="96"/>
    </row>
    <row r="62" spans="2:18" ht="15.75">
      <c r="B62" s="59"/>
      <c r="C62" s="60"/>
      <c r="D62" s="77" t="s">
        <v>26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96"/>
    </row>
    <row r="63" spans="2:18" ht="15">
      <c r="B63" s="59"/>
      <c r="C63" s="60"/>
      <c r="D63" s="39"/>
      <c r="E63" s="54" t="s">
        <v>47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88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94"/>
      <c r="Q64" s="73"/>
      <c r="R64" s="94"/>
    </row>
    <row r="65" spans="2:18" ht="15">
      <c r="B65" s="59"/>
      <c r="C65" s="60"/>
      <c r="E65" s="102">
        <v>2005</v>
      </c>
      <c r="F65" s="88">
        <f aca="true" t="shared" si="6" ref="F65:H67">F11+F20+F29+F38+F47+F56</f>
        <v>79</v>
      </c>
      <c r="G65" s="88">
        <f t="shared" si="6"/>
        <v>1404</v>
      </c>
      <c r="H65" s="88">
        <f t="shared" si="6"/>
        <v>10355</v>
      </c>
      <c r="I65" s="72"/>
      <c r="J65" s="88">
        <f aca="true" t="shared" si="7" ref="J65:L67">J11+J20+J29+J38+J47+J56</f>
        <v>207</v>
      </c>
      <c r="K65" s="88">
        <f t="shared" si="7"/>
        <v>1545</v>
      </c>
      <c r="L65" s="88">
        <f t="shared" si="7"/>
        <v>7525</v>
      </c>
      <c r="M65" s="72"/>
      <c r="N65" s="88">
        <f aca="true" t="shared" si="8" ref="N65:P66">F65+J65</f>
        <v>286</v>
      </c>
      <c r="O65" s="88">
        <f t="shared" si="8"/>
        <v>2949</v>
      </c>
      <c r="P65" s="93">
        <f t="shared" si="8"/>
        <v>17880</v>
      </c>
      <c r="Q65" s="91"/>
      <c r="R65" s="93"/>
    </row>
    <row r="66" spans="2:18" ht="15">
      <c r="B66" s="59"/>
      <c r="C66" s="60"/>
      <c r="E66" s="102">
        <v>2006</v>
      </c>
      <c r="F66" s="88">
        <f t="shared" si="6"/>
        <v>84</v>
      </c>
      <c r="G66" s="88">
        <f t="shared" si="6"/>
        <v>1421</v>
      </c>
      <c r="H66" s="88">
        <f t="shared" si="6"/>
        <v>9999</v>
      </c>
      <c r="I66" s="72"/>
      <c r="J66" s="88">
        <f t="shared" si="7"/>
        <v>230</v>
      </c>
      <c r="K66" s="88">
        <f t="shared" si="7"/>
        <v>1519</v>
      </c>
      <c r="L66" s="88">
        <f t="shared" si="7"/>
        <v>7264</v>
      </c>
      <c r="M66" s="72"/>
      <c r="N66" s="88">
        <f t="shared" si="8"/>
        <v>314</v>
      </c>
      <c r="O66" s="88">
        <f t="shared" si="8"/>
        <v>2940</v>
      </c>
      <c r="P66" s="93">
        <f t="shared" si="8"/>
        <v>17263</v>
      </c>
      <c r="Q66" s="91"/>
      <c r="R66" s="93"/>
    </row>
    <row r="67" spans="2:18" ht="15.75">
      <c r="B67" s="59"/>
      <c r="C67" s="60"/>
      <c r="D67" s="55"/>
      <c r="E67" s="102" t="s">
        <v>160</v>
      </c>
      <c r="F67" s="88">
        <f t="shared" si="6"/>
        <v>72</v>
      </c>
      <c r="G67" s="88">
        <f t="shared" si="6"/>
        <v>1264</v>
      </c>
      <c r="H67" s="88">
        <f t="shared" si="6"/>
        <v>9375</v>
      </c>
      <c r="I67" s="72"/>
      <c r="J67" s="88">
        <f t="shared" si="7"/>
        <v>210</v>
      </c>
      <c r="K67" s="88">
        <f t="shared" si="7"/>
        <v>1334</v>
      </c>
      <c r="L67" s="88">
        <f t="shared" si="7"/>
        <v>6688</v>
      </c>
      <c r="M67" s="72"/>
      <c r="N67" s="88">
        <f>F67+J67</f>
        <v>282</v>
      </c>
      <c r="O67" s="88">
        <f>G67+K67</f>
        <v>2598</v>
      </c>
      <c r="P67" s="93">
        <f>H67+L67</f>
        <v>16063</v>
      </c>
      <c r="Q67" s="91"/>
      <c r="R67" s="93"/>
    </row>
    <row r="68" spans="2:18" ht="15">
      <c r="B68" s="59"/>
      <c r="C68" s="60"/>
      <c r="E68" s="102" t="s">
        <v>164</v>
      </c>
      <c r="F68" s="89">
        <f>IF(F66&gt;$F$78,(F67-F66)/F66,$F$79)</f>
        <v>-0.14285714285714285</v>
      </c>
      <c r="G68" s="89">
        <f>IF(G66&gt;$F$78,(G67-G66)/G66,$F$79)</f>
        <v>-0.11048557353976073</v>
      </c>
      <c r="H68" s="89">
        <f>IF(H66&gt;$F$78,(H67-H66)/H66,$F$79)</f>
        <v>-0.06240624062406241</v>
      </c>
      <c r="I68" s="74"/>
      <c r="J68" s="89">
        <f>IF(J66&gt;$F$78,(J67-J66)/J66,$F$79)</f>
        <v>-0.08695652173913043</v>
      </c>
      <c r="K68" s="89">
        <f>IF(K66&gt;$F$78,(K67-K66)/K66,$F$79)</f>
        <v>-0.1217906517445688</v>
      </c>
      <c r="L68" s="89">
        <f>IF(L66&gt;$F$78,(L67-L66)/L66,$F$79)</f>
        <v>-0.07929515418502203</v>
      </c>
      <c r="M68" s="74"/>
      <c r="N68" s="89">
        <f>IF(N66&gt;$F$78,(N67-N66)/N66,$F$79)</f>
        <v>-0.10191082802547771</v>
      </c>
      <c r="O68" s="89">
        <f>IF(O66&gt;$F$78,(O67-O66)/O66,$F$79)</f>
        <v>-0.11632653061224489</v>
      </c>
      <c r="P68" s="89">
        <f>IF(P66&gt;$F$78,(P67-P66)/P66,$F$79)</f>
        <v>-0.0695128309100388</v>
      </c>
      <c r="Q68" s="90"/>
      <c r="R68" s="95"/>
    </row>
    <row r="69" spans="2:18" ht="15">
      <c r="B69" s="59"/>
      <c r="C69" s="60"/>
      <c r="E69" s="102" t="s">
        <v>29</v>
      </c>
      <c r="F69" s="89">
        <f>IF(F63&gt;$F$78,(F67-F63)/F63,$F$79)</f>
        <v>-0.37391304347826093</v>
      </c>
      <c r="G69" s="89">
        <f>IF(G63&gt;$F$78,(G67-G63)/G63,$F$79)</f>
        <v>-0.4890451936292343</v>
      </c>
      <c r="H69" s="89">
        <f>IF(H63&gt;$F$78,(H67-H63)/H63,$F$79)</f>
        <v>-0.30459744536917527</v>
      </c>
      <c r="I69" s="74"/>
      <c r="J69" s="89">
        <f>IF(J63&gt;$F$78,(J67-J63)/J63,$F$79)</f>
        <v>-0.20212765957446804</v>
      </c>
      <c r="K69" s="89">
        <f>IF(K63&gt;$F$78,(K67-K63)/K63,$F$79)</f>
        <v>-0.4357021996615905</v>
      </c>
      <c r="L69" s="89">
        <f>IF(L63&gt;$F$78,(L67-L63)/L63,$F$79)</f>
        <v>-0.2429593407588519</v>
      </c>
      <c r="M69" s="74"/>
      <c r="N69" s="89">
        <f>IF(N63&gt;$F$78,(N67-N63)/N63,$F$79)</f>
        <v>-0.254362771020624</v>
      </c>
      <c r="O69" s="89">
        <f>IF(O63&gt;$F$78,(O67-O63)/O63,$F$79)</f>
        <v>-0.4629790400595311</v>
      </c>
      <c r="P69" s="89">
        <f>IF(P63&gt;$F$78,(P67-P63)/P63,$F$79)</f>
        <v>-0.28019609424712544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9" t="s">
        <v>23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9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5" t="s">
        <v>165</v>
      </c>
      <c r="E74" s="136"/>
      <c r="F74" s="137"/>
      <c r="G74" s="137"/>
      <c r="H74" s="137"/>
      <c r="I74" s="137"/>
      <c r="J74" s="137"/>
      <c r="K74" s="137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8" t="s">
        <v>9</v>
      </c>
      <c r="E75" s="136"/>
      <c r="F75" s="137"/>
      <c r="G75" s="137"/>
      <c r="H75" s="137"/>
      <c r="I75" s="137"/>
      <c r="J75" s="137"/>
      <c r="K75" s="137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24</v>
      </c>
      <c r="E78" s="39"/>
      <c r="F78" s="54">
        <v>50</v>
      </c>
    </row>
    <row r="79" spans="4:6" ht="15">
      <c r="D79" s="54" t="s">
        <v>25</v>
      </c>
      <c r="E79" s="39"/>
      <c r="F79" s="82" t="s">
        <v>19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9" t="s">
        <v>200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20</v>
      </c>
      <c r="E4" s="61"/>
      <c r="F4" s="62" t="s">
        <v>11</v>
      </c>
      <c r="G4" s="63"/>
      <c r="H4" s="63"/>
      <c r="I4" s="64"/>
      <c r="J4" s="62" t="s">
        <v>12</v>
      </c>
      <c r="K4" s="63"/>
      <c r="L4" s="63"/>
      <c r="M4" s="64"/>
      <c r="N4" s="62" t="s">
        <v>13</v>
      </c>
      <c r="O4" s="63"/>
      <c r="P4" s="106"/>
      <c r="Q4" s="71"/>
    </row>
    <row r="5" spans="2:17" ht="15.75">
      <c r="B5" s="59"/>
      <c r="C5" s="60"/>
      <c r="D5" s="55" t="s">
        <v>21</v>
      </c>
      <c r="F5" s="65" t="s">
        <v>107</v>
      </c>
      <c r="G5" s="65" t="s">
        <v>108</v>
      </c>
      <c r="H5" s="65" t="s">
        <v>5</v>
      </c>
      <c r="I5" s="58"/>
      <c r="J5" s="65" t="s">
        <v>107</v>
      </c>
      <c r="K5" s="65" t="s">
        <v>108</v>
      </c>
      <c r="L5" s="65" t="s">
        <v>5</v>
      </c>
      <c r="M5" s="58"/>
      <c r="N5" s="65" t="s">
        <v>107</v>
      </c>
      <c r="O5" s="65" t="s">
        <v>108</v>
      </c>
      <c r="P5" s="92" t="s">
        <v>5</v>
      </c>
      <c r="Q5" s="71"/>
    </row>
    <row r="6" spans="2:17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69"/>
      <c r="O6" s="70" t="s">
        <v>2</v>
      </c>
      <c r="P6" s="99"/>
      <c r="Q6" s="104"/>
    </row>
    <row r="7" spans="2:17" ht="11.25" customHeight="1">
      <c r="B7" s="59"/>
      <c r="C7" s="60"/>
      <c r="P7" s="60"/>
      <c r="Q7" s="71"/>
    </row>
    <row r="8" spans="2:17" ht="15.75">
      <c r="B8" s="59"/>
      <c r="C8" s="60"/>
      <c r="D8" s="55" t="s">
        <v>14</v>
      </c>
      <c r="P8" s="60"/>
      <c r="Q8" s="71"/>
    </row>
    <row r="9" spans="2:17" ht="15">
      <c r="B9" s="59"/>
      <c r="C9" s="60"/>
      <c r="D9" s="39"/>
      <c r="E9" s="54" t="s">
        <v>47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88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4"/>
      <c r="Q10" s="71"/>
    </row>
    <row r="11" spans="2:17" ht="15.75">
      <c r="B11" s="59"/>
      <c r="C11" s="60"/>
      <c r="D11" s="55"/>
      <c r="E11" s="102">
        <v>2005</v>
      </c>
      <c r="F11" s="72">
        <v>2</v>
      </c>
      <c r="G11" s="72">
        <v>235</v>
      </c>
      <c r="H11" s="72">
        <v>1079</v>
      </c>
      <c r="I11" s="72"/>
      <c r="J11" s="72">
        <v>3</v>
      </c>
      <c r="K11" s="72">
        <v>9</v>
      </c>
      <c r="L11" s="72">
        <v>19</v>
      </c>
      <c r="M11" s="72"/>
      <c r="N11" s="88">
        <f aca="true" t="shared" si="0" ref="N11:P12">F11+J11</f>
        <v>5</v>
      </c>
      <c r="O11" s="88">
        <f t="shared" si="0"/>
        <v>244</v>
      </c>
      <c r="P11" s="93">
        <f t="shared" si="0"/>
        <v>1098</v>
      </c>
      <c r="Q11" s="71"/>
    </row>
    <row r="12" spans="2:17" ht="15.75">
      <c r="B12" s="59"/>
      <c r="C12" s="60"/>
      <c r="D12" s="55"/>
      <c r="E12" s="102">
        <v>2006</v>
      </c>
      <c r="F12" s="72">
        <v>7</v>
      </c>
      <c r="G12" s="72">
        <v>235</v>
      </c>
      <c r="H12" s="72">
        <v>966</v>
      </c>
      <c r="I12" s="72"/>
      <c r="J12" s="72">
        <v>2</v>
      </c>
      <c r="K12" s="72">
        <v>12</v>
      </c>
      <c r="L12" s="72">
        <v>26</v>
      </c>
      <c r="M12" s="72"/>
      <c r="N12" s="88">
        <f t="shared" si="0"/>
        <v>9</v>
      </c>
      <c r="O12" s="88">
        <f t="shared" si="0"/>
        <v>247</v>
      </c>
      <c r="P12" s="93">
        <f t="shared" si="0"/>
        <v>992</v>
      </c>
      <c r="Q12" s="71"/>
    </row>
    <row r="13" spans="2:17" ht="15.75">
      <c r="B13" s="59"/>
      <c r="C13" s="60"/>
      <c r="D13" s="55"/>
      <c r="E13" s="102" t="s">
        <v>160</v>
      </c>
      <c r="F13" s="72">
        <v>3</v>
      </c>
      <c r="G13" s="72">
        <v>173</v>
      </c>
      <c r="H13" s="72">
        <v>861</v>
      </c>
      <c r="I13" s="72"/>
      <c r="J13" s="72">
        <v>1</v>
      </c>
      <c r="K13" s="72">
        <v>6</v>
      </c>
      <c r="L13" s="72">
        <v>12</v>
      </c>
      <c r="M13" s="72"/>
      <c r="N13" s="88">
        <f>F13+J13</f>
        <v>4</v>
      </c>
      <c r="O13" s="88">
        <f>G13+K13</f>
        <v>179</v>
      </c>
      <c r="P13" s="93">
        <f>H13+L13</f>
        <v>873</v>
      </c>
      <c r="Q13" s="71"/>
    </row>
    <row r="14" spans="2:17" ht="15">
      <c r="B14" s="59"/>
      <c r="E14" s="102" t="s">
        <v>164</v>
      </c>
      <c r="F14" s="89" t="str">
        <f>IF(F12&gt;$F$69,(F13-F12)/F12,$F$70)</f>
        <v>*</v>
      </c>
      <c r="G14" s="89">
        <f>IF(G12&gt;$F$69,(G13-G12)/G12,$F$70)</f>
        <v>-0.26382978723404255</v>
      </c>
      <c r="H14" s="89">
        <f>IF(H12&gt;$F$69,(H13-H12)/H12,$F$70)</f>
        <v>-0.10869565217391304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89" t="str">
        <f>IF(N12&gt;$F$69,(N13-N12)/N12,$F$70)</f>
        <v>*</v>
      </c>
      <c r="O14" s="89">
        <f>IF(O12&gt;$F$69,(O13-O12)/O12,$F$70)</f>
        <v>-0.27530364372469635</v>
      </c>
      <c r="P14" s="89">
        <f>IF(P12&gt;$F$69,(P13-P12)/P12,$F$70)</f>
        <v>-0.11995967741935484</v>
      </c>
      <c r="Q14" s="71"/>
    </row>
    <row r="15" spans="2:17" ht="15">
      <c r="B15" s="59"/>
      <c r="C15" s="60"/>
      <c r="E15" s="102" t="s">
        <v>29</v>
      </c>
      <c r="F15" s="89" t="str">
        <f>IF(F9&gt;$F$69,(F13-F9)/F9,$F$70)</f>
        <v>*</v>
      </c>
      <c r="G15" s="89">
        <f>IF(G9&gt;$F$69,(G13-G9)/G9,$F$70)</f>
        <v>-0.6746897329823242</v>
      </c>
      <c r="H15" s="89">
        <f>IF(H9&gt;$F$69,(H13-H9)/H9,$F$70)</f>
        <v>-0.5435750636132316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-0.7683397683397684</v>
      </c>
      <c r="M15" s="89"/>
      <c r="N15" s="89" t="str">
        <f>IF(N9&gt;$F$69,(N13-N9)/N9,$F$70)</f>
        <v>*</v>
      </c>
      <c r="O15" s="89">
        <f>IF(O9&gt;$F$69,(O13-O9)/O9,$F$70)</f>
        <v>-0.6817211948790896</v>
      </c>
      <c r="P15" s="89">
        <f>IF(P9&gt;$F$69,(P13-P9)/P9,$F$70)</f>
        <v>-0.5495820864719844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71"/>
    </row>
    <row r="17" spans="2:17" ht="15.75">
      <c r="B17" s="59"/>
      <c r="C17" s="60"/>
      <c r="D17" s="55" t="s">
        <v>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1"/>
    </row>
    <row r="18" spans="2:17" ht="15">
      <c r="B18" s="59"/>
      <c r="C18" s="60"/>
      <c r="D18" s="39"/>
      <c r="E18" s="54" t="s">
        <v>47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88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4"/>
      <c r="Q19" s="71"/>
    </row>
    <row r="20" spans="2:17" ht="15.75">
      <c r="B20" s="59"/>
      <c r="C20" s="60"/>
      <c r="D20" s="55"/>
      <c r="E20" s="102">
        <v>2005</v>
      </c>
      <c r="F20" s="72">
        <v>2</v>
      </c>
      <c r="G20" s="72">
        <v>27</v>
      </c>
      <c r="H20" s="72">
        <v>211</v>
      </c>
      <c r="I20" s="72"/>
      <c r="J20" s="72">
        <v>2</v>
      </c>
      <c r="K20" s="72">
        <v>3</v>
      </c>
      <c r="L20" s="72">
        <v>8</v>
      </c>
      <c r="M20" s="72"/>
      <c r="N20" s="88">
        <f aca="true" t="shared" si="1" ref="N20:P22">F20+J20</f>
        <v>4</v>
      </c>
      <c r="O20" s="88">
        <f t="shared" si="1"/>
        <v>30</v>
      </c>
      <c r="P20" s="93">
        <f t="shared" si="1"/>
        <v>219</v>
      </c>
      <c r="Q20" s="71"/>
    </row>
    <row r="21" spans="2:17" ht="15.75">
      <c r="B21" s="59"/>
      <c r="C21" s="60"/>
      <c r="D21" s="55"/>
      <c r="E21" s="102">
        <v>2006</v>
      </c>
      <c r="F21" s="72">
        <v>5</v>
      </c>
      <c r="G21" s="72">
        <v>38</v>
      </c>
      <c r="H21" s="72">
        <v>198</v>
      </c>
      <c r="I21" s="72"/>
      <c r="J21" s="72">
        <v>0</v>
      </c>
      <c r="K21" s="72">
        <v>2</v>
      </c>
      <c r="L21" s="72">
        <v>11</v>
      </c>
      <c r="M21" s="72"/>
      <c r="N21" s="88">
        <f t="shared" si="1"/>
        <v>5</v>
      </c>
      <c r="O21" s="88">
        <f t="shared" si="1"/>
        <v>40</v>
      </c>
      <c r="P21" s="93">
        <f t="shared" si="1"/>
        <v>209</v>
      </c>
      <c r="Q21" s="71"/>
    </row>
    <row r="22" spans="2:17" ht="15.75">
      <c r="B22" s="59"/>
      <c r="C22" s="60"/>
      <c r="D22" s="55"/>
      <c r="E22" s="102" t="s">
        <v>160</v>
      </c>
      <c r="F22" s="72">
        <v>1</v>
      </c>
      <c r="G22" s="72">
        <v>27</v>
      </c>
      <c r="H22" s="72">
        <v>167</v>
      </c>
      <c r="I22" s="72"/>
      <c r="J22" s="72">
        <v>0</v>
      </c>
      <c r="K22" s="72">
        <v>2</v>
      </c>
      <c r="L22" s="72">
        <v>7</v>
      </c>
      <c r="M22" s="72"/>
      <c r="N22" s="88">
        <f t="shared" si="1"/>
        <v>1</v>
      </c>
      <c r="O22" s="88">
        <f t="shared" si="1"/>
        <v>29</v>
      </c>
      <c r="P22" s="93">
        <f t="shared" si="1"/>
        <v>174</v>
      </c>
      <c r="Q22" s="71"/>
    </row>
    <row r="23" spans="2:17" ht="15">
      <c r="B23" s="59"/>
      <c r="E23" s="102" t="s">
        <v>164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-0.15656565656565657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8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-0.1674641148325359</v>
      </c>
      <c r="Q23" s="71"/>
    </row>
    <row r="24" spans="2:17" ht="15">
      <c r="B24" s="59"/>
      <c r="C24" s="60"/>
      <c r="E24" s="102" t="s">
        <v>29</v>
      </c>
      <c r="F24" s="89" t="str">
        <f>IF(F18&gt;$F$69,(F22-F18)/F18,$F$70)</f>
        <v>*</v>
      </c>
      <c r="G24" s="89">
        <f>IF(G18&gt;$F$69,(G22-G18)/G18,$F$70)</f>
        <v>-0.686046511627907</v>
      </c>
      <c r="H24" s="89">
        <f>IF(H18&gt;$F$69,(H22-H18)/H18,$F$70)</f>
        <v>-0.6637132501006847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89" t="str">
        <f>IF(N18&gt;$F$69,(N22-N18)/N18,$F$70)</f>
        <v>*</v>
      </c>
      <c r="O24" s="89">
        <f>IF(O18&gt;$F$69,(O22-O18)/O18,$F$70)</f>
        <v>-0.7094188376753507</v>
      </c>
      <c r="P24" s="89">
        <f>IF(P18&gt;$F$69,(P22-P18)/P18,$F$70)</f>
        <v>-0.6757361162877377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96"/>
      <c r="Q25" s="71"/>
    </row>
    <row r="26" spans="2:17" ht="15.75">
      <c r="B26" s="59"/>
      <c r="C26" s="60"/>
      <c r="D26" s="55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1"/>
    </row>
    <row r="27" spans="2:17" ht="15">
      <c r="B27" s="59"/>
      <c r="C27" s="60"/>
      <c r="D27" s="39"/>
      <c r="E27" s="54" t="s">
        <v>47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88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4"/>
      <c r="Q28" s="71"/>
    </row>
    <row r="29" spans="2:17" ht="15.75">
      <c r="B29" s="59"/>
      <c r="C29" s="60"/>
      <c r="D29" s="55"/>
      <c r="E29" s="102">
        <v>2005</v>
      </c>
      <c r="F29" s="72">
        <v>1</v>
      </c>
      <c r="G29" s="72">
        <v>15</v>
      </c>
      <c r="H29" s="72">
        <v>300</v>
      </c>
      <c r="I29" s="72"/>
      <c r="J29" s="72">
        <v>0</v>
      </c>
      <c r="K29" s="72">
        <v>54</v>
      </c>
      <c r="L29" s="72">
        <v>384</v>
      </c>
      <c r="M29" s="72"/>
      <c r="N29" s="88">
        <f aca="true" t="shared" si="2" ref="N29:P31">F29+J29</f>
        <v>1</v>
      </c>
      <c r="O29" s="88">
        <f t="shared" si="2"/>
        <v>69</v>
      </c>
      <c r="P29" s="93">
        <f t="shared" si="2"/>
        <v>684</v>
      </c>
      <c r="Q29" s="71"/>
    </row>
    <row r="30" spans="2:17" ht="15.75">
      <c r="B30" s="59"/>
      <c r="C30" s="60"/>
      <c r="D30" s="55"/>
      <c r="E30" s="102">
        <v>2006</v>
      </c>
      <c r="F30" s="72">
        <v>0</v>
      </c>
      <c r="G30" s="72">
        <v>18</v>
      </c>
      <c r="H30" s="72">
        <v>326</v>
      </c>
      <c r="I30" s="72"/>
      <c r="J30" s="72">
        <v>10</v>
      </c>
      <c r="K30" s="72">
        <v>52</v>
      </c>
      <c r="L30" s="72">
        <v>331</v>
      </c>
      <c r="M30" s="72"/>
      <c r="N30" s="88">
        <f t="shared" si="2"/>
        <v>10</v>
      </c>
      <c r="O30" s="88">
        <f t="shared" si="2"/>
        <v>70</v>
      </c>
      <c r="P30" s="93">
        <f t="shared" si="2"/>
        <v>657</v>
      </c>
      <c r="Q30" s="71"/>
    </row>
    <row r="31" spans="2:17" ht="15.75">
      <c r="B31" s="59"/>
      <c r="C31" s="60"/>
      <c r="D31" s="55"/>
      <c r="E31" s="102" t="s">
        <v>160</v>
      </c>
      <c r="F31" s="72">
        <v>2</v>
      </c>
      <c r="G31" s="72">
        <v>16</v>
      </c>
      <c r="H31" s="72">
        <v>307</v>
      </c>
      <c r="I31" s="72"/>
      <c r="J31" s="72">
        <v>2</v>
      </c>
      <c r="K31" s="72">
        <v>39</v>
      </c>
      <c r="L31" s="72">
        <v>325</v>
      </c>
      <c r="M31" s="72"/>
      <c r="N31" s="88">
        <f t="shared" si="2"/>
        <v>4</v>
      </c>
      <c r="O31" s="88">
        <f t="shared" si="2"/>
        <v>55</v>
      </c>
      <c r="P31" s="93">
        <f t="shared" si="2"/>
        <v>632</v>
      </c>
      <c r="Q31" s="71"/>
    </row>
    <row r="32" spans="2:17" ht="15">
      <c r="B32" s="59"/>
      <c r="E32" s="102" t="s">
        <v>164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-0.05828220858895705</v>
      </c>
      <c r="I32" s="89"/>
      <c r="J32" s="89" t="str">
        <f>IF(J30&gt;$F$69,(J31-J30)/J30,$F$70)</f>
        <v>*</v>
      </c>
      <c r="K32" s="89">
        <f>IF(K30&gt;$F$69,(K31-K30)/K30,$F$70)</f>
        <v>-0.25</v>
      </c>
      <c r="L32" s="89">
        <f>IF(L30&gt;$F$69,(L31-L30)/L30,$F$70)</f>
        <v>-0.01812688821752266</v>
      </c>
      <c r="M32" s="89"/>
      <c r="N32" s="89" t="str">
        <f>IF(N30&gt;$F$69,(N31-N30)/N30,$F$70)</f>
        <v>*</v>
      </c>
      <c r="O32" s="89">
        <f>IF(O30&gt;$F$69,(O31-O30)/O30,$F$70)</f>
        <v>-0.21428571428571427</v>
      </c>
      <c r="P32" s="89">
        <f>IF(P30&gt;$F$69,(P31-P30)/P30,$F$70)</f>
        <v>-0.0380517503805175</v>
      </c>
      <c r="Q32" s="71"/>
    </row>
    <row r="33" spans="2:17" ht="15">
      <c r="B33" s="59"/>
      <c r="C33" s="60"/>
      <c r="E33" s="102" t="s">
        <v>29</v>
      </c>
      <c r="F33" s="89" t="str">
        <f>IF(F27&gt;$F$69,(F31-F27)/F27,$F$70)</f>
        <v>*</v>
      </c>
      <c r="G33" s="89">
        <f>IF(G27&gt;$F$69,(G31-G27)/G27,$F$70)</f>
        <v>-0.6812749003984064</v>
      </c>
      <c r="H33" s="89">
        <f>IF(H27&gt;$F$69,(H31-H27)/H27,$F$70)</f>
        <v>-0.43232248520710054</v>
      </c>
      <c r="I33" s="89"/>
      <c r="J33" s="89" t="str">
        <f>IF(J27&gt;$F$69,(J31-J27)/J27,$F$70)</f>
        <v>*</v>
      </c>
      <c r="K33" s="89">
        <f>IF(K27&gt;$F$69,(K31-K27)/K27,$F$70)</f>
        <v>-0.586864406779661</v>
      </c>
      <c r="L33" s="89">
        <f>IF(L27&gt;$F$69,(L31-L27)/L27,$F$70)</f>
        <v>-0.41229656419529837</v>
      </c>
      <c r="M33" s="89"/>
      <c r="N33" s="89" t="str">
        <f>IF(N27&gt;$F$69,(N31-N27)/N27,$F$70)</f>
        <v>*</v>
      </c>
      <c r="O33" s="89">
        <f>IF(O27&gt;$F$69,(O31-O27)/O27,$F$70)</f>
        <v>-0.6196403872752421</v>
      </c>
      <c r="P33" s="89">
        <f>IF(P27&gt;$F$69,(P31-P27)/P27,$F$70)</f>
        <v>-0.4221978423843481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96"/>
      <c r="Q34" s="71"/>
    </row>
    <row r="35" spans="2:17" ht="15.75">
      <c r="B35" s="59"/>
      <c r="C35" s="60"/>
      <c r="D35" s="55" t="s">
        <v>22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1"/>
    </row>
    <row r="36" spans="2:17" ht="15">
      <c r="B36" s="59"/>
      <c r="C36" s="60"/>
      <c r="D36" s="39"/>
      <c r="E36" s="54" t="s">
        <v>47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88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94"/>
      <c r="Q37" s="71"/>
    </row>
    <row r="38" spans="2:17" ht="15.75">
      <c r="B38" s="59"/>
      <c r="C38" s="60"/>
      <c r="D38" s="55"/>
      <c r="E38" s="102">
        <v>2005</v>
      </c>
      <c r="F38" s="72">
        <v>0</v>
      </c>
      <c r="G38" s="72">
        <v>6</v>
      </c>
      <c r="H38" s="72">
        <v>89</v>
      </c>
      <c r="I38" s="72"/>
      <c r="J38" s="72">
        <v>0</v>
      </c>
      <c r="K38" s="72">
        <v>0</v>
      </c>
      <c r="L38" s="72">
        <v>11</v>
      </c>
      <c r="M38" s="72"/>
      <c r="N38" s="88">
        <f aca="true" t="shared" si="3" ref="N38:P40">F38+J38</f>
        <v>0</v>
      </c>
      <c r="O38" s="88">
        <f t="shared" si="3"/>
        <v>6</v>
      </c>
      <c r="P38" s="93">
        <f t="shared" si="3"/>
        <v>100</v>
      </c>
      <c r="Q38" s="71"/>
    </row>
    <row r="39" spans="2:17" ht="15.75">
      <c r="B39" s="59"/>
      <c r="C39" s="60"/>
      <c r="D39" s="55"/>
      <c r="E39" s="102">
        <v>2006</v>
      </c>
      <c r="F39" s="72">
        <v>0</v>
      </c>
      <c r="G39" s="72">
        <v>3</v>
      </c>
      <c r="H39" s="72">
        <v>79</v>
      </c>
      <c r="I39" s="72"/>
      <c r="J39" s="72">
        <v>0</v>
      </c>
      <c r="K39" s="72">
        <v>1</v>
      </c>
      <c r="L39" s="72">
        <v>23</v>
      </c>
      <c r="M39" s="72"/>
      <c r="N39" s="88">
        <f t="shared" si="3"/>
        <v>0</v>
      </c>
      <c r="O39" s="88">
        <f t="shared" si="3"/>
        <v>4</v>
      </c>
      <c r="P39" s="93">
        <f t="shared" si="3"/>
        <v>102</v>
      </c>
      <c r="Q39" s="71"/>
    </row>
    <row r="40" spans="2:17" ht="15.75">
      <c r="B40" s="59"/>
      <c r="C40" s="60"/>
      <c r="D40" s="55"/>
      <c r="E40" s="102" t="s">
        <v>160</v>
      </c>
      <c r="F40" s="72">
        <v>0</v>
      </c>
      <c r="G40" s="72">
        <v>1</v>
      </c>
      <c r="H40" s="72">
        <v>57</v>
      </c>
      <c r="I40" s="72"/>
      <c r="J40" s="72">
        <v>0</v>
      </c>
      <c r="K40" s="72">
        <v>0</v>
      </c>
      <c r="L40" s="72">
        <v>18</v>
      </c>
      <c r="M40" s="72"/>
      <c r="N40" s="88">
        <f t="shared" si="3"/>
        <v>0</v>
      </c>
      <c r="O40" s="88">
        <f t="shared" si="3"/>
        <v>1</v>
      </c>
      <c r="P40" s="93">
        <f t="shared" si="3"/>
        <v>75</v>
      </c>
      <c r="Q40" s="71"/>
    </row>
    <row r="41" spans="2:17" ht="15">
      <c r="B41" s="59"/>
      <c r="E41" s="102" t="s">
        <v>164</v>
      </c>
      <c r="F41" s="89" t="str">
        <f>IF(F39&gt;$F$69,(F40-F39)/F39,$F$70)</f>
        <v>*</v>
      </c>
      <c r="G41" s="89" t="str">
        <f>IF(G39&gt;$F$69,(G40-G39)/G39,$F$70)</f>
        <v>*</v>
      </c>
      <c r="H41" s="89">
        <f>IF(H39&gt;$F$69,(H40-H39)/H39,$F$70)</f>
        <v>-0.27848101265822783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8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-0.2647058823529412</v>
      </c>
      <c r="Q41" s="71"/>
    </row>
    <row r="42" spans="2:17" ht="15">
      <c r="B42" s="59"/>
      <c r="C42" s="60"/>
      <c r="E42" s="102" t="s">
        <v>29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-0.5833333333333334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8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-0.5860927152317881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96"/>
      <c r="Q43" s="71"/>
    </row>
    <row r="44" spans="2:17" ht="15.75">
      <c r="B44" s="59"/>
      <c r="C44" s="60"/>
      <c r="D44" s="55" t="s">
        <v>18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1"/>
    </row>
    <row r="45" spans="2:17" ht="15">
      <c r="B45" s="59"/>
      <c r="C45" s="60"/>
      <c r="D45" s="39"/>
      <c r="E45" s="54" t="s">
        <v>47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88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4"/>
      <c r="Q46" s="71"/>
    </row>
    <row r="47" spans="2:17" ht="15">
      <c r="B47" s="59"/>
      <c r="C47" s="60"/>
      <c r="D47" s="76"/>
      <c r="E47" s="102">
        <v>2005</v>
      </c>
      <c r="F47" s="72">
        <v>0</v>
      </c>
      <c r="G47" s="72">
        <v>14</v>
      </c>
      <c r="H47" s="72">
        <v>46</v>
      </c>
      <c r="I47" s="72"/>
      <c r="J47" s="72">
        <v>1</v>
      </c>
      <c r="K47" s="72">
        <v>5</v>
      </c>
      <c r="L47" s="72">
        <v>25</v>
      </c>
      <c r="M47" s="72"/>
      <c r="N47" s="88">
        <f aca="true" t="shared" si="4" ref="N47:P49">F47+J47</f>
        <v>1</v>
      </c>
      <c r="O47" s="88">
        <f t="shared" si="4"/>
        <v>19</v>
      </c>
      <c r="P47" s="93">
        <f t="shared" si="4"/>
        <v>71</v>
      </c>
      <c r="Q47" s="71"/>
    </row>
    <row r="48" spans="2:17" ht="15">
      <c r="B48" s="59"/>
      <c r="C48" s="60"/>
      <c r="D48" s="76"/>
      <c r="E48" s="102">
        <v>2006</v>
      </c>
      <c r="F48" s="72">
        <v>1</v>
      </c>
      <c r="G48" s="72">
        <v>9</v>
      </c>
      <c r="H48" s="72">
        <v>36</v>
      </c>
      <c r="I48" s="72"/>
      <c r="J48" s="72">
        <v>0</v>
      </c>
      <c r="K48" s="72">
        <v>3</v>
      </c>
      <c r="L48" s="72">
        <v>25</v>
      </c>
      <c r="M48" s="72"/>
      <c r="N48" s="88">
        <f t="shared" si="4"/>
        <v>1</v>
      </c>
      <c r="O48" s="88">
        <f t="shared" si="4"/>
        <v>12</v>
      </c>
      <c r="P48" s="93">
        <f t="shared" si="4"/>
        <v>61</v>
      </c>
      <c r="Q48" s="71"/>
    </row>
    <row r="49" spans="2:17" ht="15.75">
      <c r="B49" s="59"/>
      <c r="C49" s="60"/>
      <c r="D49" s="55"/>
      <c r="E49" s="102" t="s">
        <v>160</v>
      </c>
      <c r="F49" s="72">
        <v>0</v>
      </c>
      <c r="G49" s="72">
        <v>5</v>
      </c>
      <c r="H49" s="72">
        <v>39</v>
      </c>
      <c r="I49" s="72"/>
      <c r="J49" s="72">
        <v>0</v>
      </c>
      <c r="K49" s="72">
        <v>2</v>
      </c>
      <c r="L49" s="72">
        <v>16</v>
      </c>
      <c r="M49" s="72"/>
      <c r="N49" s="88">
        <f t="shared" si="4"/>
        <v>0</v>
      </c>
      <c r="O49" s="88">
        <f t="shared" si="4"/>
        <v>7</v>
      </c>
      <c r="P49" s="93">
        <f t="shared" si="4"/>
        <v>55</v>
      </c>
      <c r="Q49" s="71"/>
    </row>
    <row r="50" spans="2:17" ht="15">
      <c r="B50" s="59"/>
      <c r="E50" s="102" t="s">
        <v>164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89" t="str">
        <f>IF(N48&gt;$F$69,(N49-N48)/N48,$F$70)</f>
        <v>*</v>
      </c>
      <c r="O50" s="89" t="str">
        <f>IF(O48&gt;$F$69,(O49-O48)/O48,$F$70)</f>
        <v>*</v>
      </c>
      <c r="P50" s="89">
        <f>IF(P48&gt;$F$69,(P49-P48)/P48,$F$70)</f>
        <v>-0.09836065573770492</v>
      </c>
      <c r="Q50" s="71"/>
    </row>
    <row r="51" spans="2:17" ht="15">
      <c r="B51" s="59"/>
      <c r="C51" s="60"/>
      <c r="E51" s="102" t="s">
        <v>29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-0.6992481203007519</v>
      </c>
      <c r="M51" s="89"/>
      <c r="N51" s="8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-0.4597249508840865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96"/>
      <c r="Q52" s="71"/>
    </row>
    <row r="53" spans="2:17" ht="15.75">
      <c r="B53" s="59"/>
      <c r="C53" s="60"/>
      <c r="D53" s="77" t="s">
        <v>53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1"/>
    </row>
    <row r="54" spans="2:17" ht="15">
      <c r="B54" s="59"/>
      <c r="C54" s="60"/>
      <c r="D54" s="39"/>
      <c r="E54" s="54" t="s">
        <v>47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88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72"/>
      <c r="O55" s="72"/>
      <c r="P55" s="94"/>
      <c r="Q55" s="71"/>
    </row>
    <row r="56" spans="2:17" ht="15">
      <c r="B56" s="59"/>
      <c r="C56" s="60"/>
      <c r="E56" s="102">
        <v>2005</v>
      </c>
      <c r="F56" s="88">
        <f t="shared" si="5"/>
        <v>5</v>
      </c>
      <c r="G56" s="88">
        <f t="shared" si="5"/>
        <v>297</v>
      </c>
      <c r="H56" s="88">
        <f t="shared" si="5"/>
        <v>1725</v>
      </c>
      <c r="I56" s="72"/>
      <c r="J56" s="88">
        <f aca="true" t="shared" si="6" ref="J56:L58">J11+J20+J29+J38+J47</f>
        <v>6</v>
      </c>
      <c r="K56" s="88">
        <f t="shared" si="6"/>
        <v>71</v>
      </c>
      <c r="L56" s="88">
        <f t="shared" si="6"/>
        <v>447</v>
      </c>
      <c r="M56" s="72"/>
      <c r="N56" s="88">
        <f aca="true" t="shared" si="7" ref="N56:P57">F56+J56</f>
        <v>11</v>
      </c>
      <c r="O56" s="88">
        <f t="shared" si="7"/>
        <v>368</v>
      </c>
      <c r="P56" s="93">
        <f t="shared" si="7"/>
        <v>2172</v>
      </c>
      <c r="Q56" s="71"/>
    </row>
    <row r="57" spans="2:17" ht="15">
      <c r="B57" s="59"/>
      <c r="C57" s="60"/>
      <c r="E57" s="102">
        <v>2006</v>
      </c>
      <c r="F57" s="88">
        <f t="shared" si="5"/>
        <v>13</v>
      </c>
      <c r="G57" s="88">
        <f t="shared" si="5"/>
        <v>303</v>
      </c>
      <c r="H57" s="88">
        <f t="shared" si="5"/>
        <v>1605</v>
      </c>
      <c r="I57" s="72"/>
      <c r="J57" s="88">
        <f t="shared" si="6"/>
        <v>12</v>
      </c>
      <c r="K57" s="88">
        <f t="shared" si="6"/>
        <v>70</v>
      </c>
      <c r="L57" s="88">
        <f t="shared" si="6"/>
        <v>416</v>
      </c>
      <c r="M57" s="72"/>
      <c r="N57" s="88">
        <f t="shared" si="7"/>
        <v>25</v>
      </c>
      <c r="O57" s="88">
        <f t="shared" si="7"/>
        <v>373</v>
      </c>
      <c r="P57" s="93">
        <f t="shared" si="7"/>
        <v>2021</v>
      </c>
      <c r="Q57" s="71"/>
    </row>
    <row r="58" spans="2:17" ht="15">
      <c r="B58" s="59"/>
      <c r="C58" s="60"/>
      <c r="E58" s="102" t="s">
        <v>160</v>
      </c>
      <c r="F58" s="88">
        <f t="shared" si="5"/>
        <v>6</v>
      </c>
      <c r="G58" s="88">
        <f t="shared" si="5"/>
        <v>222</v>
      </c>
      <c r="H58" s="88">
        <f t="shared" si="5"/>
        <v>1431</v>
      </c>
      <c r="I58" s="72"/>
      <c r="J58" s="88">
        <f t="shared" si="6"/>
        <v>3</v>
      </c>
      <c r="K58" s="88">
        <f t="shared" si="6"/>
        <v>49</v>
      </c>
      <c r="L58" s="88">
        <f t="shared" si="6"/>
        <v>378</v>
      </c>
      <c r="M58" s="72"/>
      <c r="N58" s="88">
        <f>F58+J58</f>
        <v>9</v>
      </c>
      <c r="O58" s="88">
        <f>G58+K58</f>
        <v>271</v>
      </c>
      <c r="P58" s="93">
        <f>H58+L58</f>
        <v>1809</v>
      </c>
      <c r="Q58" s="71"/>
    </row>
    <row r="59" spans="2:17" ht="15">
      <c r="B59" s="59"/>
      <c r="E59" s="102" t="s">
        <v>164</v>
      </c>
      <c r="F59" s="89" t="str">
        <f>IF(F57&gt;$F$69,(F58-F57)/F57,$F$70)</f>
        <v>*</v>
      </c>
      <c r="G59" s="89">
        <f>IF(G57&gt;$F$69,(G58-G57)/G57,$F$70)</f>
        <v>-0.26732673267326734</v>
      </c>
      <c r="H59" s="89">
        <f>IF(H57&gt;$F$69,(H58-H57)/H57,$F$70)</f>
        <v>-0.10841121495327102</v>
      </c>
      <c r="I59" s="89"/>
      <c r="J59" s="89" t="str">
        <f>IF(J57&gt;$F$69,(J58-J57)/J57,$F$70)</f>
        <v>*</v>
      </c>
      <c r="K59" s="89">
        <f>IF(K57&gt;$F$69,(K58-K57)/K57,$F$70)</f>
        <v>-0.3</v>
      </c>
      <c r="L59" s="89">
        <f>IF(L57&gt;$F$69,(L58-L57)/L57,$F$70)</f>
        <v>-0.09134615384615384</v>
      </c>
      <c r="M59" s="89"/>
      <c r="N59" s="89" t="str">
        <f>IF(N57&gt;$F$69,(N58-N57)/N57,$F$70)</f>
        <v>*</v>
      </c>
      <c r="O59" s="89">
        <f>IF(O57&gt;$F$69,(O58-O57)/O57,$F$70)</f>
        <v>-0.2734584450402145</v>
      </c>
      <c r="P59" s="89">
        <f>IF(P57&gt;$F$69,(P58-P57)/P57,$F$70)</f>
        <v>-0.10489856506679862</v>
      </c>
      <c r="Q59" s="71"/>
    </row>
    <row r="60" spans="2:17" ht="15">
      <c r="B60" s="59"/>
      <c r="C60" s="60"/>
      <c r="E60" s="102" t="s">
        <v>29</v>
      </c>
      <c r="F60" s="89" t="str">
        <f>IF(F54&gt;$F$69,(F58-F54)/F54,$F$70)</f>
        <v>*</v>
      </c>
      <c r="G60" s="89">
        <f>IF(G54&gt;$F$69,(G58-G54)/G54,$F$70)</f>
        <v>-0.6777939042089985</v>
      </c>
      <c r="H60" s="89">
        <f>IF(H54&gt;$F$69,(H58-H54)/H54,$F$70)</f>
        <v>-0.5397529911231185</v>
      </c>
      <c r="I60" s="89"/>
      <c r="J60" s="89" t="str">
        <f>IF(J54&gt;$F$69,(J58-J54)/J54,$F$70)</f>
        <v>*</v>
      </c>
      <c r="K60" s="89">
        <f>IF(K54&gt;$F$69,(K58-K54)/K54,$F$70)</f>
        <v>-0.6805736636245111</v>
      </c>
      <c r="L60" s="89">
        <f>IF(L54&gt;$F$69,(L58-L54)/L54,$F$70)</f>
        <v>-0.4908405172413793</v>
      </c>
      <c r="M60" s="89"/>
      <c r="N60" s="89" t="str">
        <f>IF(N54&gt;$F$69,(N58-N54)/N54,$F$70)</f>
        <v>*</v>
      </c>
      <c r="O60" s="89">
        <f>IF(O54&gt;$F$69,(O58-O54)/O54,$F$70)</f>
        <v>-0.6783000949667617</v>
      </c>
      <c r="P60" s="89">
        <f>IF(P54&gt;$F$69,(P58-P54)/P54,$F$70)</f>
        <v>-0.530325059715443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9" t="s">
        <v>23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9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5" t="s">
        <v>165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8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24</v>
      </c>
      <c r="E69" s="39"/>
      <c r="F69" s="54">
        <v>50</v>
      </c>
    </row>
    <row r="70" spans="4:6" ht="15">
      <c r="D70" s="54" t="s">
        <v>25</v>
      </c>
      <c r="E70" s="39"/>
      <c r="F70" s="82" t="s">
        <v>19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46</v>
      </c>
      <c r="C1" s="38" t="s">
        <v>171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/>
      <c r="C3" s="41" t="s">
        <v>56</v>
      </c>
      <c r="D3" s="41" t="s">
        <v>30</v>
      </c>
      <c r="E3" s="41" t="s">
        <v>31</v>
      </c>
      <c r="F3" s="42" t="s">
        <v>17</v>
      </c>
      <c r="G3" s="41" t="s">
        <v>32</v>
      </c>
      <c r="H3" s="42" t="s">
        <v>49</v>
      </c>
      <c r="I3" s="42" t="s">
        <v>50</v>
      </c>
      <c r="J3" s="41" t="s">
        <v>33</v>
      </c>
      <c r="K3" s="114"/>
    </row>
    <row r="4" spans="2:11" ht="16.5" thickBot="1">
      <c r="B4" s="108"/>
      <c r="C4" s="43" t="s">
        <v>55</v>
      </c>
      <c r="D4" s="43" t="s">
        <v>34</v>
      </c>
      <c r="E4" s="43" t="s">
        <v>35</v>
      </c>
      <c r="F4" s="44"/>
      <c r="G4" s="43" t="s">
        <v>36</v>
      </c>
      <c r="H4" s="44"/>
      <c r="I4" s="44"/>
      <c r="J4" s="43" t="s">
        <v>37</v>
      </c>
      <c r="K4" s="115"/>
    </row>
    <row r="5" spans="2:11" ht="18.75" customHeight="1">
      <c r="B5" s="109" t="s">
        <v>38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46">
        <f t="shared" si="0"/>
        <v>4837.8</v>
      </c>
      <c r="K5" s="116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47"/>
      <c r="K6" s="117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46">
        <f>SUM(C7:I7)</f>
        <v>5571</v>
      </c>
      <c r="K7" s="116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46">
        <f aca="true" t="shared" si="1" ref="J8:J20">SUM(C8:I8)</f>
        <v>5339</v>
      </c>
      <c r="K8" s="116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46">
        <f t="shared" si="1"/>
        <v>4398</v>
      </c>
      <c r="K9" s="116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46">
        <f t="shared" si="1"/>
        <v>4424</v>
      </c>
      <c r="K10" s="116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46">
        <f t="shared" si="1"/>
        <v>4457</v>
      </c>
      <c r="K11" s="116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46">
        <f t="shared" si="1"/>
        <v>4075</v>
      </c>
      <c r="K12" s="116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46">
        <f t="shared" si="1"/>
        <v>3894</v>
      </c>
      <c r="K13" s="116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46">
        <f t="shared" si="1"/>
        <v>3758</v>
      </c>
      <c r="K14" s="116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46">
        <f t="shared" si="1"/>
        <v>3533</v>
      </c>
      <c r="K15" s="116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46">
        <f t="shared" si="1"/>
        <v>3294</v>
      </c>
      <c r="K16" s="116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46">
        <f t="shared" si="1"/>
        <v>3074</v>
      </c>
      <c r="K17" s="116"/>
    </row>
    <row r="18" spans="2:11" ht="15">
      <c r="B18" s="109">
        <v>2005</v>
      </c>
      <c r="C18" s="47">
        <v>741</v>
      </c>
      <c r="D18" s="47">
        <v>132</v>
      </c>
      <c r="E18" s="47">
        <v>403</v>
      </c>
      <c r="F18" s="47">
        <v>1458</v>
      </c>
      <c r="G18" s="47">
        <v>63</v>
      </c>
      <c r="H18" s="47">
        <v>98</v>
      </c>
      <c r="I18" s="47">
        <v>54</v>
      </c>
      <c r="J18" s="46">
        <f>SUM(C18:I18)</f>
        <v>2949</v>
      </c>
      <c r="K18" s="116"/>
    </row>
    <row r="19" spans="2:11" ht="15">
      <c r="B19" s="109">
        <v>2006</v>
      </c>
      <c r="C19" s="47">
        <v>746</v>
      </c>
      <c r="D19" s="47">
        <v>141</v>
      </c>
      <c r="E19" s="47">
        <v>408</v>
      </c>
      <c r="F19" s="47">
        <v>1430</v>
      </c>
      <c r="G19" s="47">
        <v>57</v>
      </c>
      <c r="H19" s="47">
        <v>99</v>
      </c>
      <c r="I19" s="47">
        <v>59</v>
      </c>
      <c r="J19" s="46">
        <f t="shared" si="1"/>
        <v>2940</v>
      </c>
      <c r="K19" s="116"/>
    </row>
    <row r="20" spans="2:11" ht="15">
      <c r="B20" s="109" t="s">
        <v>160</v>
      </c>
      <c r="C20" s="47">
        <v>640</v>
      </c>
      <c r="D20" s="47">
        <v>149</v>
      </c>
      <c r="E20" s="47">
        <v>404</v>
      </c>
      <c r="F20" s="47">
        <v>1237</v>
      </c>
      <c r="G20" s="47">
        <v>33</v>
      </c>
      <c r="H20" s="47">
        <v>101</v>
      </c>
      <c r="I20" s="47">
        <v>34</v>
      </c>
      <c r="J20" s="46">
        <f t="shared" si="1"/>
        <v>2598</v>
      </c>
      <c r="K20" s="116"/>
    </row>
    <row r="21" spans="2:11" ht="11.25" customHeight="1">
      <c r="B21" s="109"/>
      <c r="C21" s="47"/>
      <c r="D21" s="47"/>
      <c r="E21" s="47"/>
      <c r="F21" s="47"/>
      <c r="G21" s="47"/>
      <c r="H21" s="47"/>
      <c r="I21" s="47"/>
      <c r="J21" s="46"/>
      <c r="K21" s="116"/>
    </row>
    <row r="22" spans="2:11" ht="15">
      <c r="B22" s="109" t="s">
        <v>161</v>
      </c>
      <c r="C22" s="46">
        <f>SUM(C16:C20)/5</f>
        <v>730.4</v>
      </c>
      <c r="D22" s="46">
        <f aca="true" t="shared" si="2" ref="D22:J22">SUM(D16:D20)/5</f>
        <v>137.8</v>
      </c>
      <c r="E22" s="46">
        <f t="shared" si="2"/>
        <v>405.4</v>
      </c>
      <c r="F22" s="46">
        <f t="shared" si="2"/>
        <v>1481.2</v>
      </c>
      <c r="G22" s="46">
        <f t="shared" si="2"/>
        <v>57.8</v>
      </c>
      <c r="H22" s="46">
        <f t="shared" si="2"/>
        <v>104.4</v>
      </c>
      <c r="I22" s="46">
        <f t="shared" si="2"/>
        <v>54</v>
      </c>
      <c r="J22" s="46">
        <f t="shared" si="2"/>
        <v>2971</v>
      </c>
      <c r="K22" s="116"/>
    </row>
    <row r="23" spans="2:11" ht="11.25" customHeight="1">
      <c r="B23" s="109"/>
      <c r="C23" s="46"/>
      <c r="D23" s="46"/>
      <c r="E23" s="46"/>
      <c r="F23" s="46"/>
      <c r="G23" s="46"/>
      <c r="H23" s="46"/>
      <c r="I23" s="46"/>
      <c r="J23" s="46"/>
      <c r="K23" s="116"/>
    </row>
    <row r="24" spans="2:11" ht="15">
      <c r="B24" s="165" t="s">
        <v>114</v>
      </c>
      <c r="C24" s="163">
        <f>C5*0.6</f>
        <v>825.6</v>
      </c>
      <c r="D24" s="163">
        <f aca="true" t="shared" si="3" ref="D24:J24">D5*0.6</f>
        <v>149.28</v>
      </c>
      <c r="E24" s="163">
        <f>E5*0.6</f>
        <v>213.23999999999998</v>
      </c>
      <c r="F24" s="163">
        <f t="shared" si="3"/>
        <v>1500.6</v>
      </c>
      <c r="G24" s="163">
        <f t="shared" si="3"/>
        <v>57.84</v>
      </c>
      <c r="H24" s="163">
        <f t="shared" si="3"/>
        <v>102.96</v>
      </c>
      <c r="I24" s="163">
        <f t="shared" si="3"/>
        <v>53.16</v>
      </c>
      <c r="J24" s="163">
        <f t="shared" si="3"/>
        <v>2902.68</v>
      </c>
      <c r="K24" s="116"/>
    </row>
    <row r="25" spans="2:11" ht="11.25" customHeight="1">
      <c r="B25" s="111"/>
      <c r="C25" s="47"/>
      <c r="D25" s="47"/>
      <c r="E25" s="47"/>
      <c r="F25" s="47"/>
      <c r="G25" s="47"/>
      <c r="H25" s="47"/>
      <c r="I25" s="47"/>
      <c r="J25" s="47"/>
      <c r="K25" s="117"/>
    </row>
    <row r="26" spans="2:11" ht="15">
      <c r="B26" s="161" t="s">
        <v>162</v>
      </c>
      <c r="C26" s="84">
        <f>IF(C19&gt;$C$96,(C20-C19)/C19,$C$97)</f>
        <v>-0.14209115281501342</v>
      </c>
      <c r="D26" s="84">
        <f aca="true" t="shared" si="4" ref="D26:J26">IF(D19&gt;$C$96,(D20-D19)/D19,$C$97)</f>
        <v>0.05673758865248227</v>
      </c>
      <c r="E26" s="84">
        <f t="shared" si="4"/>
        <v>-0.00980392156862745</v>
      </c>
      <c r="F26" s="84">
        <f t="shared" si="4"/>
        <v>-0.13496503496503495</v>
      </c>
      <c r="G26" s="84">
        <f t="shared" si="4"/>
        <v>-0.42105263157894735</v>
      </c>
      <c r="H26" s="84">
        <f t="shared" si="4"/>
        <v>0.020202020202020204</v>
      </c>
      <c r="I26" s="84">
        <f t="shared" si="4"/>
        <v>-0.423728813559322</v>
      </c>
      <c r="J26" s="84">
        <f t="shared" si="4"/>
        <v>-0.11632653061224489</v>
      </c>
      <c r="K26" s="118"/>
    </row>
    <row r="27" spans="2:11" ht="15">
      <c r="B27" s="109" t="s">
        <v>51</v>
      </c>
      <c r="C27" s="113">
        <f>IF(C5&gt;$C$96,(C20-C5)/C5,$C$97)</f>
        <v>-0.5348837209302325</v>
      </c>
      <c r="D27" s="113">
        <f aca="true" t="shared" si="5" ref="D27:J27">IF(D5&gt;$C$96,(D20-D5)/D5,$C$97)</f>
        <v>-0.4011254019292605</v>
      </c>
      <c r="E27" s="113">
        <f t="shared" si="5"/>
        <v>0.13674732695554312</v>
      </c>
      <c r="F27" s="113">
        <f t="shared" si="5"/>
        <v>-0.5053978408636546</v>
      </c>
      <c r="G27" s="113">
        <f t="shared" si="5"/>
        <v>-0.6576763485477178</v>
      </c>
      <c r="H27" s="113">
        <f t="shared" si="5"/>
        <v>-0.4114219114219114</v>
      </c>
      <c r="I27" s="113">
        <f t="shared" si="5"/>
        <v>-0.6162528216704288</v>
      </c>
      <c r="J27" s="113">
        <f t="shared" si="5"/>
        <v>-0.4629790400595312</v>
      </c>
      <c r="K27" s="118"/>
    </row>
    <row r="28" spans="2:11" ht="6" customHeight="1" thickBot="1">
      <c r="B28" s="121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2:11" ht="12.75"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2:5" ht="18">
      <c r="B30" s="38" t="s">
        <v>198</v>
      </c>
      <c r="C30" s="38" t="s">
        <v>172</v>
      </c>
      <c r="E30" s="216"/>
    </row>
    <row r="31" spans="2:11" ht="13.5" thickBot="1">
      <c r="B31" s="40"/>
      <c r="C31" s="40"/>
      <c r="D31" s="40"/>
      <c r="E31" s="217"/>
      <c r="F31" s="40"/>
      <c r="G31" s="40"/>
      <c r="H31" s="40"/>
      <c r="I31" s="40"/>
      <c r="J31" s="40"/>
      <c r="K31" s="40"/>
    </row>
    <row r="32" spans="2:11" ht="18.75">
      <c r="B32" s="107"/>
      <c r="C32" s="41" t="s">
        <v>56</v>
      </c>
      <c r="D32" s="41" t="s">
        <v>30</v>
      </c>
      <c r="E32" s="218" t="s">
        <v>31</v>
      </c>
      <c r="F32" s="42" t="s">
        <v>17</v>
      </c>
      <c r="G32" s="41" t="s">
        <v>32</v>
      </c>
      <c r="H32" s="42" t="s">
        <v>49</v>
      </c>
      <c r="I32" s="42" t="s">
        <v>50</v>
      </c>
      <c r="J32" s="41" t="s">
        <v>33</v>
      </c>
      <c r="K32" s="119"/>
    </row>
    <row r="33" spans="2:11" ht="16.5" thickBot="1">
      <c r="B33" s="108"/>
      <c r="C33" s="43" t="s">
        <v>55</v>
      </c>
      <c r="D33" s="43" t="s">
        <v>34</v>
      </c>
      <c r="E33" s="219" t="s">
        <v>35</v>
      </c>
      <c r="F33" s="44"/>
      <c r="G33" s="43" t="s">
        <v>36</v>
      </c>
      <c r="H33" s="44"/>
      <c r="I33" s="44"/>
      <c r="J33" s="43" t="s">
        <v>37</v>
      </c>
      <c r="K33" s="115"/>
    </row>
    <row r="34" spans="2:11" ht="20.25" customHeight="1">
      <c r="B34" s="109" t="s">
        <v>38</v>
      </c>
      <c r="C34" s="46">
        <f>SUM(C36:C40)/5</f>
        <v>562.4</v>
      </c>
      <c r="D34" s="46">
        <f aca="true" t="shared" si="6" ref="D34:J34">SUM(D36:D40)/5</f>
        <v>99.8</v>
      </c>
      <c r="E34" s="220">
        <f t="shared" si="6"/>
        <v>5.8</v>
      </c>
      <c r="F34" s="46">
        <f t="shared" si="6"/>
        <v>144.6</v>
      </c>
      <c r="G34" s="46">
        <f t="shared" si="6"/>
        <v>11.4</v>
      </c>
      <c r="H34" s="46">
        <f t="shared" si="6"/>
        <v>8.2</v>
      </c>
      <c r="I34" s="46">
        <f t="shared" si="6"/>
        <v>10.2</v>
      </c>
      <c r="J34" s="46">
        <f t="shared" si="6"/>
        <v>842.4</v>
      </c>
      <c r="K34" s="116"/>
    </row>
    <row r="35" spans="2:11" ht="6" customHeight="1">
      <c r="B35" s="110"/>
      <c r="C35" s="47"/>
      <c r="D35" s="47"/>
      <c r="E35" s="47"/>
      <c r="F35" s="47"/>
      <c r="G35" s="47"/>
      <c r="H35" s="47"/>
      <c r="I35" s="47"/>
      <c r="J35" s="47"/>
      <c r="K35" s="117"/>
    </row>
    <row r="36" spans="2:11" ht="15">
      <c r="B36" s="110">
        <v>1994</v>
      </c>
      <c r="C36" s="47">
        <v>674</v>
      </c>
      <c r="D36" s="47">
        <v>144</v>
      </c>
      <c r="E36" s="47">
        <v>6</v>
      </c>
      <c r="F36" s="47">
        <v>161</v>
      </c>
      <c r="G36" s="47">
        <v>24</v>
      </c>
      <c r="H36" s="47">
        <v>12</v>
      </c>
      <c r="I36" s="47">
        <v>8</v>
      </c>
      <c r="J36" s="46">
        <f>SUM(C36:I36)</f>
        <v>1029</v>
      </c>
      <c r="K36" s="116"/>
    </row>
    <row r="37" spans="2:11" ht="15">
      <c r="B37" s="110">
        <v>1995</v>
      </c>
      <c r="C37" s="47">
        <v>638</v>
      </c>
      <c r="D37" s="47">
        <v>113</v>
      </c>
      <c r="E37" s="47">
        <v>7</v>
      </c>
      <c r="F37" s="47">
        <v>153</v>
      </c>
      <c r="G37" s="47">
        <v>9</v>
      </c>
      <c r="H37" s="47">
        <v>13</v>
      </c>
      <c r="I37" s="47">
        <v>17</v>
      </c>
      <c r="J37" s="46">
        <f aca="true" t="shared" si="7" ref="J37:J49">SUM(C37:I37)</f>
        <v>950</v>
      </c>
      <c r="K37" s="116"/>
    </row>
    <row r="38" spans="2:11" ht="15">
      <c r="B38" s="110">
        <v>1996</v>
      </c>
      <c r="C38" s="47">
        <v>540</v>
      </c>
      <c r="D38" s="47">
        <v>100</v>
      </c>
      <c r="E38" s="47">
        <v>4</v>
      </c>
      <c r="F38" s="47">
        <v>118</v>
      </c>
      <c r="G38" s="47">
        <v>15</v>
      </c>
      <c r="H38" s="47">
        <v>3</v>
      </c>
      <c r="I38" s="47">
        <v>10</v>
      </c>
      <c r="J38" s="46">
        <f t="shared" si="7"/>
        <v>790</v>
      </c>
      <c r="K38" s="116"/>
    </row>
    <row r="39" spans="2:11" ht="15">
      <c r="B39" s="110">
        <v>1997</v>
      </c>
      <c r="C39" s="47">
        <v>505</v>
      </c>
      <c r="D39" s="47">
        <v>78</v>
      </c>
      <c r="E39" s="47">
        <v>4</v>
      </c>
      <c r="F39" s="47">
        <v>138</v>
      </c>
      <c r="G39" s="47">
        <v>3</v>
      </c>
      <c r="H39" s="47">
        <v>7</v>
      </c>
      <c r="I39" s="47">
        <v>10</v>
      </c>
      <c r="J39" s="46">
        <f t="shared" si="7"/>
        <v>745</v>
      </c>
      <c r="K39" s="116"/>
    </row>
    <row r="40" spans="2:11" ht="15">
      <c r="B40" s="110">
        <v>1998</v>
      </c>
      <c r="C40" s="47">
        <v>455</v>
      </c>
      <c r="D40" s="47">
        <v>64</v>
      </c>
      <c r="E40" s="47">
        <v>8</v>
      </c>
      <c r="F40" s="47">
        <v>153</v>
      </c>
      <c r="G40" s="47">
        <v>6</v>
      </c>
      <c r="H40" s="47">
        <v>6</v>
      </c>
      <c r="I40" s="47">
        <v>6</v>
      </c>
      <c r="J40" s="46">
        <f t="shared" si="7"/>
        <v>698</v>
      </c>
      <c r="K40" s="116"/>
    </row>
    <row r="41" spans="2:11" ht="15">
      <c r="B41" s="110">
        <v>1999</v>
      </c>
      <c r="C41" s="47">
        <v>430</v>
      </c>
      <c r="D41" s="47">
        <v>69</v>
      </c>
      <c r="E41" s="47">
        <v>5</v>
      </c>
      <c r="F41" s="47">
        <v>108</v>
      </c>
      <c r="G41" s="47">
        <v>2</v>
      </c>
      <c r="H41" s="47">
        <v>2</v>
      </c>
      <c r="I41" s="47">
        <v>9</v>
      </c>
      <c r="J41" s="46">
        <f t="shared" si="7"/>
        <v>625</v>
      </c>
      <c r="K41" s="116"/>
    </row>
    <row r="42" spans="2:11" ht="15">
      <c r="B42" s="110">
        <v>2000</v>
      </c>
      <c r="C42" s="47">
        <v>378</v>
      </c>
      <c r="D42" s="47">
        <v>65</v>
      </c>
      <c r="E42" s="47">
        <v>7</v>
      </c>
      <c r="F42" s="47">
        <v>94</v>
      </c>
      <c r="G42" s="47">
        <v>7</v>
      </c>
      <c r="H42" s="47">
        <v>5</v>
      </c>
      <c r="I42" s="47">
        <v>5</v>
      </c>
      <c r="J42" s="46">
        <f t="shared" si="7"/>
        <v>561</v>
      </c>
      <c r="K42" s="116"/>
    </row>
    <row r="43" spans="2:11" ht="15">
      <c r="B43" s="110">
        <v>2001</v>
      </c>
      <c r="C43" s="47">
        <v>353</v>
      </c>
      <c r="D43" s="47">
        <v>56</v>
      </c>
      <c r="E43" s="47">
        <v>7</v>
      </c>
      <c r="F43" s="47">
        <v>110</v>
      </c>
      <c r="G43" s="47">
        <v>5</v>
      </c>
      <c r="H43" s="47">
        <v>6</v>
      </c>
      <c r="I43" s="47">
        <v>7</v>
      </c>
      <c r="J43" s="46">
        <f t="shared" si="7"/>
        <v>544</v>
      </c>
      <c r="K43" s="116"/>
    </row>
    <row r="44" spans="2:11" ht="15">
      <c r="B44" s="109">
        <v>2002</v>
      </c>
      <c r="C44" s="47">
        <v>340</v>
      </c>
      <c r="D44" s="47">
        <v>46</v>
      </c>
      <c r="E44" s="47">
        <v>7</v>
      </c>
      <c r="F44" s="47">
        <v>111</v>
      </c>
      <c r="G44" s="47">
        <v>9</v>
      </c>
      <c r="H44" s="47">
        <v>7</v>
      </c>
      <c r="I44" s="47">
        <v>7</v>
      </c>
      <c r="J44" s="46">
        <f t="shared" si="7"/>
        <v>527</v>
      </c>
      <c r="K44" s="116"/>
    </row>
    <row r="45" spans="2:11" ht="15">
      <c r="B45" s="109">
        <v>2003</v>
      </c>
      <c r="C45" s="47">
        <v>273</v>
      </c>
      <c r="D45" s="47">
        <v>48</v>
      </c>
      <c r="E45" s="47">
        <v>5</v>
      </c>
      <c r="F45" s="47">
        <v>93</v>
      </c>
      <c r="G45" s="47">
        <v>5</v>
      </c>
      <c r="H45" s="47">
        <v>2</v>
      </c>
      <c r="I45" s="47">
        <v>6</v>
      </c>
      <c r="J45" s="46">
        <f t="shared" si="7"/>
        <v>432</v>
      </c>
      <c r="K45" s="116"/>
    </row>
    <row r="46" spans="2:11" ht="15">
      <c r="B46" s="109">
        <v>2004</v>
      </c>
      <c r="C46" s="47">
        <v>247</v>
      </c>
      <c r="D46" s="47">
        <v>40</v>
      </c>
      <c r="E46" s="47">
        <v>10</v>
      </c>
      <c r="F46" s="47">
        <v>77</v>
      </c>
      <c r="G46" s="47">
        <v>3</v>
      </c>
      <c r="H46" s="47">
        <v>3</v>
      </c>
      <c r="I46" s="47">
        <v>4</v>
      </c>
      <c r="J46" s="46">
        <f t="shared" si="7"/>
        <v>384</v>
      </c>
      <c r="K46" s="116"/>
    </row>
    <row r="47" spans="2:11" ht="15">
      <c r="B47" s="109">
        <v>2005</v>
      </c>
      <c r="C47" s="47">
        <v>244</v>
      </c>
      <c r="D47" s="47">
        <v>30</v>
      </c>
      <c r="E47" s="47">
        <v>11</v>
      </c>
      <c r="F47" s="47">
        <v>69</v>
      </c>
      <c r="G47" s="47">
        <v>6</v>
      </c>
      <c r="H47" s="47">
        <v>2</v>
      </c>
      <c r="I47" s="47">
        <v>6</v>
      </c>
      <c r="J47" s="46">
        <f>SUM(C47:I47)</f>
        <v>368</v>
      </c>
      <c r="K47" s="116"/>
    </row>
    <row r="48" spans="2:11" ht="15">
      <c r="B48" s="109">
        <v>2006</v>
      </c>
      <c r="C48" s="47">
        <v>247</v>
      </c>
      <c r="D48" s="47">
        <v>40</v>
      </c>
      <c r="E48" s="47">
        <v>10</v>
      </c>
      <c r="F48" s="47">
        <v>70</v>
      </c>
      <c r="G48" s="47">
        <v>4</v>
      </c>
      <c r="H48" s="47">
        <v>1</v>
      </c>
      <c r="I48" s="47">
        <v>1</v>
      </c>
      <c r="J48" s="46">
        <f t="shared" si="7"/>
        <v>373</v>
      </c>
      <c r="K48" s="116"/>
    </row>
    <row r="49" spans="2:11" ht="15">
      <c r="B49" s="109" t="s">
        <v>160</v>
      </c>
      <c r="C49" s="47">
        <v>179</v>
      </c>
      <c r="D49" s="47">
        <v>29</v>
      </c>
      <c r="E49" s="47">
        <v>4</v>
      </c>
      <c r="F49" s="47">
        <v>55</v>
      </c>
      <c r="G49" s="47">
        <v>1</v>
      </c>
      <c r="H49" s="47">
        <v>1</v>
      </c>
      <c r="I49" s="47">
        <v>2</v>
      </c>
      <c r="J49" s="46">
        <f t="shared" si="7"/>
        <v>271</v>
      </c>
      <c r="K49" s="116"/>
    </row>
    <row r="50" spans="2:11" ht="11.25" customHeight="1">
      <c r="B50" s="109"/>
      <c r="C50" s="47"/>
      <c r="D50" s="47"/>
      <c r="E50" s="47"/>
      <c r="F50" s="47"/>
      <c r="G50" s="47"/>
      <c r="H50" s="47"/>
      <c r="I50" s="47"/>
      <c r="J50" s="46"/>
      <c r="K50" s="116"/>
    </row>
    <row r="51" spans="2:11" ht="15">
      <c r="B51" s="109" t="s">
        <v>161</v>
      </c>
      <c r="C51" s="46">
        <f>SUM(C45:C49)/5</f>
        <v>238</v>
      </c>
      <c r="D51" s="46">
        <f aca="true" t="shared" si="8" ref="D51:J51">SUM(D45:D49)/5</f>
        <v>37.4</v>
      </c>
      <c r="E51" s="46">
        <f t="shared" si="8"/>
        <v>8</v>
      </c>
      <c r="F51" s="46">
        <f t="shared" si="8"/>
        <v>72.8</v>
      </c>
      <c r="G51" s="46">
        <f t="shared" si="8"/>
        <v>3.8</v>
      </c>
      <c r="H51" s="46">
        <f t="shared" si="8"/>
        <v>1.8</v>
      </c>
      <c r="I51" s="46">
        <f t="shared" si="8"/>
        <v>3.8</v>
      </c>
      <c r="J51" s="46">
        <f t="shared" si="8"/>
        <v>365.6</v>
      </c>
      <c r="K51" s="116"/>
    </row>
    <row r="52" spans="2:11" ht="11.25" customHeight="1">
      <c r="B52" s="109"/>
      <c r="C52" s="46"/>
      <c r="D52" s="46"/>
      <c r="E52" s="46"/>
      <c r="F52" s="46"/>
      <c r="G52" s="46"/>
      <c r="H52" s="46"/>
      <c r="I52" s="46"/>
      <c r="J52" s="46"/>
      <c r="K52" s="116"/>
    </row>
    <row r="53" spans="2:11" ht="15">
      <c r="B53" s="165" t="s">
        <v>114</v>
      </c>
      <c r="C53" s="163">
        <f>C34*0.5</f>
        <v>281.2</v>
      </c>
      <c r="D53" s="163">
        <f aca="true" t="shared" si="9" ref="D53:J53">D34*0.5</f>
        <v>49.9</v>
      </c>
      <c r="E53" s="163">
        <f t="shared" si="9"/>
        <v>2.9</v>
      </c>
      <c r="F53" s="163">
        <f t="shared" si="9"/>
        <v>72.3</v>
      </c>
      <c r="G53" s="163">
        <f t="shared" si="9"/>
        <v>5.7</v>
      </c>
      <c r="H53" s="163">
        <f t="shared" si="9"/>
        <v>4.1</v>
      </c>
      <c r="I53" s="163">
        <f t="shared" si="9"/>
        <v>5.1</v>
      </c>
      <c r="J53" s="163">
        <f t="shared" si="9"/>
        <v>421.2</v>
      </c>
      <c r="K53" s="116"/>
    </row>
    <row r="54" spans="2:11" ht="11.25" customHeight="1">
      <c r="B54" s="110"/>
      <c r="C54" s="47"/>
      <c r="D54" s="47"/>
      <c r="E54" s="47"/>
      <c r="F54" s="47"/>
      <c r="G54" s="47"/>
      <c r="H54" s="47"/>
      <c r="I54" s="47"/>
      <c r="J54" s="47"/>
      <c r="K54" s="117"/>
    </row>
    <row r="55" spans="2:11" ht="15">
      <c r="B55" s="161" t="s">
        <v>162</v>
      </c>
      <c r="C55" s="87">
        <f>IF(C48&gt;$C$96,(C49-C48)/C48,$C$97)</f>
        <v>-0.27530364372469635</v>
      </c>
      <c r="D55" s="87" t="str">
        <f aca="true" t="shared" si="10" ref="D55:J55">IF(D48&gt;$C$96,(D49-D48)/D48,$C$97)</f>
        <v>*</v>
      </c>
      <c r="E55" s="87" t="str">
        <f t="shared" si="10"/>
        <v>*</v>
      </c>
      <c r="F55" s="87">
        <f t="shared" si="10"/>
        <v>-0.21428571428571427</v>
      </c>
      <c r="G55" s="87" t="str">
        <f t="shared" si="10"/>
        <v>*</v>
      </c>
      <c r="H55" s="87" t="str">
        <f t="shared" si="10"/>
        <v>*</v>
      </c>
      <c r="I55" s="87" t="str">
        <f t="shared" si="10"/>
        <v>*</v>
      </c>
      <c r="J55" s="87">
        <f t="shared" si="10"/>
        <v>-0.2734584450402145</v>
      </c>
      <c r="K55" s="118"/>
    </row>
    <row r="56" spans="2:11" ht="15">
      <c r="B56" s="109" t="s">
        <v>51</v>
      </c>
      <c r="C56" s="113">
        <f>IF(C34&gt;$C$96,(C49-C34)/C34,$C$97)</f>
        <v>-0.6817211948790896</v>
      </c>
      <c r="D56" s="113">
        <f aca="true" t="shared" si="11" ref="D56:J56">IF(D34&gt;$C$96,(D49-D34)/D34,$C$97)</f>
        <v>-0.7094188376753507</v>
      </c>
      <c r="E56" s="168" t="str">
        <f t="shared" si="11"/>
        <v>*</v>
      </c>
      <c r="F56" s="113">
        <f t="shared" si="11"/>
        <v>-0.6196403872752421</v>
      </c>
      <c r="G56" s="168" t="str">
        <f t="shared" si="11"/>
        <v>*</v>
      </c>
      <c r="H56" s="168" t="str">
        <f t="shared" si="11"/>
        <v>*</v>
      </c>
      <c r="I56" s="168" t="str">
        <f t="shared" si="11"/>
        <v>*</v>
      </c>
      <c r="J56" s="113">
        <f t="shared" si="11"/>
        <v>-0.6783000949667616</v>
      </c>
      <c r="K56" s="118"/>
    </row>
    <row r="57" spans="2:11" ht="6" customHeight="1" thickBot="1">
      <c r="B57" s="121"/>
      <c r="C57" s="40"/>
      <c r="D57" s="40"/>
      <c r="E57" s="40"/>
      <c r="F57" s="40"/>
      <c r="G57" s="40"/>
      <c r="H57" s="40"/>
      <c r="I57" s="40"/>
      <c r="J57" s="40"/>
      <c r="K57" s="120"/>
    </row>
    <row r="59" spans="2:3" ht="18">
      <c r="B59" s="38" t="s">
        <v>201</v>
      </c>
      <c r="C59" s="38" t="s">
        <v>173</v>
      </c>
    </row>
    <row r="60" spans="2:14" ht="13.5" thickBo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2:14" ht="18.75">
      <c r="B61" s="124"/>
      <c r="C61" s="41" t="s">
        <v>56</v>
      </c>
      <c r="D61" s="41" t="s">
        <v>30</v>
      </c>
      <c r="E61" s="41" t="s">
        <v>31</v>
      </c>
      <c r="F61" s="42" t="s">
        <v>17</v>
      </c>
      <c r="G61" s="41" t="s">
        <v>32</v>
      </c>
      <c r="H61" s="42" t="s">
        <v>49</v>
      </c>
      <c r="I61" s="42" t="s">
        <v>50</v>
      </c>
      <c r="J61" s="41" t="s">
        <v>33</v>
      </c>
      <c r="K61" s="41"/>
      <c r="M61" s="41" t="s">
        <v>4</v>
      </c>
      <c r="N61" s="126"/>
    </row>
    <row r="62" spans="2:14" ht="16.5" thickBot="1">
      <c r="B62" s="121"/>
      <c r="C62" s="43" t="s">
        <v>55</v>
      </c>
      <c r="D62" s="43" t="s">
        <v>34</v>
      </c>
      <c r="E62" s="43" t="s">
        <v>35</v>
      </c>
      <c r="F62" s="44"/>
      <c r="G62" s="43" t="s">
        <v>36</v>
      </c>
      <c r="H62" s="44"/>
      <c r="I62" s="44"/>
      <c r="J62" s="43" t="s">
        <v>37</v>
      </c>
      <c r="K62" s="43"/>
      <c r="L62" s="43" t="s">
        <v>106</v>
      </c>
      <c r="M62" s="43" t="s">
        <v>39</v>
      </c>
      <c r="N62" s="120"/>
    </row>
    <row r="63" spans="2:14" ht="26.25">
      <c r="B63" s="125"/>
      <c r="C63" s="51"/>
      <c r="D63" s="51"/>
      <c r="E63" s="51"/>
      <c r="F63" s="51"/>
      <c r="G63" s="51"/>
      <c r="H63" s="51"/>
      <c r="I63" s="51"/>
      <c r="J63" s="52" t="s">
        <v>40</v>
      </c>
      <c r="K63" s="52"/>
      <c r="L63" s="52" t="s">
        <v>41</v>
      </c>
      <c r="M63" s="129" t="s">
        <v>42</v>
      </c>
      <c r="N63" s="127"/>
    </row>
    <row r="64" spans="2:14" ht="15">
      <c r="B64" s="109" t="s">
        <v>38</v>
      </c>
      <c r="C64" s="46">
        <f>SUM(C66:C70)/5</f>
        <v>3008.6</v>
      </c>
      <c r="D64" s="46">
        <f aca="true" t="shared" si="12" ref="D64:L64">SUM(D66:D70)/5</f>
        <v>1034.4</v>
      </c>
      <c r="E64" s="46">
        <f t="shared" si="12"/>
        <v>579.6</v>
      </c>
      <c r="F64" s="46">
        <f t="shared" si="12"/>
        <v>10859.4</v>
      </c>
      <c r="G64" s="46">
        <f t="shared" si="12"/>
        <v>912.2</v>
      </c>
      <c r="H64" s="46">
        <f t="shared" si="12"/>
        <v>583</v>
      </c>
      <c r="I64" s="46">
        <f t="shared" si="12"/>
        <v>500.8</v>
      </c>
      <c r="J64" s="46">
        <f t="shared" si="12"/>
        <v>17478</v>
      </c>
      <c r="K64" s="46"/>
      <c r="L64" s="46">
        <f t="shared" si="12"/>
        <v>37652.681599999996</v>
      </c>
      <c r="M64" s="53">
        <f>100*J64/L64</f>
        <v>46.41900458956953</v>
      </c>
      <c r="N64" s="127"/>
    </row>
    <row r="65" spans="2:14" ht="6" customHeight="1"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53"/>
      <c r="N65" s="127"/>
    </row>
    <row r="66" spans="2:14" ht="15">
      <c r="B66" s="110">
        <v>1994</v>
      </c>
      <c r="C66" s="47">
        <v>3083</v>
      </c>
      <c r="D66" s="47">
        <v>1068</v>
      </c>
      <c r="E66" s="47">
        <v>577</v>
      </c>
      <c r="F66" s="47">
        <v>10123</v>
      </c>
      <c r="G66" s="47">
        <v>1084</v>
      </c>
      <c r="H66" s="47">
        <v>669</v>
      </c>
      <c r="I66" s="47">
        <v>398</v>
      </c>
      <c r="J66" s="46">
        <f>SUM(C66:I66)</f>
        <v>17002</v>
      </c>
      <c r="K66" s="46"/>
      <c r="L66" s="142">
        <v>36000</v>
      </c>
      <c r="M66" s="53">
        <f aca="true" t="shared" si="13" ref="M66:M73">100*J66/L66</f>
        <v>47.227777777777774</v>
      </c>
      <c r="N66" s="127"/>
    </row>
    <row r="67" spans="2:14" ht="15">
      <c r="B67" s="110">
        <v>1995</v>
      </c>
      <c r="C67" s="47">
        <v>3048</v>
      </c>
      <c r="D67" s="47">
        <v>1031</v>
      </c>
      <c r="E67" s="47">
        <v>576</v>
      </c>
      <c r="F67" s="47">
        <v>10321</v>
      </c>
      <c r="G67" s="47">
        <v>802</v>
      </c>
      <c r="H67" s="47">
        <v>579</v>
      </c>
      <c r="I67" s="47">
        <v>498</v>
      </c>
      <c r="J67" s="46">
        <f aca="true" t="shared" si="14" ref="J67:J79">SUM(C67:I67)</f>
        <v>16855</v>
      </c>
      <c r="K67" s="46"/>
      <c r="L67" s="142">
        <v>36736.975999999995</v>
      </c>
      <c r="M67" s="53">
        <f t="shared" si="13"/>
        <v>45.88020527329196</v>
      </c>
      <c r="N67" s="127"/>
    </row>
    <row r="68" spans="2:14" ht="15">
      <c r="B68" s="110">
        <v>1996</v>
      </c>
      <c r="C68" s="47">
        <v>3047</v>
      </c>
      <c r="D68" s="47">
        <v>1081</v>
      </c>
      <c r="E68" s="47">
        <v>550</v>
      </c>
      <c r="F68" s="47">
        <v>10740</v>
      </c>
      <c r="G68" s="47">
        <v>902</v>
      </c>
      <c r="H68" s="47">
        <v>499</v>
      </c>
      <c r="I68" s="47">
        <v>499</v>
      </c>
      <c r="J68" s="46">
        <f t="shared" si="14"/>
        <v>17318</v>
      </c>
      <c r="K68" s="46"/>
      <c r="L68" s="142">
        <v>37776.765</v>
      </c>
      <c r="M68" s="53">
        <f t="shared" si="13"/>
        <v>45.842993702610585</v>
      </c>
      <c r="N68" s="127"/>
    </row>
    <row r="69" spans="2:14" ht="15">
      <c r="B69" s="110">
        <v>1997</v>
      </c>
      <c r="C69" s="47">
        <v>2944</v>
      </c>
      <c r="D69" s="47">
        <v>1062</v>
      </c>
      <c r="E69" s="47">
        <v>590</v>
      </c>
      <c r="F69" s="47">
        <v>11669</v>
      </c>
      <c r="G69" s="47">
        <v>886</v>
      </c>
      <c r="H69" s="47">
        <v>525</v>
      </c>
      <c r="I69" s="47">
        <v>529</v>
      </c>
      <c r="J69" s="46">
        <f t="shared" si="14"/>
        <v>18205</v>
      </c>
      <c r="K69" s="46"/>
      <c r="L69" s="142">
        <v>38581.169</v>
      </c>
      <c r="M69" s="53">
        <f t="shared" si="13"/>
        <v>47.18623222640039</v>
      </c>
      <c r="N69" s="127"/>
    </row>
    <row r="70" spans="2:14" ht="15">
      <c r="B70" s="110">
        <v>1998</v>
      </c>
      <c r="C70" s="47">
        <v>2921</v>
      </c>
      <c r="D70" s="47">
        <v>930</v>
      </c>
      <c r="E70" s="47">
        <v>605</v>
      </c>
      <c r="F70" s="47">
        <v>11444</v>
      </c>
      <c r="G70" s="47">
        <v>887</v>
      </c>
      <c r="H70" s="47">
        <v>643</v>
      </c>
      <c r="I70" s="47">
        <v>580</v>
      </c>
      <c r="J70" s="46">
        <f t="shared" si="14"/>
        <v>18010</v>
      </c>
      <c r="K70" s="46"/>
      <c r="L70" s="142">
        <v>39168.498</v>
      </c>
      <c r="M70" s="53">
        <f t="shared" si="13"/>
        <v>45.98082877724849</v>
      </c>
      <c r="N70" s="127"/>
    </row>
    <row r="71" spans="2:14" ht="15">
      <c r="B71" s="110">
        <v>1999</v>
      </c>
      <c r="C71" s="47">
        <v>2620</v>
      </c>
      <c r="D71" s="47">
        <v>828</v>
      </c>
      <c r="E71" s="47">
        <v>594</v>
      </c>
      <c r="F71" s="47">
        <v>10901</v>
      </c>
      <c r="G71" s="47">
        <v>841</v>
      </c>
      <c r="H71" s="47">
        <v>609</v>
      </c>
      <c r="I71" s="47">
        <v>534</v>
      </c>
      <c r="J71" s="46">
        <f t="shared" si="14"/>
        <v>16927</v>
      </c>
      <c r="K71" s="46"/>
      <c r="L71" s="142">
        <v>39770.019</v>
      </c>
      <c r="M71" s="53">
        <f t="shared" si="13"/>
        <v>42.562212504851956</v>
      </c>
      <c r="N71" s="127"/>
    </row>
    <row r="72" spans="2:14" ht="15">
      <c r="B72" s="110">
        <v>2000</v>
      </c>
      <c r="C72" s="47">
        <v>2606</v>
      </c>
      <c r="D72" s="47">
        <v>708</v>
      </c>
      <c r="E72" s="47">
        <v>655</v>
      </c>
      <c r="F72" s="47">
        <v>10674</v>
      </c>
      <c r="G72" s="47">
        <v>854</v>
      </c>
      <c r="H72" s="47">
        <v>542</v>
      </c>
      <c r="I72" s="47">
        <v>582</v>
      </c>
      <c r="J72" s="46">
        <f t="shared" si="14"/>
        <v>16621</v>
      </c>
      <c r="K72" s="46"/>
      <c r="L72" s="142">
        <v>39560.968</v>
      </c>
      <c r="M72" s="53">
        <f t="shared" si="13"/>
        <v>42.013633235668046</v>
      </c>
      <c r="N72" s="127"/>
    </row>
    <row r="73" spans="2:14" ht="15">
      <c r="B73" s="110">
        <v>2001</v>
      </c>
      <c r="C73" s="47">
        <v>2487</v>
      </c>
      <c r="D73" s="47">
        <v>745</v>
      </c>
      <c r="E73" s="47">
        <v>724</v>
      </c>
      <c r="F73" s="47">
        <v>10339</v>
      </c>
      <c r="G73" s="47">
        <v>761</v>
      </c>
      <c r="H73" s="47">
        <v>595</v>
      </c>
      <c r="I73" s="47">
        <v>499</v>
      </c>
      <c r="J73" s="46">
        <f t="shared" si="14"/>
        <v>16150</v>
      </c>
      <c r="K73" s="46"/>
      <c r="L73" s="142">
        <v>40064.598</v>
      </c>
      <c r="M73" s="53">
        <f t="shared" si="13"/>
        <v>40.309901524532954</v>
      </c>
      <c r="N73" s="127"/>
    </row>
    <row r="74" spans="2:14" ht="15">
      <c r="B74" s="109">
        <v>2002</v>
      </c>
      <c r="C74" s="47">
        <v>2423</v>
      </c>
      <c r="D74" s="47">
        <v>676</v>
      </c>
      <c r="E74" s="47">
        <v>711</v>
      </c>
      <c r="F74" s="47">
        <v>10050</v>
      </c>
      <c r="G74" s="47">
        <v>801</v>
      </c>
      <c r="H74" s="47">
        <v>621</v>
      </c>
      <c r="I74" s="47">
        <v>460</v>
      </c>
      <c r="J74" s="46">
        <f t="shared" si="14"/>
        <v>15742</v>
      </c>
      <c r="K74" s="46"/>
      <c r="L74" s="142">
        <v>41534.726</v>
      </c>
      <c r="M74" s="53">
        <f>100*J74/L74</f>
        <v>37.900815813736195</v>
      </c>
      <c r="N74" s="127"/>
    </row>
    <row r="75" spans="2:14" ht="15">
      <c r="B75" s="109">
        <v>2003</v>
      </c>
      <c r="C75" s="47">
        <v>2215</v>
      </c>
      <c r="D75" s="47">
        <v>663</v>
      </c>
      <c r="E75" s="47">
        <v>697</v>
      </c>
      <c r="F75" s="47">
        <v>10053</v>
      </c>
      <c r="G75" s="47">
        <v>822</v>
      </c>
      <c r="H75" s="47">
        <v>537</v>
      </c>
      <c r="I75" s="47">
        <v>474</v>
      </c>
      <c r="J75" s="46">
        <f t="shared" si="14"/>
        <v>15461</v>
      </c>
      <c r="K75" s="46"/>
      <c r="L75" s="142">
        <v>42037.614</v>
      </c>
      <c r="M75" s="53">
        <f>100*J75/L75</f>
        <v>36.77896657027204</v>
      </c>
      <c r="N75" s="127"/>
    </row>
    <row r="76" spans="2:14" ht="15">
      <c r="B76" s="109">
        <v>2004</v>
      </c>
      <c r="C76" s="47">
        <v>2327</v>
      </c>
      <c r="D76" s="47">
        <v>648</v>
      </c>
      <c r="E76" s="47">
        <v>599</v>
      </c>
      <c r="F76" s="47">
        <v>10024</v>
      </c>
      <c r="G76" s="47">
        <v>849</v>
      </c>
      <c r="H76" s="47">
        <v>561</v>
      </c>
      <c r="I76" s="47">
        <v>419</v>
      </c>
      <c r="J76" s="46">
        <f t="shared" si="14"/>
        <v>15427</v>
      </c>
      <c r="K76" s="46"/>
      <c r="L76" s="142">
        <v>42705.288</v>
      </c>
      <c r="M76" s="53">
        <f>100*J76/L76</f>
        <v>36.12433195626733</v>
      </c>
      <c r="N76" s="127"/>
    </row>
    <row r="77" spans="2:14" ht="15">
      <c r="B77" s="109">
        <v>2005</v>
      </c>
      <c r="C77" s="47">
        <v>2308</v>
      </c>
      <c r="D77" s="47">
        <v>649</v>
      </c>
      <c r="E77" s="47">
        <v>678</v>
      </c>
      <c r="F77" s="47">
        <v>9529</v>
      </c>
      <c r="G77" s="47">
        <v>793</v>
      </c>
      <c r="H77" s="47">
        <v>495</v>
      </c>
      <c r="I77" s="47">
        <v>479</v>
      </c>
      <c r="J77" s="46">
        <f>SUM(C77:I77)</f>
        <v>14931</v>
      </c>
      <c r="K77" s="46"/>
      <c r="L77" s="142">
        <v>42717.842000000004</v>
      </c>
      <c r="M77" s="53">
        <f>100*J77/L77</f>
        <v>34.952608326984304</v>
      </c>
      <c r="N77" s="127"/>
    </row>
    <row r="78" spans="2:14" ht="15">
      <c r="B78" s="109">
        <v>2006</v>
      </c>
      <c r="C78" s="47">
        <v>2104</v>
      </c>
      <c r="D78" s="47">
        <v>640</v>
      </c>
      <c r="E78" s="47">
        <v>660</v>
      </c>
      <c r="F78" s="47">
        <v>9272</v>
      </c>
      <c r="G78" s="47">
        <v>706</v>
      </c>
      <c r="H78" s="47">
        <v>484</v>
      </c>
      <c r="I78" s="47">
        <v>457</v>
      </c>
      <c r="J78" s="46">
        <f t="shared" si="14"/>
        <v>14323</v>
      </c>
      <c r="K78" s="46"/>
      <c r="L78" s="142">
        <v>43880</v>
      </c>
      <c r="M78" s="53">
        <f>100*J78/L78</f>
        <v>32.641294439380125</v>
      </c>
      <c r="N78" s="127"/>
    </row>
    <row r="79" spans="2:14" ht="15">
      <c r="B79" s="109" t="s">
        <v>163</v>
      </c>
      <c r="C79" s="47">
        <v>2042</v>
      </c>
      <c r="D79" s="47">
        <v>557</v>
      </c>
      <c r="E79" s="47">
        <v>635</v>
      </c>
      <c r="F79" s="47">
        <v>8716</v>
      </c>
      <c r="G79" s="47">
        <v>583</v>
      </c>
      <c r="H79" s="47">
        <v>498</v>
      </c>
      <c r="I79" s="47">
        <v>434</v>
      </c>
      <c r="J79" s="46">
        <f t="shared" si="14"/>
        <v>13465</v>
      </c>
      <c r="K79" s="46"/>
      <c r="L79" s="164" t="s">
        <v>43</v>
      </c>
      <c r="M79" s="164" t="s">
        <v>43</v>
      </c>
      <c r="N79" s="127"/>
    </row>
    <row r="80" spans="2:14" ht="11.25" customHeight="1">
      <c r="B80" s="109"/>
      <c r="C80" s="47"/>
      <c r="D80" s="47"/>
      <c r="E80" s="47"/>
      <c r="F80" s="47"/>
      <c r="G80" s="47"/>
      <c r="H80" s="47"/>
      <c r="I80" s="47"/>
      <c r="J80" s="46"/>
      <c r="K80" s="46"/>
      <c r="L80" s="45"/>
      <c r="M80" s="45"/>
      <c r="N80" s="127"/>
    </row>
    <row r="81" spans="2:14" ht="15">
      <c r="B81" s="109" t="s">
        <v>161</v>
      </c>
      <c r="C81" s="46">
        <f>SUM(C75:C79)/5</f>
        <v>2199.2</v>
      </c>
      <c r="D81" s="46">
        <f aca="true" t="shared" si="15" ref="D81:J81">SUM(D75:D79)/5</f>
        <v>631.4</v>
      </c>
      <c r="E81" s="46">
        <f t="shared" si="15"/>
        <v>653.8</v>
      </c>
      <c r="F81" s="46">
        <f t="shared" si="15"/>
        <v>9518.8</v>
      </c>
      <c r="G81" s="46">
        <f t="shared" si="15"/>
        <v>750.6</v>
      </c>
      <c r="H81" s="46">
        <f t="shared" si="15"/>
        <v>515</v>
      </c>
      <c r="I81" s="46">
        <f t="shared" si="15"/>
        <v>452.6</v>
      </c>
      <c r="J81" s="46">
        <f t="shared" si="15"/>
        <v>14721.4</v>
      </c>
      <c r="K81" s="163"/>
      <c r="L81" s="164" t="s">
        <v>43</v>
      </c>
      <c r="M81" s="164" t="s">
        <v>43</v>
      </c>
      <c r="N81" s="127"/>
    </row>
    <row r="82" spans="2:14" ht="11.25" customHeight="1">
      <c r="B82" s="109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27"/>
    </row>
    <row r="83" spans="2:14" ht="15">
      <c r="B83" s="165" t="s">
        <v>115</v>
      </c>
      <c r="C83" s="47"/>
      <c r="D83" s="47"/>
      <c r="E83" s="47"/>
      <c r="F83" s="47"/>
      <c r="G83" s="47"/>
      <c r="H83" s="47"/>
      <c r="I83" s="47"/>
      <c r="J83" s="46"/>
      <c r="K83" s="46"/>
      <c r="L83" s="45"/>
      <c r="M83" s="166">
        <f>M64*0.9</f>
        <v>41.77710413061258</v>
      </c>
      <c r="N83" s="127"/>
    </row>
    <row r="84" spans="2:14" ht="11.25" customHeight="1">
      <c r="B84" s="110"/>
      <c r="C84" s="47"/>
      <c r="D84" s="47"/>
      <c r="E84" s="47"/>
      <c r="F84" s="47"/>
      <c r="G84" s="47"/>
      <c r="H84" s="47"/>
      <c r="I84" s="47"/>
      <c r="J84" s="47"/>
      <c r="K84" s="47"/>
      <c r="L84" s="35"/>
      <c r="M84" s="35"/>
      <c r="N84" s="128"/>
    </row>
    <row r="85" spans="2:14" ht="15">
      <c r="B85" s="161" t="s">
        <v>162</v>
      </c>
      <c r="C85" s="84">
        <f>IF(C78&gt;$C$96,(C79-C78)/C78,$C$97)</f>
        <v>-0.029467680608365018</v>
      </c>
      <c r="D85" s="84">
        <f aca="true" t="shared" si="16" ref="D85:J85">IF(D78&gt;$C$96,(D79-D78)/D78,$C$97)</f>
        <v>-0.1296875</v>
      </c>
      <c r="E85" s="84">
        <f t="shared" si="16"/>
        <v>-0.03787878787878788</v>
      </c>
      <c r="F85" s="84">
        <f t="shared" si="16"/>
        <v>-0.05996548748921484</v>
      </c>
      <c r="G85" s="84">
        <f t="shared" si="16"/>
        <v>-0.17422096317280453</v>
      </c>
      <c r="H85" s="84">
        <f t="shared" si="16"/>
        <v>0.028925619834710745</v>
      </c>
      <c r="I85" s="84">
        <f t="shared" si="16"/>
        <v>-0.05032822757111598</v>
      </c>
      <c r="J85" s="84">
        <f t="shared" si="16"/>
        <v>-0.05990365146966418</v>
      </c>
      <c r="K85" s="84"/>
      <c r="L85" s="45" t="s">
        <v>43</v>
      </c>
      <c r="M85" s="45" t="s">
        <v>43</v>
      </c>
      <c r="N85" s="127"/>
    </row>
    <row r="86" spans="2:14" ht="15">
      <c r="B86" s="109" t="s">
        <v>51</v>
      </c>
      <c r="C86" s="113">
        <f>IF(C64&gt;$C$96,(C79-C64)/C64,$C$97)</f>
        <v>-0.3212790001994283</v>
      </c>
      <c r="D86" s="113">
        <f aca="true" t="shared" si="17" ref="D86:J86">IF(D64&gt;$C$96,(D79-D64)/D64,$C$97)</f>
        <v>-0.46152358855375103</v>
      </c>
      <c r="E86" s="113">
        <f t="shared" si="17"/>
        <v>0.09558316080055206</v>
      </c>
      <c r="F86" s="113">
        <f t="shared" si="17"/>
        <v>-0.19737738733263346</v>
      </c>
      <c r="G86" s="113">
        <f t="shared" si="17"/>
        <v>-0.36088577066432803</v>
      </c>
      <c r="H86" s="113">
        <f t="shared" si="17"/>
        <v>-0.1457975986277873</v>
      </c>
      <c r="I86" s="113">
        <f t="shared" si="17"/>
        <v>-0.13338658146964857</v>
      </c>
      <c r="J86" s="113">
        <f t="shared" si="17"/>
        <v>-0.22960292939695617</v>
      </c>
      <c r="K86" s="113"/>
      <c r="L86" s="45" t="s">
        <v>43</v>
      </c>
      <c r="M86" s="45" t="s">
        <v>43</v>
      </c>
      <c r="N86" s="127"/>
    </row>
    <row r="87" spans="2:14" ht="6" customHeight="1" thickBot="1">
      <c r="B87" s="112"/>
      <c r="C87" s="85"/>
      <c r="D87" s="85"/>
      <c r="E87" s="85"/>
      <c r="F87" s="85"/>
      <c r="G87" s="85"/>
      <c r="H87" s="85"/>
      <c r="I87" s="85"/>
      <c r="J87" s="85"/>
      <c r="K87" s="85"/>
      <c r="L87" s="50"/>
      <c r="M87" s="50"/>
      <c r="N87" s="120"/>
    </row>
    <row r="88" ht="5.25" customHeight="1"/>
    <row r="89" ht="12.75">
      <c r="B89" s="39" t="s">
        <v>54</v>
      </c>
    </row>
    <row r="90" ht="12.75">
      <c r="B90" s="39" t="s">
        <v>44</v>
      </c>
    </row>
    <row r="91" ht="12.75">
      <c r="B91" s="39" t="s">
        <v>45</v>
      </c>
    </row>
    <row r="92" ht="6.75" customHeight="1"/>
    <row r="93" spans="3:10" ht="17.25" customHeight="1">
      <c r="C93" s="140"/>
      <c r="D93" s="140"/>
      <c r="E93" s="140"/>
      <c r="F93" s="140"/>
      <c r="G93" s="140"/>
      <c r="H93" s="140"/>
      <c r="I93" s="140"/>
      <c r="J93" s="140"/>
    </row>
    <row r="94" ht="13.5" customHeight="1"/>
    <row r="96" spans="2:3" ht="12.75">
      <c r="B96" s="39" t="s">
        <v>52</v>
      </c>
      <c r="C96" s="39">
        <v>50</v>
      </c>
    </row>
    <row r="97" spans="2:3" ht="12.75">
      <c r="B97" s="39" t="s">
        <v>25</v>
      </c>
      <c r="C97" s="86" t="s">
        <v>19</v>
      </c>
    </row>
    <row r="130" ht="12.75">
      <c r="B130" s="39">
        <v>36736.975999999995</v>
      </c>
    </row>
    <row r="131" ht="12.75">
      <c r="B131" s="39">
        <v>37776.765</v>
      </c>
    </row>
    <row r="132" ht="12.75">
      <c r="B132" s="39">
        <v>38581.169</v>
      </c>
    </row>
    <row r="133" ht="12.75">
      <c r="B133" s="39">
        <v>39168.498</v>
      </c>
    </row>
    <row r="134" ht="12.75">
      <c r="B134" s="39">
        <v>39770.019</v>
      </c>
    </row>
    <row r="135" ht="12.75">
      <c r="B135" s="39">
        <v>39560.968</v>
      </c>
    </row>
    <row r="136" ht="12.75">
      <c r="B136" s="39">
        <v>40064.598</v>
      </c>
    </row>
    <row r="137" ht="12.75">
      <c r="B137" s="39">
        <v>41534.726</v>
      </c>
    </row>
    <row r="138" ht="12.75">
      <c r="B138" s="39">
        <v>42037.614</v>
      </c>
    </row>
    <row r="139" ht="12.75">
      <c r="B139" s="39">
        <v>42705.288</v>
      </c>
    </row>
    <row r="140" ht="12.75">
      <c r="B140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63</v>
      </c>
      <c r="F4" s="147" t="s">
        <v>5</v>
      </c>
      <c r="G4" s="147"/>
      <c r="H4" s="147"/>
      <c r="I4" s="147" t="s">
        <v>63</v>
      </c>
      <c r="J4" s="147" t="s">
        <v>5</v>
      </c>
      <c r="K4" s="147"/>
      <c r="L4" s="147"/>
      <c r="M4" s="147" t="s">
        <v>63</v>
      </c>
      <c r="N4" s="148" t="s">
        <v>5</v>
      </c>
    </row>
    <row r="5" spans="2:14" ht="12.75">
      <c r="B5" s="146"/>
      <c r="C5" s="147" t="s">
        <v>64</v>
      </c>
      <c r="D5" s="149" t="s">
        <v>65</v>
      </c>
      <c r="E5" s="147" t="s">
        <v>66</v>
      </c>
      <c r="F5" s="147" t="s">
        <v>6</v>
      </c>
      <c r="G5" s="147"/>
      <c r="H5" s="147" t="s">
        <v>65</v>
      </c>
      <c r="I5" s="147" t="s">
        <v>66</v>
      </c>
      <c r="J5" s="147" t="s">
        <v>6</v>
      </c>
      <c r="K5" s="147"/>
      <c r="L5" s="147" t="s">
        <v>65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33.8</v>
      </c>
      <c r="E8" s="150">
        <f aca="true" t="shared" si="0" ref="E8:N8">SUM(E9:E12)</f>
        <v>299.59999999999997</v>
      </c>
      <c r="F8" s="150">
        <f t="shared" si="0"/>
        <v>877</v>
      </c>
      <c r="G8" s="150"/>
      <c r="H8" s="150">
        <f t="shared" si="0"/>
        <v>34</v>
      </c>
      <c r="I8" s="150">
        <f t="shared" si="0"/>
        <v>169</v>
      </c>
      <c r="J8" s="150">
        <f t="shared" si="0"/>
        <v>738</v>
      </c>
      <c r="K8" s="150"/>
      <c r="L8" s="150">
        <f t="shared" si="0"/>
        <v>29.2</v>
      </c>
      <c r="M8" s="150">
        <f t="shared" si="0"/>
        <v>191.4</v>
      </c>
      <c r="N8" s="151">
        <f t="shared" si="0"/>
        <v>773.5999999999999</v>
      </c>
    </row>
    <row r="9" spans="2:14" ht="12.75">
      <c r="B9" s="125"/>
      <c r="C9" s="48" t="s">
        <v>68</v>
      </c>
      <c r="D9" s="49">
        <v>25.4</v>
      </c>
      <c r="E9" s="49">
        <v>245.8</v>
      </c>
      <c r="F9" s="49">
        <v>719.8</v>
      </c>
      <c r="G9" s="49"/>
      <c r="H9" s="49">
        <v>30</v>
      </c>
      <c r="I9" s="49">
        <v>149</v>
      </c>
      <c r="J9" s="49">
        <v>626</v>
      </c>
      <c r="K9" s="49"/>
      <c r="L9" s="49">
        <v>24.4</v>
      </c>
      <c r="M9" s="49">
        <v>162.4</v>
      </c>
      <c r="N9" s="152">
        <v>652.4</v>
      </c>
    </row>
    <row r="10" spans="2:14" ht="12.75">
      <c r="B10" s="125"/>
      <c r="C10" s="48" t="s">
        <v>69</v>
      </c>
      <c r="D10" s="49">
        <v>2.4</v>
      </c>
      <c r="E10" s="49">
        <v>14</v>
      </c>
      <c r="F10" s="49">
        <v>37.8</v>
      </c>
      <c r="G10" s="49"/>
      <c r="H10" s="169">
        <v>0</v>
      </c>
      <c r="I10" s="49">
        <v>2</v>
      </c>
      <c r="J10" s="49">
        <v>27</v>
      </c>
      <c r="K10" s="49"/>
      <c r="L10" s="49">
        <v>0.6</v>
      </c>
      <c r="M10" s="49">
        <v>7.2</v>
      </c>
      <c r="N10" s="152">
        <v>34.6</v>
      </c>
    </row>
    <row r="11" spans="2:14" ht="12.75">
      <c r="B11" s="125"/>
      <c r="C11" s="48" t="s">
        <v>70</v>
      </c>
      <c r="D11" s="49">
        <v>2.6</v>
      </c>
      <c r="E11" s="49">
        <v>18.4</v>
      </c>
      <c r="F11" s="49">
        <v>56.2</v>
      </c>
      <c r="G11" s="49"/>
      <c r="H11" s="49">
        <v>4</v>
      </c>
      <c r="I11" s="49">
        <v>8</v>
      </c>
      <c r="J11" s="49">
        <v>41</v>
      </c>
      <c r="K11" s="49"/>
      <c r="L11" s="49">
        <v>2.2</v>
      </c>
      <c r="M11" s="49">
        <v>8.4</v>
      </c>
      <c r="N11" s="152">
        <v>39.8</v>
      </c>
    </row>
    <row r="12" spans="2:14" ht="12.75">
      <c r="B12" s="125"/>
      <c r="C12" s="48" t="s">
        <v>71</v>
      </c>
      <c r="D12" s="49">
        <v>3.4</v>
      </c>
      <c r="E12" s="49">
        <v>21.4</v>
      </c>
      <c r="F12" s="49">
        <v>63.2</v>
      </c>
      <c r="G12" s="49"/>
      <c r="H12" s="169">
        <v>0</v>
      </c>
      <c r="I12" s="49">
        <v>10</v>
      </c>
      <c r="J12" s="49">
        <v>44</v>
      </c>
      <c r="K12" s="49"/>
      <c r="L12" s="49">
        <v>2</v>
      </c>
      <c r="M12" s="49">
        <v>13.4</v>
      </c>
      <c r="N12" s="152">
        <v>46.8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44.199999999999996</v>
      </c>
      <c r="E14" s="150">
        <f aca="true" t="shared" si="1" ref="E14:N14">SUM(E15:E17)</f>
        <v>324.40000000000003</v>
      </c>
      <c r="F14" s="150">
        <f t="shared" si="1"/>
        <v>1492.6</v>
      </c>
      <c r="G14" s="150"/>
      <c r="H14" s="150">
        <f t="shared" si="1"/>
        <v>35</v>
      </c>
      <c r="I14" s="150">
        <f t="shared" si="1"/>
        <v>207</v>
      </c>
      <c r="J14" s="150">
        <f t="shared" si="1"/>
        <v>1061</v>
      </c>
      <c r="K14" s="150"/>
      <c r="L14" s="150">
        <f t="shared" si="1"/>
        <v>44.8</v>
      </c>
      <c r="M14" s="150">
        <f t="shared" si="1"/>
        <v>248.20000000000002</v>
      </c>
      <c r="N14" s="151">
        <f t="shared" si="1"/>
        <v>1114.6</v>
      </c>
    </row>
    <row r="15" spans="2:14" ht="12.75">
      <c r="B15" s="125"/>
      <c r="C15" s="48" t="s">
        <v>73</v>
      </c>
      <c r="D15" s="49">
        <v>8.8</v>
      </c>
      <c r="E15" s="49">
        <v>102</v>
      </c>
      <c r="F15" s="49">
        <v>603.2</v>
      </c>
      <c r="G15" s="49"/>
      <c r="H15" s="49">
        <v>5</v>
      </c>
      <c r="I15" s="49">
        <v>59</v>
      </c>
      <c r="J15" s="49">
        <v>365</v>
      </c>
      <c r="K15" s="49"/>
      <c r="L15" s="49">
        <v>5.6</v>
      </c>
      <c r="M15" s="49">
        <v>68.4</v>
      </c>
      <c r="N15" s="152">
        <v>384.4</v>
      </c>
    </row>
    <row r="16" spans="2:14" ht="12.75">
      <c r="B16" s="125"/>
      <c r="C16" s="48" t="s">
        <v>74</v>
      </c>
      <c r="D16" s="49">
        <v>27</v>
      </c>
      <c r="E16" s="49">
        <v>170.6</v>
      </c>
      <c r="F16" s="49">
        <v>681.4</v>
      </c>
      <c r="G16" s="49"/>
      <c r="H16" s="49">
        <v>24</v>
      </c>
      <c r="I16" s="49">
        <v>120</v>
      </c>
      <c r="J16" s="49">
        <v>556</v>
      </c>
      <c r="K16" s="49"/>
      <c r="L16" s="49">
        <v>32.8</v>
      </c>
      <c r="M16" s="49">
        <v>142.8</v>
      </c>
      <c r="N16" s="152">
        <v>565.4</v>
      </c>
    </row>
    <row r="17" spans="2:14" ht="12.75">
      <c r="B17" s="125"/>
      <c r="C17" s="48" t="s">
        <v>75</v>
      </c>
      <c r="D17" s="49">
        <v>8.4</v>
      </c>
      <c r="E17" s="49">
        <v>51.8</v>
      </c>
      <c r="F17" s="49">
        <v>208</v>
      </c>
      <c r="G17" s="49"/>
      <c r="H17" s="49">
        <v>6</v>
      </c>
      <c r="I17" s="49">
        <v>28</v>
      </c>
      <c r="J17" s="49">
        <v>140</v>
      </c>
      <c r="K17" s="49"/>
      <c r="L17" s="49">
        <v>6.4</v>
      </c>
      <c r="M17" s="49">
        <v>37</v>
      </c>
      <c r="N17" s="152">
        <v>164.8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2" ref="D19:N19">SUM(D20:D22)</f>
        <v>31.6</v>
      </c>
      <c r="E19" s="150">
        <f t="shared" si="2"/>
        <v>416.59999999999997</v>
      </c>
      <c r="F19" s="150">
        <f t="shared" si="2"/>
        <v>1304.1999999999998</v>
      </c>
      <c r="G19" s="150"/>
      <c r="H19" s="150">
        <f t="shared" si="2"/>
        <v>30</v>
      </c>
      <c r="I19" s="150">
        <f t="shared" si="2"/>
        <v>235</v>
      </c>
      <c r="J19" s="150">
        <f t="shared" si="2"/>
        <v>927</v>
      </c>
      <c r="K19" s="150"/>
      <c r="L19" s="150">
        <f t="shared" si="2"/>
        <v>27.8</v>
      </c>
      <c r="M19" s="150">
        <f t="shared" si="2"/>
        <v>267.6</v>
      </c>
      <c r="N19" s="151">
        <f t="shared" si="2"/>
        <v>1008.8</v>
      </c>
    </row>
    <row r="20" spans="2:14" ht="12.75">
      <c r="B20" s="125"/>
      <c r="C20" s="48" t="s">
        <v>77</v>
      </c>
      <c r="D20" s="49">
        <v>4.6</v>
      </c>
      <c r="E20" s="49">
        <v>113.8</v>
      </c>
      <c r="F20" s="49">
        <v>420</v>
      </c>
      <c r="G20" s="49"/>
      <c r="H20" s="162">
        <v>2</v>
      </c>
      <c r="I20" s="49">
        <v>53</v>
      </c>
      <c r="J20" s="49">
        <v>253</v>
      </c>
      <c r="K20" s="49"/>
      <c r="L20" s="49">
        <v>2.6</v>
      </c>
      <c r="M20" s="49">
        <v>64</v>
      </c>
      <c r="N20" s="152">
        <v>299.2</v>
      </c>
    </row>
    <row r="21" spans="2:14" ht="12.75">
      <c r="B21" s="125"/>
      <c r="C21" s="48" t="s">
        <v>78</v>
      </c>
      <c r="D21" s="49">
        <v>8.2</v>
      </c>
      <c r="E21" s="49">
        <v>117.6</v>
      </c>
      <c r="F21" s="49">
        <v>366.4</v>
      </c>
      <c r="G21" s="49"/>
      <c r="H21" s="49">
        <v>13</v>
      </c>
      <c r="I21" s="49">
        <v>68</v>
      </c>
      <c r="J21" s="49">
        <v>282</v>
      </c>
      <c r="K21" s="49"/>
      <c r="L21" s="49">
        <v>9.8</v>
      </c>
      <c r="M21" s="49">
        <v>77.6</v>
      </c>
      <c r="N21" s="152">
        <v>290.8</v>
      </c>
    </row>
    <row r="22" spans="2:14" ht="12.75">
      <c r="B22" s="125"/>
      <c r="C22" s="48" t="s">
        <v>79</v>
      </c>
      <c r="D22" s="49">
        <v>18.8</v>
      </c>
      <c r="E22" s="49">
        <v>185.2</v>
      </c>
      <c r="F22" s="49">
        <v>517.8</v>
      </c>
      <c r="G22" s="49"/>
      <c r="H22" s="49">
        <v>15</v>
      </c>
      <c r="I22" s="49">
        <v>114</v>
      </c>
      <c r="J22" s="49">
        <v>392</v>
      </c>
      <c r="K22" s="49"/>
      <c r="L22" s="49">
        <v>15.4</v>
      </c>
      <c r="M22" s="49">
        <v>126</v>
      </c>
      <c r="N22" s="152">
        <v>418.8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17.6</v>
      </c>
      <c r="E24" s="153">
        <v>209</v>
      </c>
      <c r="F24" s="153">
        <v>765.8</v>
      </c>
      <c r="G24" s="153"/>
      <c r="H24" s="153">
        <v>10</v>
      </c>
      <c r="I24" s="153">
        <v>130</v>
      </c>
      <c r="J24" s="153">
        <v>606</v>
      </c>
      <c r="K24" s="153"/>
      <c r="L24" s="153">
        <v>15.8</v>
      </c>
      <c r="M24" s="153">
        <v>160.4</v>
      </c>
      <c r="N24" s="154">
        <v>691.4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52.8</v>
      </c>
      <c r="E26" s="150">
        <f aca="true" t="shared" si="3" ref="E26:N26">SUM(E27:E31)</f>
        <v>538.2</v>
      </c>
      <c r="F26" s="150">
        <f t="shared" si="3"/>
        <v>3442.2</v>
      </c>
      <c r="G26" s="150"/>
      <c r="H26" s="150">
        <f t="shared" si="3"/>
        <v>41</v>
      </c>
      <c r="I26" s="150">
        <f t="shared" si="3"/>
        <v>415</v>
      </c>
      <c r="J26" s="150">
        <f t="shared" si="3"/>
        <v>2514</v>
      </c>
      <c r="K26" s="150"/>
      <c r="L26" s="150">
        <f t="shared" si="3"/>
        <v>38.8</v>
      </c>
      <c r="M26" s="150">
        <f t="shared" si="3"/>
        <v>420.2</v>
      </c>
      <c r="N26" s="151">
        <f t="shared" si="3"/>
        <v>2756.8</v>
      </c>
    </row>
    <row r="27" spans="2:14" ht="12.75">
      <c r="B27" s="125"/>
      <c r="C27" s="48" t="s">
        <v>82</v>
      </c>
      <c r="D27" s="49">
        <v>16.6</v>
      </c>
      <c r="E27" s="49">
        <v>267.4</v>
      </c>
      <c r="F27" s="49">
        <v>1995.4</v>
      </c>
      <c r="G27" s="49"/>
      <c r="H27" s="49">
        <v>6</v>
      </c>
      <c r="I27" s="49">
        <v>185</v>
      </c>
      <c r="J27" s="49">
        <v>1333</v>
      </c>
      <c r="K27" s="49"/>
      <c r="L27" s="49">
        <v>8.8</v>
      </c>
      <c r="M27" s="49">
        <v>180.4</v>
      </c>
      <c r="N27" s="152">
        <v>1439.2</v>
      </c>
    </row>
    <row r="28" spans="2:14" ht="12.75">
      <c r="B28" s="125"/>
      <c r="C28" s="48" t="s">
        <v>83</v>
      </c>
      <c r="D28" s="49">
        <v>11.8</v>
      </c>
      <c r="E28" s="49">
        <v>95</v>
      </c>
      <c r="F28" s="49">
        <v>520.8</v>
      </c>
      <c r="G28" s="49"/>
      <c r="H28" s="49">
        <v>11</v>
      </c>
      <c r="I28" s="49">
        <v>68</v>
      </c>
      <c r="J28" s="49">
        <v>425</v>
      </c>
      <c r="K28" s="49"/>
      <c r="L28" s="49">
        <v>9</v>
      </c>
      <c r="M28" s="49">
        <v>71.6</v>
      </c>
      <c r="N28" s="152">
        <v>466</v>
      </c>
    </row>
    <row r="29" spans="2:14" ht="12.75">
      <c r="B29" s="125"/>
      <c r="C29" s="48" t="s">
        <v>84</v>
      </c>
      <c r="D29" s="49">
        <v>3.6</v>
      </c>
      <c r="E29" s="49">
        <v>44.8</v>
      </c>
      <c r="F29" s="49">
        <v>253.8</v>
      </c>
      <c r="G29" s="49"/>
      <c r="H29" s="49">
        <v>4</v>
      </c>
      <c r="I29" s="49">
        <v>45</v>
      </c>
      <c r="J29" s="49">
        <v>209</v>
      </c>
      <c r="K29" s="49"/>
      <c r="L29" s="49">
        <v>3.4</v>
      </c>
      <c r="M29" s="49">
        <v>39.4</v>
      </c>
      <c r="N29" s="152">
        <v>230.4</v>
      </c>
    </row>
    <row r="30" spans="2:14" ht="12.75">
      <c r="B30" s="125"/>
      <c r="C30" s="48" t="s">
        <v>85</v>
      </c>
      <c r="D30" s="49">
        <v>5.4</v>
      </c>
      <c r="E30" s="49">
        <v>43.8</v>
      </c>
      <c r="F30" s="49">
        <v>237</v>
      </c>
      <c r="G30" s="49"/>
      <c r="H30" s="49">
        <v>5</v>
      </c>
      <c r="I30" s="49">
        <v>35</v>
      </c>
      <c r="J30" s="49">
        <v>212</v>
      </c>
      <c r="K30" s="49"/>
      <c r="L30" s="49">
        <v>5</v>
      </c>
      <c r="M30" s="49">
        <v>36.6</v>
      </c>
      <c r="N30" s="152">
        <v>210.8</v>
      </c>
    </row>
    <row r="31" spans="2:14" ht="12.75">
      <c r="B31" s="125"/>
      <c r="C31" s="48" t="s">
        <v>86</v>
      </c>
      <c r="D31" s="49">
        <v>15.4</v>
      </c>
      <c r="E31" s="49">
        <v>87.2</v>
      </c>
      <c r="F31" s="49">
        <v>435.2</v>
      </c>
      <c r="G31" s="49"/>
      <c r="H31" s="49">
        <v>15</v>
      </c>
      <c r="I31" s="49">
        <v>82</v>
      </c>
      <c r="J31" s="49">
        <v>335</v>
      </c>
      <c r="K31" s="49"/>
      <c r="L31" s="49">
        <v>12.6</v>
      </c>
      <c r="M31" s="49">
        <v>92.2</v>
      </c>
      <c r="N31" s="152">
        <v>410.4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18.4</v>
      </c>
      <c r="E33" s="150">
        <f>SUM(E34:E36)</f>
        <v>244.2</v>
      </c>
      <c r="F33" s="150">
        <f>SUM(F34:F36)</f>
        <v>792</v>
      </c>
      <c r="G33" s="150"/>
      <c r="H33" s="150">
        <f>SUM(H34:H36)</f>
        <v>8</v>
      </c>
      <c r="I33" s="150">
        <f>SUM(I34:I36)</f>
        <v>130</v>
      </c>
      <c r="J33" s="150">
        <f>SUM(J34:J36)</f>
        <v>675</v>
      </c>
      <c r="K33" s="150"/>
      <c r="L33" s="150">
        <f>SUM(L34:L36)</f>
        <v>16.2</v>
      </c>
      <c r="M33" s="150">
        <f>SUM(M34:M36)</f>
        <v>163.4</v>
      </c>
      <c r="N33" s="151">
        <f>SUM(N34:N36)</f>
        <v>695.2</v>
      </c>
    </row>
    <row r="34" spans="2:14" ht="12.75">
      <c r="B34" s="125"/>
      <c r="C34" s="48" t="s">
        <v>88</v>
      </c>
      <c r="D34" s="49">
        <v>2</v>
      </c>
      <c r="E34" s="49">
        <v>37.6</v>
      </c>
      <c r="F34" s="49">
        <v>107.8</v>
      </c>
      <c r="G34" s="49"/>
      <c r="H34" s="49">
        <v>1</v>
      </c>
      <c r="I34" s="49">
        <v>12</v>
      </c>
      <c r="J34" s="49">
        <v>88</v>
      </c>
      <c r="K34" s="49"/>
      <c r="L34" s="49">
        <v>2.2</v>
      </c>
      <c r="M34" s="49">
        <v>19.4</v>
      </c>
      <c r="N34" s="152">
        <v>93</v>
      </c>
    </row>
    <row r="35" spans="2:14" ht="12.75">
      <c r="B35" s="125"/>
      <c r="C35" s="48" t="s">
        <v>89</v>
      </c>
      <c r="D35" s="49">
        <v>9.2</v>
      </c>
      <c r="E35" s="49">
        <v>113.8</v>
      </c>
      <c r="F35" s="49">
        <v>320.4</v>
      </c>
      <c r="G35" s="49"/>
      <c r="H35" s="49">
        <v>5</v>
      </c>
      <c r="I35" s="49">
        <v>63</v>
      </c>
      <c r="J35" s="49">
        <v>290</v>
      </c>
      <c r="K35" s="49"/>
      <c r="L35" s="49">
        <v>8.2</v>
      </c>
      <c r="M35" s="49">
        <v>78.4</v>
      </c>
      <c r="N35" s="152">
        <v>292.2</v>
      </c>
    </row>
    <row r="36" spans="2:14" ht="12.75">
      <c r="B36" s="125"/>
      <c r="C36" s="48" t="s">
        <v>90</v>
      </c>
      <c r="D36" s="49">
        <v>7.2</v>
      </c>
      <c r="E36" s="49">
        <v>92.8</v>
      </c>
      <c r="F36" s="49">
        <v>363.8</v>
      </c>
      <c r="G36" s="49"/>
      <c r="H36" s="49">
        <v>2</v>
      </c>
      <c r="I36" s="49">
        <v>55</v>
      </c>
      <c r="J36" s="49">
        <v>297</v>
      </c>
      <c r="K36" s="49"/>
      <c r="L36" s="49">
        <v>5.8</v>
      </c>
      <c r="M36" s="49">
        <v>65.6</v>
      </c>
      <c r="N36" s="152">
        <v>310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118.60000000000001</v>
      </c>
      <c r="E38" s="150">
        <f aca="true" t="shared" si="4" ref="E38:N38">SUM(E39:E50)</f>
        <v>1813.8</v>
      </c>
      <c r="F38" s="150">
        <f t="shared" si="4"/>
        <v>7401.400000000001</v>
      </c>
      <c r="G38" s="150"/>
      <c r="H38" s="150">
        <f t="shared" si="4"/>
        <v>87</v>
      </c>
      <c r="I38" s="150">
        <f t="shared" si="4"/>
        <v>807</v>
      </c>
      <c r="J38" s="150">
        <f t="shared" si="4"/>
        <v>5358</v>
      </c>
      <c r="K38" s="150"/>
      <c r="L38" s="150">
        <f t="shared" si="4"/>
        <v>94.4</v>
      </c>
      <c r="M38" s="150">
        <f t="shared" si="4"/>
        <v>970.6</v>
      </c>
      <c r="N38" s="151">
        <f t="shared" si="4"/>
        <v>5845.4</v>
      </c>
    </row>
    <row r="39" spans="2:14" ht="12.75">
      <c r="B39" s="125"/>
      <c r="C39" s="48" t="s">
        <v>92</v>
      </c>
      <c r="D39" s="49">
        <v>25.4</v>
      </c>
      <c r="E39" s="49">
        <v>526.6</v>
      </c>
      <c r="F39" s="49">
        <v>2463.6</v>
      </c>
      <c r="G39" s="49"/>
      <c r="H39" s="49">
        <v>14</v>
      </c>
      <c r="I39" s="49">
        <v>251</v>
      </c>
      <c r="J39" s="49">
        <v>1782</v>
      </c>
      <c r="K39" s="49"/>
      <c r="L39" s="49">
        <v>17.8</v>
      </c>
      <c r="M39" s="49">
        <v>286</v>
      </c>
      <c r="N39" s="152">
        <v>1954.8</v>
      </c>
    </row>
    <row r="40" spans="2:14" ht="12.75">
      <c r="B40" s="125"/>
      <c r="C40" s="48" t="s">
        <v>93</v>
      </c>
      <c r="D40" s="49">
        <v>12.4</v>
      </c>
      <c r="E40" s="49">
        <v>131.6</v>
      </c>
      <c r="F40" s="49">
        <v>354.8</v>
      </c>
      <c r="G40" s="49"/>
      <c r="H40" s="49">
        <v>13</v>
      </c>
      <c r="I40" s="49">
        <v>53</v>
      </c>
      <c r="J40" s="49">
        <v>268</v>
      </c>
      <c r="K40" s="49"/>
      <c r="L40" s="49">
        <v>11.4</v>
      </c>
      <c r="M40" s="49">
        <v>83.4</v>
      </c>
      <c r="N40" s="152">
        <v>303.2</v>
      </c>
    </row>
    <row r="41" spans="2:14" ht="12.75">
      <c r="B41" s="125"/>
      <c r="C41" s="48" t="s">
        <v>94</v>
      </c>
      <c r="D41" s="49">
        <v>5.6</v>
      </c>
      <c r="E41" s="49">
        <v>70.6</v>
      </c>
      <c r="F41" s="49">
        <v>293.6</v>
      </c>
      <c r="G41" s="49"/>
      <c r="H41" s="49">
        <v>2</v>
      </c>
      <c r="I41" s="49">
        <v>27</v>
      </c>
      <c r="J41" s="49">
        <v>201</v>
      </c>
      <c r="K41" s="49"/>
      <c r="L41" s="49">
        <v>4</v>
      </c>
      <c r="M41" s="49">
        <v>38.2</v>
      </c>
      <c r="N41" s="152">
        <v>225.8</v>
      </c>
    </row>
    <row r="42" spans="2:14" ht="12.75">
      <c r="B42" s="125"/>
      <c r="C42" s="48" t="s">
        <v>95</v>
      </c>
      <c r="D42" s="49">
        <v>2.2</v>
      </c>
      <c r="E42" s="49">
        <v>57.2</v>
      </c>
      <c r="F42" s="49">
        <v>254.8</v>
      </c>
      <c r="G42" s="49"/>
      <c r="H42" s="169">
        <v>3</v>
      </c>
      <c r="I42" s="49">
        <v>23</v>
      </c>
      <c r="J42" s="49">
        <v>149</v>
      </c>
      <c r="K42" s="49"/>
      <c r="L42" s="49">
        <v>1.8</v>
      </c>
      <c r="M42" s="49">
        <v>28.6</v>
      </c>
      <c r="N42" s="152">
        <v>180.2</v>
      </c>
    </row>
    <row r="43" spans="2:14" ht="12.75">
      <c r="B43" s="125"/>
      <c r="C43" s="48" t="s">
        <v>96</v>
      </c>
      <c r="D43" s="49">
        <v>2.4</v>
      </c>
      <c r="E43" s="49">
        <v>61</v>
      </c>
      <c r="F43" s="49">
        <v>308.6</v>
      </c>
      <c r="G43" s="49"/>
      <c r="H43" s="162">
        <v>3</v>
      </c>
      <c r="I43" s="49">
        <v>30</v>
      </c>
      <c r="J43" s="49">
        <v>205</v>
      </c>
      <c r="K43" s="49"/>
      <c r="L43" s="49">
        <v>2.4</v>
      </c>
      <c r="M43" s="49">
        <v>31.8</v>
      </c>
      <c r="N43" s="152">
        <v>199</v>
      </c>
    </row>
    <row r="44" spans="2:14" ht="12.75">
      <c r="B44" s="125"/>
      <c r="C44" s="48" t="s">
        <v>97</v>
      </c>
      <c r="D44" s="49">
        <v>9.2</v>
      </c>
      <c r="E44" s="49">
        <v>136.6</v>
      </c>
      <c r="F44" s="49">
        <v>574</v>
      </c>
      <c r="G44" s="49"/>
      <c r="H44" s="49">
        <v>6</v>
      </c>
      <c r="I44" s="49">
        <v>55</v>
      </c>
      <c r="J44" s="49">
        <v>427</v>
      </c>
      <c r="K44" s="49"/>
      <c r="L44" s="49">
        <v>7</v>
      </c>
      <c r="M44" s="49">
        <v>76.4</v>
      </c>
      <c r="N44" s="152">
        <v>473</v>
      </c>
    </row>
    <row r="45" spans="2:14" ht="12.75">
      <c r="B45" s="125"/>
      <c r="C45" s="48" t="s">
        <v>98</v>
      </c>
      <c r="D45" s="49">
        <v>4.8</v>
      </c>
      <c r="E45" s="49">
        <v>47.6</v>
      </c>
      <c r="F45" s="49">
        <v>202.8</v>
      </c>
      <c r="G45" s="49"/>
      <c r="H45" s="49">
        <v>4</v>
      </c>
      <c r="I45" s="49">
        <v>17</v>
      </c>
      <c r="J45" s="49">
        <v>118</v>
      </c>
      <c r="K45" s="49"/>
      <c r="L45" s="49">
        <v>2.4</v>
      </c>
      <c r="M45" s="49">
        <v>22.2</v>
      </c>
      <c r="N45" s="152">
        <v>140.2</v>
      </c>
    </row>
    <row r="46" spans="2:14" ht="12.75">
      <c r="B46" s="125"/>
      <c r="C46" s="48" t="s">
        <v>99</v>
      </c>
      <c r="D46" s="49">
        <v>18.2</v>
      </c>
      <c r="E46" s="49">
        <v>240.6</v>
      </c>
      <c r="F46" s="49">
        <v>953.2</v>
      </c>
      <c r="G46" s="49"/>
      <c r="H46" s="49">
        <v>10</v>
      </c>
      <c r="I46" s="49">
        <v>111</v>
      </c>
      <c r="J46" s="49">
        <v>755</v>
      </c>
      <c r="K46" s="49"/>
      <c r="L46" s="49">
        <v>11.4</v>
      </c>
      <c r="M46" s="49">
        <v>112</v>
      </c>
      <c r="N46" s="152">
        <v>773.6</v>
      </c>
    </row>
    <row r="47" spans="2:14" ht="12.75">
      <c r="B47" s="125"/>
      <c r="C47" s="48" t="s">
        <v>100</v>
      </c>
      <c r="D47" s="49">
        <v>17</v>
      </c>
      <c r="E47" s="49">
        <v>223</v>
      </c>
      <c r="F47" s="49">
        <v>944.8</v>
      </c>
      <c r="G47" s="49"/>
      <c r="H47" s="49">
        <v>12</v>
      </c>
      <c r="I47" s="49">
        <v>113</v>
      </c>
      <c r="J47" s="49">
        <v>688</v>
      </c>
      <c r="K47" s="49"/>
      <c r="L47" s="49">
        <v>15.4</v>
      </c>
      <c r="M47" s="49">
        <v>120.4</v>
      </c>
      <c r="N47" s="152">
        <v>745.6</v>
      </c>
    </row>
    <row r="48" spans="2:14" ht="12.75">
      <c r="B48" s="125"/>
      <c r="C48" s="48" t="s">
        <v>101</v>
      </c>
      <c r="D48" s="49">
        <v>4.8</v>
      </c>
      <c r="E48" s="49">
        <v>109.4</v>
      </c>
      <c r="F48" s="49">
        <v>379.6</v>
      </c>
      <c r="G48" s="49"/>
      <c r="H48" s="49">
        <v>6</v>
      </c>
      <c r="I48" s="49">
        <v>45</v>
      </c>
      <c r="J48" s="49">
        <v>265</v>
      </c>
      <c r="K48" s="49"/>
      <c r="L48" s="49">
        <v>6.2</v>
      </c>
      <c r="M48" s="49">
        <v>60.8</v>
      </c>
      <c r="N48" s="152">
        <v>305.2</v>
      </c>
    </row>
    <row r="49" spans="2:14" ht="12.75">
      <c r="B49" s="125"/>
      <c r="C49" s="48" t="s">
        <v>102</v>
      </c>
      <c r="D49" s="49">
        <v>11.2</v>
      </c>
      <c r="E49" s="49">
        <v>110.8</v>
      </c>
      <c r="F49" s="49">
        <v>343.8</v>
      </c>
      <c r="G49" s="49"/>
      <c r="H49" s="49">
        <v>6</v>
      </c>
      <c r="I49" s="49">
        <v>34</v>
      </c>
      <c r="J49" s="49">
        <v>239</v>
      </c>
      <c r="K49" s="49"/>
      <c r="L49" s="49">
        <v>7.2</v>
      </c>
      <c r="M49" s="49">
        <v>54.6</v>
      </c>
      <c r="N49" s="152">
        <v>267.4</v>
      </c>
    </row>
    <row r="50" spans="2:14" ht="12.75">
      <c r="B50" s="125"/>
      <c r="C50" s="48" t="s">
        <v>103</v>
      </c>
      <c r="D50" s="49">
        <v>5.4</v>
      </c>
      <c r="E50" s="49">
        <v>98.8</v>
      </c>
      <c r="F50" s="49">
        <v>327.8</v>
      </c>
      <c r="G50" s="49"/>
      <c r="H50" s="49">
        <v>8</v>
      </c>
      <c r="I50" s="49">
        <v>48</v>
      </c>
      <c r="J50" s="49">
        <v>261</v>
      </c>
      <c r="K50" s="49"/>
      <c r="L50" s="49">
        <v>7.4</v>
      </c>
      <c r="M50" s="49">
        <v>56.2</v>
      </c>
      <c r="N50" s="152">
        <v>277.4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18</v>
      </c>
      <c r="E52" s="153">
        <v>157.2</v>
      </c>
      <c r="F52" s="153">
        <v>432.8</v>
      </c>
      <c r="G52" s="153"/>
      <c r="H52" s="153">
        <v>11</v>
      </c>
      <c r="I52" s="153">
        <v>144</v>
      </c>
      <c r="J52" s="153">
        <v>475</v>
      </c>
      <c r="K52" s="153"/>
      <c r="L52" s="153">
        <v>12.4</v>
      </c>
      <c r="M52" s="153">
        <v>118.8</v>
      </c>
      <c r="N52" s="154">
        <v>460.2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335</v>
      </c>
      <c r="E54" s="157">
        <v>4003</v>
      </c>
      <c r="F54" s="157">
        <v>16508</v>
      </c>
      <c r="G54" s="157"/>
      <c r="H54" s="157">
        <v>256</v>
      </c>
      <c r="I54" s="157">
        <v>2237</v>
      </c>
      <c r="J54" s="157">
        <v>12354</v>
      </c>
      <c r="K54" s="157"/>
      <c r="L54" s="157">
        <v>279.4</v>
      </c>
      <c r="M54" s="157">
        <v>2540.6</v>
      </c>
      <c r="N54" s="158">
        <v>13346</v>
      </c>
    </row>
    <row r="56" ht="12.75">
      <c r="B56" s="167" t="s">
        <v>121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7.5" customHeight="1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7.25">
      <c r="B1" s="221" t="s">
        <v>175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14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2.75">
      <c r="B3" s="143"/>
      <c r="C3" s="144"/>
      <c r="D3" s="243" t="s">
        <v>47</v>
      </c>
      <c r="E3" s="243"/>
      <c r="F3" s="243"/>
      <c r="G3" s="145"/>
      <c r="H3" s="243" t="s">
        <v>166</v>
      </c>
      <c r="I3" s="243"/>
      <c r="J3" s="243"/>
      <c r="K3" s="145"/>
      <c r="L3" s="243" t="s">
        <v>167</v>
      </c>
      <c r="M3" s="243"/>
      <c r="N3" s="244"/>
    </row>
    <row r="4" spans="2:14" ht="12.75">
      <c r="B4" s="146" t="s">
        <v>62</v>
      </c>
      <c r="C4" s="147"/>
      <c r="D4" s="147"/>
      <c r="E4" s="147" t="s">
        <v>109</v>
      </c>
      <c r="F4" s="147" t="s">
        <v>5</v>
      </c>
      <c r="G4" s="147"/>
      <c r="H4" s="147"/>
      <c r="I4" s="147" t="s">
        <v>109</v>
      </c>
      <c r="J4" s="147" t="s">
        <v>5</v>
      </c>
      <c r="K4" s="147"/>
      <c r="L4" s="147"/>
      <c r="M4" s="147" t="s">
        <v>109</v>
      </c>
      <c r="N4" s="148" t="s">
        <v>5</v>
      </c>
    </row>
    <row r="5" spans="2:14" ht="12.75">
      <c r="B5" s="146"/>
      <c r="C5" s="147" t="s">
        <v>64</v>
      </c>
      <c r="D5" s="147" t="s">
        <v>107</v>
      </c>
      <c r="E5" s="147" t="s">
        <v>66</v>
      </c>
      <c r="F5" s="147" t="s">
        <v>6</v>
      </c>
      <c r="G5" s="147"/>
      <c r="H5" s="147" t="s">
        <v>107</v>
      </c>
      <c r="I5" s="147" t="s">
        <v>66</v>
      </c>
      <c r="J5" s="147" t="s">
        <v>6</v>
      </c>
      <c r="K5" s="147"/>
      <c r="L5" s="147" t="s">
        <v>107</v>
      </c>
      <c r="M5" s="147" t="s">
        <v>66</v>
      </c>
      <c r="N5" s="148" t="s">
        <v>6</v>
      </c>
    </row>
    <row r="6" spans="2:14" ht="13.5" thickBot="1">
      <c r="B6" s="12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0"/>
    </row>
    <row r="7" spans="2:14" ht="12.75">
      <c r="B7" s="12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27"/>
    </row>
    <row r="8" spans="2:14" ht="12.75">
      <c r="B8" s="146" t="s">
        <v>67</v>
      </c>
      <c r="C8" s="48"/>
      <c r="D8" s="150">
        <f>SUM(D9:D12)</f>
        <v>38.199999999999996</v>
      </c>
      <c r="E8" s="150">
        <f>SUM(E9:E12)</f>
        <v>411.6</v>
      </c>
      <c r="F8" s="150">
        <f>SUM(F9:F12)</f>
        <v>1353.4</v>
      </c>
      <c r="G8" s="150"/>
      <c r="H8" s="150">
        <f>SUM(H9:H12)</f>
        <v>39</v>
      </c>
      <c r="I8" s="150">
        <f>SUM(I9:I12)</f>
        <v>211</v>
      </c>
      <c r="J8" s="150">
        <f>SUM(J9:J12)</f>
        <v>1076</v>
      </c>
      <c r="K8" s="150"/>
      <c r="L8" s="150">
        <f>SUM(L9:L12)</f>
        <v>32.8</v>
      </c>
      <c r="M8" s="150">
        <f>SUM(M9:M12)</f>
        <v>240.20000000000002</v>
      </c>
      <c r="N8" s="151">
        <f>SUM(N9:N12)</f>
        <v>1151.3999999999999</v>
      </c>
    </row>
    <row r="9" spans="2:14" ht="12.75">
      <c r="B9" s="125"/>
      <c r="C9" s="48" t="s">
        <v>68</v>
      </c>
      <c r="D9" s="49">
        <v>29.4</v>
      </c>
      <c r="E9" s="49">
        <v>341.8</v>
      </c>
      <c r="F9" s="49">
        <v>1124.8</v>
      </c>
      <c r="G9" s="49"/>
      <c r="H9" s="49">
        <v>34</v>
      </c>
      <c r="I9" s="49">
        <v>187</v>
      </c>
      <c r="J9" s="49">
        <v>929</v>
      </c>
      <c r="K9" s="49"/>
      <c r="L9" s="49">
        <v>27</v>
      </c>
      <c r="M9" s="49">
        <v>205.6</v>
      </c>
      <c r="N9" s="152">
        <v>979.8</v>
      </c>
    </row>
    <row r="10" spans="2:14" ht="12.75">
      <c r="B10" s="125"/>
      <c r="C10" s="48" t="s">
        <v>69</v>
      </c>
      <c r="D10" s="49">
        <v>2.4</v>
      </c>
      <c r="E10" s="49">
        <v>17</v>
      </c>
      <c r="F10" s="49">
        <v>52.4</v>
      </c>
      <c r="G10" s="49"/>
      <c r="H10" s="169">
        <v>0</v>
      </c>
      <c r="I10" s="49">
        <v>2</v>
      </c>
      <c r="J10" s="49">
        <v>37</v>
      </c>
      <c r="K10" s="49"/>
      <c r="L10" s="49">
        <v>0.6</v>
      </c>
      <c r="M10" s="49">
        <v>7.8</v>
      </c>
      <c r="N10" s="152">
        <v>47.2</v>
      </c>
    </row>
    <row r="11" spans="2:14" ht="12.75">
      <c r="B11" s="125"/>
      <c r="C11" s="48" t="s">
        <v>70</v>
      </c>
      <c r="D11" s="49">
        <v>3</v>
      </c>
      <c r="E11" s="49">
        <v>23.6</v>
      </c>
      <c r="F11" s="49">
        <v>82</v>
      </c>
      <c r="G11" s="49"/>
      <c r="H11" s="49">
        <v>5</v>
      </c>
      <c r="I11" s="49">
        <v>11</v>
      </c>
      <c r="J11" s="49">
        <v>51</v>
      </c>
      <c r="K11" s="49"/>
      <c r="L11" s="49">
        <v>2.4</v>
      </c>
      <c r="M11" s="49">
        <v>10.4</v>
      </c>
      <c r="N11" s="152">
        <v>55.8</v>
      </c>
    </row>
    <row r="12" spans="2:14" ht="12.75">
      <c r="B12" s="125"/>
      <c r="C12" s="48" t="s">
        <v>71</v>
      </c>
      <c r="D12" s="49">
        <v>3.4</v>
      </c>
      <c r="E12" s="49">
        <v>29.2</v>
      </c>
      <c r="F12" s="49">
        <v>94.2</v>
      </c>
      <c r="G12" s="49"/>
      <c r="H12" s="169">
        <v>0</v>
      </c>
      <c r="I12" s="49">
        <v>11</v>
      </c>
      <c r="J12" s="49">
        <v>59</v>
      </c>
      <c r="K12" s="49"/>
      <c r="L12" s="49">
        <v>2.8</v>
      </c>
      <c r="M12" s="49">
        <v>16.4</v>
      </c>
      <c r="N12" s="152">
        <v>68.6</v>
      </c>
    </row>
    <row r="13" spans="2:14" ht="12.75">
      <c r="B13" s="12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</row>
    <row r="14" spans="2:14" ht="12.75">
      <c r="B14" s="146" t="s">
        <v>72</v>
      </c>
      <c r="C14" s="48"/>
      <c r="D14" s="150">
        <f>SUM(D15:D17)</f>
        <v>49.800000000000004</v>
      </c>
      <c r="E14" s="150">
        <f aca="true" t="shared" si="0" ref="E14:N14">SUM(E15:E17)</f>
        <v>395.40000000000003</v>
      </c>
      <c r="F14" s="150">
        <f t="shared" si="0"/>
        <v>1971</v>
      </c>
      <c r="G14" s="150"/>
      <c r="H14" s="150">
        <f t="shared" si="0"/>
        <v>37</v>
      </c>
      <c r="I14" s="150">
        <f t="shared" si="0"/>
        <v>245</v>
      </c>
      <c r="J14" s="150">
        <f t="shared" si="0"/>
        <v>1337</v>
      </c>
      <c r="K14" s="150"/>
      <c r="L14" s="150">
        <f t="shared" si="0"/>
        <v>49.4</v>
      </c>
      <c r="M14" s="150">
        <f t="shared" si="0"/>
        <v>298.8</v>
      </c>
      <c r="N14" s="151">
        <f t="shared" si="0"/>
        <v>1467.6000000000001</v>
      </c>
    </row>
    <row r="15" spans="2:14" ht="12.75">
      <c r="B15" s="125"/>
      <c r="C15" s="48" t="s">
        <v>73</v>
      </c>
      <c r="D15" s="49">
        <v>9.4</v>
      </c>
      <c r="E15" s="49">
        <v>111.6</v>
      </c>
      <c r="F15" s="49">
        <v>716.2</v>
      </c>
      <c r="G15" s="49"/>
      <c r="H15" s="49">
        <v>5</v>
      </c>
      <c r="I15" s="49">
        <v>62</v>
      </c>
      <c r="J15" s="49">
        <v>418</v>
      </c>
      <c r="K15" s="49"/>
      <c r="L15" s="49">
        <v>5.8</v>
      </c>
      <c r="M15" s="49">
        <v>74.2</v>
      </c>
      <c r="N15" s="152">
        <v>457</v>
      </c>
    </row>
    <row r="16" spans="2:14" ht="12.75">
      <c r="B16" s="125"/>
      <c r="C16" s="48" t="s">
        <v>74</v>
      </c>
      <c r="D16" s="49">
        <v>29.8</v>
      </c>
      <c r="E16" s="49">
        <v>215</v>
      </c>
      <c r="F16" s="49">
        <v>958.8</v>
      </c>
      <c r="G16" s="49"/>
      <c r="H16" s="49">
        <v>25</v>
      </c>
      <c r="I16" s="49">
        <v>151</v>
      </c>
      <c r="J16" s="49">
        <v>741</v>
      </c>
      <c r="K16" s="49"/>
      <c r="L16" s="49">
        <v>36.4</v>
      </c>
      <c r="M16" s="49">
        <v>179</v>
      </c>
      <c r="N16" s="152">
        <v>781.4</v>
      </c>
    </row>
    <row r="17" spans="2:14" ht="12.75">
      <c r="B17" s="125"/>
      <c r="C17" s="48" t="s">
        <v>75</v>
      </c>
      <c r="D17" s="49">
        <v>10.6</v>
      </c>
      <c r="E17" s="49">
        <v>68.8</v>
      </c>
      <c r="F17" s="49">
        <v>296</v>
      </c>
      <c r="G17" s="49"/>
      <c r="H17" s="49">
        <v>7</v>
      </c>
      <c r="I17" s="49">
        <v>32</v>
      </c>
      <c r="J17" s="49">
        <v>178</v>
      </c>
      <c r="K17" s="49"/>
      <c r="L17" s="49">
        <v>7.2</v>
      </c>
      <c r="M17" s="49">
        <v>45.6</v>
      </c>
      <c r="N17" s="152">
        <v>229.2</v>
      </c>
    </row>
    <row r="18" spans="2:14" ht="12.75">
      <c r="B18" s="12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2"/>
    </row>
    <row r="19" spans="2:14" ht="12.75">
      <c r="B19" s="146" t="s">
        <v>76</v>
      </c>
      <c r="C19" s="48"/>
      <c r="D19" s="150">
        <f aca="true" t="shared" si="1" ref="D19:N19">SUM(D20:D22)</f>
        <v>35.6</v>
      </c>
      <c r="E19" s="150">
        <f t="shared" si="1"/>
        <v>508.40000000000003</v>
      </c>
      <c r="F19" s="150">
        <f t="shared" si="1"/>
        <v>1772</v>
      </c>
      <c r="G19" s="150"/>
      <c r="H19" s="150">
        <f t="shared" si="1"/>
        <v>35</v>
      </c>
      <c r="I19" s="150">
        <f t="shared" si="1"/>
        <v>269</v>
      </c>
      <c r="J19" s="150">
        <f t="shared" si="1"/>
        <v>1206</v>
      </c>
      <c r="K19" s="150"/>
      <c r="L19" s="150">
        <f t="shared" si="1"/>
        <v>31.4</v>
      </c>
      <c r="M19" s="150">
        <f t="shared" si="1"/>
        <v>318.2</v>
      </c>
      <c r="N19" s="151">
        <f t="shared" si="1"/>
        <v>1336.6</v>
      </c>
    </row>
    <row r="20" spans="2:14" ht="12.75">
      <c r="B20" s="125"/>
      <c r="C20" s="48" t="s">
        <v>77</v>
      </c>
      <c r="D20" s="49">
        <v>5.4</v>
      </c>
      <c r="E20" s="49">
        <v>124</v>
      </c>
      <c r="F20" s="49">
        <v>515</v>
      </c>
      <c r="G20" s="49"/>
      <c r="H20" s="162">
        <v>2</v>
      </c>
      <c r="I20" s="49">
        <v>54</v>
      </c>
      <c r="J20" s="49">
        <v>312</v>
      </c>
      <c r="K20" s="49"/>
      <c r="L20" s="49">
        <v>2.6</v>
      </c>
      <c r="M20" s="49">
        <v>68.6</v>
      </c>
      <c r="N20" s="152">
        <v>368.2</v>
      </c>
    </row>
    <row r="21" spans="2:14" ht="12.75">
      <c r="B21" s="125"/>
      <c r="C21" s="48" t="s">
        <v>78</v>
      </c>
      <c r="D21" s="49">
        <v>9.2</v>
      </c>
      <c r="E21" s="49">
        <v>148.6</v>
      </c>
      <c r="F21" s="49">
        <v>508</v>
      </c>
      <c r="G21" s="49"/>
      <c r="H21" s="49">
        <v>13</v>
      </c>
      <c r="I21" s="49">
        <v>82</v>
      </c>
      <c r="J21" s="49">
        <v>386</v>
      </c>
      <c r="K21" s="49"/>
      <c r="L21" s="49">
        <v>10.8</v>
      </c>
      <c r="M21" s="49">
        <v>94.6</v>
      </c>
      <c r="N21" s="152">
        <v>398</v>
      </c>
    </row>
    <row r="22" spans="2:14" ht="12.75">
      <c r="B22" s="125"/>
      <c r="C22" s="48" t="s">
        <v>79</v>
      </c>
      <c r="D22" s="49">
        <v>21</v>
      </c>
      <c r="E22" s="49">
        <v>235.8</v>
      </c>
      <c r="F22" s="49">
        <v>749</v>
      </c>
      <c r="G22" s="49"/>
      <c r="H22" s="49">
        <v>20</v>
      </c>
      <c r="I22" s="49">
        <v>133</v>
      </c>
      <c r="J22" s="49">
        <v>508</v>
      </c>
      <c r="K22" s="49"/>
      <c r="L22" s="49">
        <v>18</v>
      </c>
      <c r="M22" s="49">
        <v>155</v>
      </c>
      <c r="N22" s="152">
        <v>570.4</v>
      </c>
    </row>
    <row r="23" spans="2:14" ht="12.75">
      <c r="B23" s="12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2"/>
    </row>
    <row r="24" spans="2:14" ht="12.75">
      <c r="B24" s="146" t="s">
        <v>80</v>
      </c>
      <c r="C24" s="48"/>
      <c r="D24" s="153">
        <v>20.6</v>
      </c>
      <c r="E24" s="153">
        <v>266.6</v>
      </c>
      <c r="F24" s="153">
        <v>1065</v>
      </c>
      <c r="G24" s="153"/>
      <c r="H24" s="153">
        <v>14</v>
      </c>
      <c r="I24" s="153">
        <v>151</v>
      </c>
      <c r="J24" s="153">
        <v>780</v>
      </c>
      <c r="K24" s="153"/>
      <c r="L24" s="153">
        <v>19.2</v>
      </c>
      <c r="M24" s="153">
        <v>192</v>
      </c>
      <c r="N24" s="154">
        <v>926</v>
      </c>
    </row>
    <row r="25" spans="2:14" ht="12.75">
      <c r="B25" s="146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2"/>
    </row>
    <row r="26" spans="2:14" ht="12.75">
      <c r="B26" s="146" t="s">
        <v>81</v>
      </c>
      <c r="C26" s="48"/>
      <c r="D26" s="150">
        <f>SUM(D27:D31)</f>
        <v>60.8</v>
      </c>
      <c r="E26" s="150">
        <f aca="true" t="shared" si="2" ref="E26:N26">SUM(E27:E31)</f>
        <v>635.2</v>
      </c>
      <c r="F26" s="150">
        <f t="shared" si="2"/>
        <v>4452.8</v>
      </c>
      <c r="G26" s="150"/>
      <c r="H26" s="150">
        <f t="shared" si="2"/>
        <v>42</v>
      </c>
      <c r="I26" s="150">
        <f t="shared" si="2"/>
        <v>461</v>
      </c>
      <c r="J26" s="150">
        <f t="shared" si="2"/>
        <v>3171</v>
      </c>
      <c r="K26" s="150"/>
      <c r="L26" s="150">
        <f t="shared" si="2"/>
        <v>40</v>
      </c>
      <c r="M26" s="150">
        <f t="shared" si="2"/>
        <v>472.2</v>
      </c>
      <c r="N26" s="151">
        <f t="shared" si="2"/>
        <v>3529.7999999999997</v>
      </c>
    </row>
    <row r="27" spans="2:14" ht="12.75">
      <c r="B27" s="125"/>
      <c r="C27" s="48" t="s">
        <v>82</v>
      </c>
      <c r="D27" s="49">
        <v>17.8</v>
      </c>
      <c r="E27" s="49">
        <v>289.8</v>
      </c>
      <c r="F27" s="49">
        <v>2392.4</v>
      </c>
      <c r="G27" s="49"/>
      <c r="H27" s="49">
        <v>6</v>
      </c>
      <c r="I27" s="49">
        <v>193</v>
      </c>
      <c r="J27" s="49">
        <v>1592</v>
      </c>
      <c r="K27" s="49"/>
      <c r="L27" s="49">
        <v>8.8</v>
      </c>
      <c r="M27" s="49">
        <v>191.4</v>
      </c>
      <c r="N27" s="152">
        <v>1715</v>
      </c>
    </row>
    <row r="28" spans="2:14" ht="12.75">
      <c r="B28" s="125"/>
      <c r="C28" s="48" t="s">
        <v>83</v>
      </c>
      <c r="D28" s="49">
        <v>14.2</v>
      </c>
      <c r="E28" s="49">
        <v>121.6</v>
      </c>
      <c r="F28" s="49">
        <v>763</v>
      </c>
      <c r="G28" s="49"/>
      <c r="H28" s="49">
        <v>11</v>
      </c>
      <c r="I28" s="49">
        <v>82</v>
      </c>
      <c r="J28" s="49">
        <v>599</v>
      </c>
      <c r="K28" s="49"/>
      <c r="L28" s="49">
        <v>9.2</v>
      </c>
      <c r="M28" s="49">
        <v>84</v>
      </c>
      <c r="N28" s="152">
        <v>655.6</v>
      </c>
    </row>
    <row r="29" spans="2:14" ht="12.75">
      <c r="B29" s="125"/>
      <c r="C29" s="48" t="s">
        <v>84</v>
      </c>
      <c r="D29" s="49">
        <v>4</v>
      </c>
      <c r="E29" s="49">
        <v>54.6</v>
      </c>
      <c r="F29" s="49">
        <v>354.4</v>
      </c>
      <c r="G29" s="49"/>
      <c r="H29" s="49">
        <v>4</v>
      </c>
      <c r="I29" s="49">
        <v>50</v>
      </c>
      <c r="J29" s="49">
        <v>262</v>
      </c>
      <c r="K29" s="49"/>
      <c r="L29" s="49">
        <v>3.6</v>
      </c>
      <c r="M29" s="49">
        <v>45.4</v>
      </c>
      <c r="N29" s="152">
        <v>307.2</v>
      </c>
    </row>
    <row r="30" spans="2:14" ht="12.75">
      <c r="B30" s="125"/>
      <c r="C30" s="48" t="s">
        <v>85</v>
      </c>
      <c r="D30" s="49">
        <v>6.6</v>
      </c>
      <c r="E30" s="49">
        <v>54.6</v>
      </c>
      <c r="F30" s="49">
        <v>316.4</v>
      </c>
      <c r="G30" s="49"/>
      <c r="H30" s="49">
        <v>5</v>
      </c>
      <c r="I30" s="49">
        <v>39</v>
      </c>
      <c r="J30" s="49">
        <v>264</v>
      </c>
      <c r="K30" s="49"/>
      <c r="L30" s="49">
        <v>5</v>
      </c>
      <c r="M30" s="49">
        <v>41.6</v>
      </c>
      <c r="N30" s="152">
        <v>275.6</v>
      </c>
    </row>
    <row r="31" spans="2:14" ht="12.75">
      <c r="B31" s="125"/>
      <c r="C31" s="48" t="s">
        <v>86</v>
      </c>
      <c r="D31" s="49">
        <v>18.2</v>
      </c>
      <c r="E31" s="49">
        <v>114.6</v>
      </c>
      <c r="F31" s="49">
        <v>626.6</v>
      </c>
      <c r="G31" s="49"/>
      <c r="H31" s="49">
        <v>16</v>
      </c>
      <c r="I31" s="49">
        <v>97</v>
      </c>
      <c r="J31" s="49">
        <v>454</v>
      </c>
      <c r="K31" s="49"/>
      <c r="L31" s="49">
        <v>13.4</v>
      </c>
      <c r="M31" s="49">
        <v>109.8</v>
      </c>
      <c r="N31" s="152">
        <v>576.4</v>
      </c>
    </row>
    <row r="32" spans="2:14" ht="12.75">
      <c r="B32" s="125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2"/>
    </row>
    <row r="33" spans="2:14" ht="12.75">
      <c r="B33" s="146" t="s">
        <v>87</v>
      </c>
      <c r="C33" s="48"/>
      <c r="D33" s="150">
        <f>SUM(D34:D36)</f>
        <v>20</v>
      </c>
      <c r="E33" s="150">
        <f>SUM(E34:E36)</f>
        <v>289.6</v>
      </c>
      <c r="F33" s="150">
        <f>SUM(F34:F36)</f>
        <v>1072.6</v>
      </c>
      <c r="G33" s="150"/>
      <c r="H33" s="150">
        <f>SUM(H34:H36)</f>
        <v>8</v>
      </c>
      <c r="I33" s="150">
        <f>SUM(I34:I36)</f>
        <v>152</v>
      </c>
      <c r="J33" s="150">
        <f>SUM(J34:J36)</f>
        <v>894</v>
      </c>
      <c r="K33" s="150"/>
      <c r="L33" s="150">
        <f>SUM(L34:L36)</f>
        <v>17.2</v>
      </c>
      <c r="M33" s="150">
        <f>SUM(M34:M36)</f>
        <v>197.79999999999998</v>
      </c>
      <c r="N33" s="151">
        <f>SUM(N34:N36)</f>
        <v>944</v>
      </c>
    </row>
    <row r="34" spans="2:14" ht="12.75">
      <c r="B34" s="125"/>
      <c r="C34" s="48" t="s">
        <v>88</v>
      </c>
      <c r="D34" s="49">
        <v>2</v>
      </c>
      <c r="E34" s="49">
        <v>42.2</v>
      </c>
      <c r="F34" s="49">
        <v>137</v>
      </c>
      <c r="G34" s="49"/>
      <c r="H34" s="49">
        <v>1</v>
      </c>
      <c r="I34" s="49">
        <v>12</v>
      </c>
      <c r="J34" s="49">
        <v>111</v>
      </c>
      <c r="K34" s="49"/>
      <c r="L34" s="49">
        <v>2.6</v>
      </c>
      <c r="M34" s="49">
        <v>24.6</v>
      </c>
      <c r="N34" s="152">
        <v>124.8</v>
      </c>
    </row>
    <row r="35" spans="2:14" ht="12.75">
      <c r="B35" s="125"/>
      <c r="C35" s="48" t="s">
        <v>89</v>
      </c>
      <c r="D35" s="49">
        <v>9.6</v>
      </c>
      <c r="E35" s="49">
        <v>141.8</v>
      </c>
      <c r="F35" s="49">
        <v>453.6</v>
      </c>
      <c r="G35" s="49"/>
      <c r="H35" s="49">
        <v>5</v>
      </c>
      <c r="I35" s="49">
        <v>77</v>
      </c>
      <c r="J35" s="49">
        <v>393</v>
      </c>
      <c r="K35" s="49"/>
      <c r="L35" s="49">
        <v>8.6</v>
      </c>
      <c r="M35" s="49">
        <v>97.6</v>
      </c>
      <c r="N35" s="152">
        <v>408.4</v>
      </c>
    </row>
    <row r="36" spans="2:14" ht="12.75">
      <c r="B36" s="125"/>
      <c r="C36" s="48" t="s">
        <v>90</v>
      </c>
      <c r="D36" s="49">
        <v>8.4</v>
      </c>
      <c r="E36" s="49">
        <v>105.6</v>
      </c>
      <c r="F36" s="49">
        <v>482</v>
      </c>
      <c r="G36" s="49"/>
      <c r="H36" s="49">
        <v>2</v>
      </c>
      <c r="I36" s="49">
        <v>63</v>
      </c>
      <c r="J36" s="49">
        <v>390</v>
      </c>
      <c r="K36" s="49"/>
      <c r="L36" s="49">
        <v>6</v>
      </c>
      <c r="M36" s="49">
        <v>75.6</v>
      </c>
      <c r="N36" s="152">
        <v>410.8</v>
      </c>
    </row>
    <row r="37" spans="2:14" ht="12.75">
      <c r="B37" s="1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2"/>
    </row>
    <row r="38" spans="2:14" ht="12.75">
      <c r="B38" s="146" t="s">
        <v>91</v>
      </c>
      <c r="C38" s="48"/>
      <c r="D38" s="150">
        <f>SUM(D39:D50)</f>
        <v>130.79999999999998</v>
      </c>
      <c r="E38" s="150">
        <f aca="true" t="shared" si="3" ref="E38:N38">SUM(E39:E50)</f>
        <v>2117</v>
      </c>
      <c r="F38" s="150">
        <f t="shared" si="3"/>
        <v>10006</v>
      </c>
      <c r="G38" s="150"/>
      <c r="H38" s="150">
        <f t="shared" si="3"/>
        <v>95</v>
      </c>
      <c r="I38" s="150">
        <f t="shared" si="3"/>
        <v>939</v>
      </c>
      <c r="J38" s="150">
        <f t="shared" si="3"/>
        <v>6955</v>
      </c>
      <c r="K38" s="150"/>
      <c r="L38" s="150">
        <f t="shared" si="3"/>
        <v>100.8</v>
      </c>
      <c r="M38" s="150">
        <f t="shared" si="3"/>
        <v>1110.2</v>
      </c>
      <c r="N38" s="151">
        <f t="shared" si="3"/>
        <v>7709.799999999999</v>
      </c>
    </row>
    <row r="39" spans="2:14" ht="12.75">
      <c r="B39" s="125"/>
      <c r="C39" s="48" t="s">
        <v>92</v>
      </c>
      <c r="D39" s="49">
        <v>27.2</v>
      </c>
      <c r="E39" s="49">
        <v>569.8</v>
      </c>
      <c r="F39" s="49">
        <v>3107</v>
      </c>
      <c r="G39" s="49"/>
      <c r="H39" s="49">
        <v>14</v>
      </c>
      <c r="I39" s="49">
        <v>262</v>
      </c>
      <c r="J39" s="49">
        <v>2174</v>
      </c>
      <c r="K39" s="49"/>
      <c r="L39" s="49">
        <v>17.8</v>
      </c>
      <c r="M39" s="49">
        <v>304.8</v>
      </c>
      <c r="N39" s="152">
        <v>2449.6</v>
      </c>
    </row>
    <row r="40" spans="2:14" ht="12.75">
      <c r="B40" s="125"/>
      <c r="C40" s="48" t="s">
        <v>93</v>
      </c>
      <c r="D40" s="49">
        <v>13.4</v>
      </c>
      <c r="E40" s="49">
        <v>175</v>
      </c>
      <c r="F40" s="49">
        <v>556.4</v>
      </c>
      <c r="G40" s="49"/>
      <c r="H40" s="49">
        <v>14</v>
      </c>
      <c r="I40" s="49">
        <v>70</v>
      </c>
      <c r="J40" s="49">
        <v>373</v>
      </c>
      <c r="K40" s="49"/>
      <c r="L40" s="49">
        <v>12.4</v>
      </c>
      <c r="M40" s="49">
        <v>101.6</v>
      </c>
      <c r="N40" s="152">
        <v>434.6</v>
      </c>
    </row>
    <row r="41" spans="2:14" ht="12.75">
      <c r="B41" s="125"/>
      <c r="C41" s="48" t="s">
        <v>94</v>
      </c>
      <c r="D41" s="49">
        <v>6.6</v>
      </c>
      <c r="E41" s="49">
        <v>85.2</v>
      </c>
      <c r="F41" s="49">
        <v>404.4</v>
      </c>
      <c r="G41" s="49"/>
      <c r="H41" s="49">
        <v>2</v>
      </c>
      <c r="I41" s="49">
        <v>30</v>
      </c>
      <c r="J41" s="49">
        <v>251</v>
      </c>
      <c r="K41" s="49"/>
      <c r="L41" s="49">
        <v>4.4</v>
      </c>
      <c r="M41" s="49">
        <v>43</v>
      </c>
      <c r="N41" s="152">
        <v>296.4</v>
      </c>
    </row>
    <row r="42" spans="2:14" ht="12.75">
      <c r="B42" s="125"/>
      <c r="C42" s="48" t="s">
        <v>95</v>
      </c>
      <c r="D42" s="49">
        <v>2.4</v>
      </c>
      <c r="E42" s="49">
        <v>67.2</v>
      </c>
      <c r="F42" s="49">
        <v>353.8</v>
      </c>
      <c r="G42" s="49"/>
      <c r="H42" s="169">
        <v>3</v>
      </c>
      <c r="I42" s="49">
        <v>27</v>
      </c>
      <c r="J42" s="49">
        <v>188</v>
      </c>
      <c r="K42" s="49"/>
      <c r="L42" s="49">
        <v>1.8</v>
      </c>
      <c r="M42" s="49">
        <v>31.8</v>
      </c>
      <c r="N42" s="152">
        <v>234.2</v>
      </c>
    </row>
    <row r="43" spans="2:14" ht="12.75">
      <c r="B43" s="125"/>
      <c r="C43" s="48" t="s">
        <v>96</v>
      </c>
      <c r="D43" s="49">
        <v>2.4</v>
      </c>
      <c r="E43" s="49">
        <v>70</v>
      </c>
      <c r="F43" s="49">
        <v>405.4</v>
      </c>
      <c r="G43" s="49"/>
      <c r="H43" s="162">
        <v>3</v>
      </c>
      <c r="I43" s="49">
        <v>37</v>
      </c>
      <c r="J43" s="49">
        <v>266</v>
      </c>
      <c r="K43" s="49"/>
      <c r="L43" s="49">
        <v>2.8</v>
      </c>
      <c r="M43" s="49">
        <v>38</v>
      </c>
      <c r="N43" s="152">
        <v>268.4</v>
      </c>
    </row>
    <row r="44" spans="2:14" ht="12.75">
      <c r="B44" s="125"/>
      <c r="C44" s="48" t="s">
        <v>97</v>
      </c>
      <c r="D44" s="49">
        <v>10.6</v>
      </c>
      <c r="E44" s="49">
        <v>157.2</v>
      </c>
      <c r="F44" s="49">
        <v>757.6</v>
      </c>
      <c r="G44" s="49"/>
      <c r="H44" s="49">
        <v>7</v>
      </c>
      <c r="I44" s="49">
        <v>66</v>
      </c>
      <c r="J44" s="49">
        <v>554</v>
      </c>
      <c r="K44" s="49"/>
      <c r="L44" s="49">
        <v>7.2</v>
      </c>
      <c r="M44" s="49">
        <v>85</v>
      </c>
      <c r="N44" s="152">
        <v>615.2</v>
      </c>
    </row>
    <row r="45" spans="2:14" ht="12.75">
      <c r="B45" s="125"/>
      <c r="C45" s="48" t="s">
        <v>98</v>
      </c>
      <c r="D45" s="49">
        <v>5.6</v>
      </c>
      <c r="E45" s="49">
        <v>58.2</v>
      </c>
      <c r="F45" s="49">
        <v>271.6</v>
      </c>
      <c r="G45" s="49"/>
      <c r="H45" s="49">
        <v>4</v>
      </c>
      <c r="I45" s="49">
        <v>20</v>
      </c>
      <c r="J45" s="49">
        <v>148</v>
      </c>
      <c r="K45" s="49"/>
      <c r="L45" s="49">
        <v>2.6</v>
      </c>
      <c r="M45" s="49">
        <v>28.2</v>
      </c>
      <c r="N45" s="152">
        <v>180.8</v>
      </c>
    </row>
    <row r="46" spans="2:14" ht="12.75">
      <c r="B46" s="125"/>
      <c r="C46" s="48" t="s">
        <v>99</v>
      </c>
      <c r="D46" s="49">
        <v>19.4</v>
      </c>
      <c r="E46" s="49">
        <v>276</v>
      </c>
      <c r="F46" s="49">
        <v>1313.2</v>
      </c>
      <c r="G46" s="49"/>
      <c r="H46" s="49">
        <v>12</v>
      </c>
      <c r="I46" s="49">
        <v>133</v>
      </c>
      <c r="J46" s="49">
        <v>1020</v>
      </c>
      <c r="K46" s="49"/>
      <c r="L46" s="49">
        <v>12.4</v>
      </c>
      <c r="M46" s="49">
        <v>128</v>
      </c>
      <c r="N46" s="152">
        <v>1065.2</v>
      </c>
    </row>
    <row r="47" spans="2:14" ht="12.75">
      <c r="B47" s="125"/>
      <c r="C47" s="48" t="s">
        <v>100</v>
      </c>
      <c r="D47" s="49">
        <v>19.8</v>
      </c>
      <c r="E47" s="49">
        <v>264.4</v>
      </c>
      <c r="F47" s="49">
        <v>1327.4</v>
      </c>
      <c r="G47" s="49"/>
      <c r="H47" s="49">
        <v>14</v>
      </c>
      <c r="I47" s="49">
        <v>137</v>
      </c>
      <c r="J47" s="49">
        <v>945</v>
      </c>
      <c r="K47" s="49"/>
      <c r="L47" s="49">
        <v>15.8</v>
      </c>
      <c r="M47" s="49">
        <v>141.6</v>
      </c>
      <c r="N47" s="152">
        <v>1005.4</v>
      </c>
    </row>
    <row r="48" spans="2:14" ht="12.75">
      <c r="B48" s="125"/>
      <c r="C48" s="48" t="s">
        <v>101</v>
      </c>
      <c r="D48" s="49">
        <v>5.6</v>
      </c>
      <c r="E48" s="49">
        <v>133.4</v>
      </c>
      <c r="F48" s="49">
        <v>539.8</v>
      </c>
      <c r="G48" s="49"/>
      <c r="H48" s="49">
        <v>6</v>
      </c>
      <c r="I48" s="49">
        <v>55</v>
      </c>
      <c r="J48" s="49">
        <v>359</v>
      </c>
      <c r="K48" s="49"/>
      <c r="L48" s="49">
        <v>6.6</v>
      </c>
      <c r="M48" s="49">
        <v>73.6</v>
      </c>
      <c r="N48" s="152">
        <v>414</v>
      </c>
    </row>
    <row r="49" spans="2:14" ht="12.75">
      <c r="B49" s="125"/>
      <c r="C49" s="48" t="s">
        <v>102</v>
      </c>
      <c r="D49" s="49">
        <v>12</v>
      </c>
      <c r="E49" s="49">
        <v>140.4</v>
      </c>
      <c r="F49" s="49">
        <v>500</v>
      </c>
      <c r="G49" s="49"/>
      <c r="H49" s="49">
        <v>7</v>
      </c>
      <c r="I49" s="49">
        <v>41</v>
      </c>
      <c r="J49" s="49">
        <v>323</v>
      </c>
      <c r="K49" s="49"/>
      <c r="L49" s="49">
        <v>8.2</v>
      </c>
      <c r="M49" s="49">
        <v>65.8</v>
      </c>
      <c r="N49" s="152">
        <v>358.4</v>
      </c>
    </row>
    <row r="50" spans="2:14" ht="12.75">
      <c r="B50" s="125"/>
      <c r="C50" s="48" t="s">
        <v>103</v>
      </c>
      <c r="D50" s="49">
        <v>5.8</v>
      </c>
      <c r="E50" s="49">
        <v>120.2</v>
      </c>
      <c r="F50" s="49">
        <v>469.4</v>
      </c>
      <c r="G50" s="49"/>
      <c r="H50" s="49">
        <v>9</v>
      </c>
      <c r="I50" s="49">
        <v>61</v>
      </c>
      <c r="J50" s="49">
        <v>354</v>
      </c>
      <c r="K50" s="49"/>
      <c r="L50" s="49">
        <v>8.8</v>
      </c>
      <c r="M50" s="49">
        <v>68.8</v>
      </c>
      <c r="N50" s="152">
        <v>387.6</v>
      </c>
    </row>
    <row r="51" spans="2:14" ht="12.75">
      <c r="B51" s="125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2"/>
    </row>
    <row r="52" spans="2:14" ht="12.75">
      <c r="B52" s="146" t="s">
        <v>104</v>
      </c>
      <c r="C52" s="48"/>
      <c r="D52" s="153">
        <v>22.4</v>
      </c>
      <c r="E52" s="153">
        <v>214</v>
      </c>
      <c r="F52" s="153">
        <v>623</v>
      </c>
      <c r="G52" s="153"/>
      <c r="H52" s="153">
        <v>12</v>
      </c>
      <c r="I52" s="153">
        <v>170</v>
      </c>
      <c r="J52" s="153">
        <v>644</v>
      </c>
      <c r="K52" s="153"/>
      <c r="L52" s="153">
        <v>14.4</v>
      </c>
      <c r="M52" s="153">
        <v>141.6</v>
      </c>
      <c r="N52" s="154">
        <v>627.2</v>
      </c>
    </row>
    <row r="53" spans="2:14" ht="12.75">
      <c r="B53" s="125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2"/>
    </row>
    <row r="54" spans="2:14" ht="12.75">
      <c r="B54" s="155" t="s">
        <v>105</v>
      </c>
      <c r="C54" s="156"/>
      <c r="D54" s="157">
        <v>378.2</v>
      </c>
      <c r="E54" s="157">
        <v>4837.8</v>
      </c>
      <c r="F54" s="157">
        <v>22315.8</v>
      </c>
      <c r="G54" s="157"/>
      <c r="H54" s="157">
        <v>282</v>
      </c>
      <c r="I54" s="157">
        <v>2598</v>
      </c>
      <c r="J54" s="157">
        <v>16063</v>
      </c>
      <c r="K54" s="157"/>
      <c r="L54" s="157">
        <v>305.2</v>
      </c>
      <c r="M54" s="157">
        <v>2971</v>
      </c>
      <c r="N54" s="158">
        <v>17692.4</v>
      </c>
    </row>
    <row r="56" ht="12.75">
      <c r="B56" s="167" t="s">
        <v>123</v>
      </c>
    </row>
    <row r="57" ht="12.75">
      <c r="B57" s="167" t="s">
        <v>118</v>
      </c>
    </row>
    <row r="58" ht="12.75">
      <c r="B58" s="167" t="s">
        <v>116</v>
      </c>
    </row>
    <row r="59" ht="12.75">
      <c r="B59" s="167" t="s">
        <v>119</v>
      </c>
    </row>
    <row r="60" ht="12.75">
      <c r="B60" s="167"/>
    </row>
    <row r="61" ht="12.75">
      <c r="B61" s="167" t="s">
        <v>120</v>
      </c>
    </row>
    <row r="62" ht="12.75">
      <c r="B62" s="167" t="s">
        <v>122</v>
      </c>
    </row>
    <row r="63" ht="12.75">
      <c r="B63" s="167" t="s">
        <v>117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21" t="s">
        <v>189</v>
      </c>
    </row>
    <row r="2" spans="1:13" ht="17.25">
      <c r="A2" s="23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14.25">
      <c r="A3" s="8"/>
      <c r="B3" s="240"/>
      <c r="C3" s="241" t="s">
        <v>177</v>
      </c>
      <c r="D3" s="240"/>
      <c r="E3" s="8"/>
      <c r="F3" s="240"/>
      <c r="G3" s="241" t="s">
        <v>178</v>
      </c>
      <c r="H3" s="240"/>
      <c r="I3" s="8"/>
      <c r="J3" s="240"/>
      <c r="K3" s="241" t="s">
        <v>195</v>
      </c>
      <c r="L3" s="240"/>
    </row>
    <row r="4" spans="1:12" ht="38.25" customHeight="1">
      <c r="A4" s="12"/>
      <c r="B4" s="242" t="s">
        <v>107</v>
      </c>
      <c r="C4" s="230" t="s">
        <v>193</v>
      </c>
      <c r="D4" s="242" t="s">
        <v>194</v>
      </c>
      <c r="E4" s="12"/>
      <c r="F4" s="242" t="s">
        <v>107</v>
      </c>
      <c r="G4" s="230" t="s">
        <v>193</v>
      </c>
      <c r="H4" s="242" t="s">
        <v>194</v>
      </c>
      <c r="I4" s="12"/>
      <c r="J4" s="242" t="s">
        <v>107</v>
      </c>
      <c r="K4" s="230" t="s">
        <v>193</v>
      </c>
      <c r="L4" s="242" t="s">
        <v>194</v>
      </c>
    </row>
    <row r="5" spans="1:12" ht="12.75">
      <c r="A5">
        <v>1999</v>
      </c>
      <c r="B5" s="222">
        <v>225</v>
      </c>
      <c r="C5" s="222">
        <v>2710</v>
      </c>
      <c r="D5" s="235">
        <v>11888</v>
      </c>
      <c r="E5" s="8"/>
      <c r="F5" s="235">
        <v>85</v>
      </c>
      <c r="G5" s="235">
        <v>1365</v>
      </c>
      <c r="H5" s="235">
        <v>9114</v>
      </c>
      <c r="J5" s="222">
        <v>310</v>
      </c>
      <c r="K5" s="222">
        <v>4075</v>
      </c>
      <c r="L5" s="222">
        <v>21002</v>
      </c>
    </row>
    <row r="6" spans="1:12" ht="12.75">
      <c r="A6">
        <v>2000</v>
      </c>
      <c r="B6" s="222">
        <v>228</v>
      </c>
      <c r="C6" s="222">
        <v>2557</v>
      </c>
      <c r="D6" s="235">
        <v>11534</v>
      </c>
      <c r="E6" s="8"/>
      <c r="F6" s="235">
        <v>98</v>
      </c>
      <c r="G6" s="235">
        <v>1337</v>
      </c>
      <c r="H6" s="235">
        <v>8956</v>
      </c>
      <c r="J6" s="222">
        <v>326</v>
      </c>
      <c r="K6" s="222">
        <v>3894</v>
      </c>
      <c r="L6" s="222">
        <v>20515</v>
      </c>
    </row>
    <row r="7" spans="1:12" ht="12.75">
      <c r="A7">
        <v>2001</v>
      </c>
      <c r="B7" s="222">
        <v>254</v>
      </c>
      <c r="C7" s="222">
        <v>2456</v>
      </c>
      <c r="D7" s="235">
        <v>11301</v>
      </c>
      <c r="E7" s="8"/>
      <c r="F7" s="235">
        <v>94</v>
      </c>
      <c r="G7" s="235">
        <v>1302</v>
      </c>
      <c r="H7" s="235">
        <v>8579</v>
      </c>
      <c r="J7" s="222">
        <v>348</v>
      </c>
      <c r="K7" s="222">
        <v>3758</v>
      </c>
      <c r="L7" s="222">
        <v>19908</v>
      </c>
    </row>
    <row r="8" spans="1:12" ht="12.75">
      <c r="A8">
        <v>2002</v>
      </c>
      <c r="B8" s="222">
        <v>224</v>
      </c>
      <c r="C8" s="222">
        <v>2369</v>
      </c>
      <c r="D8" s="235">
        <v>11086</v>
      </c>
      <c r="E8" s="8"/>
      <c r="F8" s="235">
        <v>80</v>
      </c>
      <c r="G8" s="235">
        <v>1164</v>
      </c>
      <c r="H8" s="235">
        <v>8176</v>
      </c>
      <c r="J8" s="222">
        <v>304</v>
      </c>
      <c r="K8" s="222">
        <v>3533</v>
      </c>
      <c r="L8" s="222">
        <v>19275</v>
      </c>
    </row>
    <row r="9" spans="1:12" ht="12.75">
      <c r="A9">
        <v>2003</v>
      </c>
      <c r="B9" s="222">
        <v>231</v>
      </c>
      <c r="C9" s="222">
        <v>2150</v>
      </c>
      <c r="D9" s="235">
        <v>10657</v>
      </c>
      <c r="E9" s="8"/>
      <c r="F9" s="235">
        <v>105</v>
      </c>
      <c r="G9" s="235">
        <v>1144</v>
      </c>
      <c r="H9" s="235">
        <v>8085</v>
      </c>
      <c r="J9" s="222">
        <v>336</v>
      </c>
      <c r="K9" s="222">
        <v>3294</v>
      </c>
      <c r="L9" s="222">
        <v>18755</v>
      </c>
    </row>
    <row r="10" spans="1:12" ht="12.75">
      <c r="A10">
        <v>2004</v>
      </c>
      <c r="B10" s="222">
        <v>225</v>
      </c>
      <c r="C10" s="222">
        <v>2032</v>
      </c>
      <c r="D10" s="235">
        <v>10472</v>
      </c>
      <c r="E10" s="8"/>
      <c r="F10" s="235">
        <v>83</v>
      </c>
      <c r="G10" s="235">
        <v>1041</v>
      </c>
      <c r="H10" s="235">
        <v>8016</v>
      </c>
      <c r="J10" s="222">
        <v>308</v>
      </c>
      <c r="K10" s="222">
        <v>3074</v>
      </c>
      <c r="L10" s="222">
        <v>18501</v>
      </c>
    </row>
    <row r="11" spans="1:12" ht="12.75">
      <c r="A11">
        <v>2005</v>
      </c>
      <c r="B11" s="222">
        <v>209</v>
      </c>
      <c r="C11" s="222">
        <v>1951</v>
      </c>
      <c r="D11" s="235">
        <v>10201</v>
      </c>
      <c r="E11" s="8"/>
      <c r="F11" s="235">
        <v>77</v>
      </c>
      <c r="G11" s="235">
        <v>996</v>
      </c>
      <c r="H11" s="235">
        <v>7656</v>
      </c>
      <c r="J11" s="222">
        <v>286</v>
      </c>
      <c r="K11" s="222">
        <v>2949</v>
      </c>
      <c r="L11" s="222">
        <v>17880</v>
      </c>
    </row>
    <row r="12" spans="1:12" ht="12.75">
      <c r="A12">
        <v>2006</v>
      </c>
      <c r="B12" s="222">
        <v>244</v>
      </c>
      <c r="C12" s="222">
        <v>1910</v>
      </c>
      <c r="D12" s="235">
        <v>9722</v>
      </c>
      <c r="E12" s="8"/>
      <c r="F12" s="235">
        <v>70</v>
      </c>
      <c r="G12" s="235">
        <v>1029</v>
      </c>
      <c r="H12" s="235">
        <v>7527</v>
      </c>
      <c r="J12" s="222">
        <v>314</v>
      </c>
      <c r="K12" s="222">
        <v>2940</v>
      </c>
      <c r="L12" s="222">
        <v>17263</v>
      </c>
    </row>
    <row r="13" spans="1:12" ht="12.75">
      <c r="A13" s="12">
        <v>2007</v>
      </c>
      <c r="B13" s="232">
        <v>208</v>
      </c>
      <c r="C13" s="232">
        <v>1796</v>
      </c>
      <c r="D13" s="232">
        <v>9196</v>
      </c>
      <c r="E13" s="12"/>
      <c r="F13" s="232">
        <v>74</v>
      </c>
      <c r="G13" s="232">
        <v>801</v>
      </c>
      <c r="H13" s="232">
        <v>6840</v>
      </c>
      <c r="I13" s="12"/>
      <c r="J13" s="232">
        <v>282</v>
      </c>
      <c r="K13" s="232">
        <v>2598</v>
      </c>
      <c r="L13" s="232">
        <v>16063</v>
      </c>
    </row>
    <row r="14" spans="1:6" ht="15" customHeight="1">
      <c r="A14" s="7" t="s">
        <v>196</v>
      </c>
      <c r="C14" s="222"/>
      <c r="D14" s="222"/>
      <c r="E14" s="235"/>
      <c r="F14" s="8"/>
    </row>
    <row r="16" ht="17.25">
      <c r="A16" s="221" t="s">
        <v>192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6" t="s">
        <v>177</v>
      </c>
      <c r="B18" s="223" t="s">
        <v>179</v>
      </c>
      <c r="C18" s="224" t="s">
        <v>190</v>
      </c>
      <c r="D18" s="225" t="s">
        <v>191</v>
      </c>
      <c r="E18" s="223" t="s">
        <v>180</v>
      </c>
      <c r="F18" s="223" t="s">
        <v>181</v>
      </c>
      <c r="G18" s="223" t="s">
        <v>182</v>
      </c>
      <c r="H18" s="223" t="s">
        <v>183</v>
      </c>
      <c r="I18" s="223" t="s">
        <v>184</v>
      </c>
      <c r="J18" s="223" t="s">
        <v>185</v>
      </c>
      <c r="K18" s="229" t="s">
        <v>186</v>
      </c>
      <c r="L18" s="223" t="s">
        <v>195</v>
      </c>
      <c r="M18" s="229" t="s">
        <v>187</v>
      </c>
      <c r="N18" s="234" t="s">
        <v>188</v>
      </c>
    </row>
    <row r="19" spans="1:14" ht="12.75">
      <c r="A19" s="7">
        <v>1999</v>
      </c>
      <c r="B19" s="222">
        <v>265</v>
      </c>
      <c r="C19" s="222">
        <v>1022</v>
      </c>
      <c r="D19" s="222">
        <v>611</v>
      </c>
      <c r="E19" s="222">
        <v>2383</v>
      </c>
      <c r="F19" s="222">
        <v>1829</v>
      </c>
      <c r="G19" s="222">
        <v>2348</v>
      </c>
      <c r="H19" s="222">
        <v>1414</v>
      </c>
      <c r="I19" s="222">
        <v>914</v>
      </c>
      <c r="J19" s="222">
        <v>577</v>
      </c>
      <c r="K19" s="222">
        <v>500</v>
      </c>
      <c r="L19" s="222">
        <v>11888</v>
      </c>
      <c r="M19" s="222">
        <v>1890</v>
      </c>
      <c r="N19" s="231">
        <v>9965</v>
      </c>
    </row>
    <row r="20" spans="1:14" ht="12.75">
      <c r="A20" s="7">
        <v>2000</v>
      </c>
      <c r="B20" s="222">
        <v>254</v>
      </c>
      <c r="C20" s="222">
        <v>893</v>
      </c>
      <c r="D20" s="222">
        <v>600</v>
      </c>
      <c r="E20" s="222">
        <v>2198</v>
      </c>
      <c r="F20" s="222">
        <v>1717</v>
      </c>
      <c r="G20" s="222">
        <v>2377</v>
      </c>
      <c r="H20" s="222">
        <v>1468</v>
      </c>
      <c r="I20" s="222">
        <v>981</v>
      </c>
      <c r="J20" s="222">
        <v>541</v>
      </c>
      <c r="K20" s="222">
        <v>468</v>
      </c>
      <c r="L20" s="222">
        <v>11534</v>
      </c>
      <c r="M20" s="222">
        <v>1739</v>
      </c>
      <c r="N20" s="231">
        <v>9750</v>
      </c>
    </row>
    <row r="21" spans="1:14" ht="12.75">
      <c r="A21" s="7">
        <v>2001</v>
      </c>
      <c r="B21" s="222">
        <v>243</v>
      </c>
      <c r="C21" s="222">
        <v>851</v>
      </c>
      <c r="D21" s="222">
        <v>623</v>
      </c>
      <c r="E21" s="222">
        <v>2225</v>
      </c>
      <c r="F21" s="222">
        <v>1541</v>
      </c>
      <c r="G21" s="222">
        <v>2292</v>
      </c>
      <c r="H21" s="222">
        <v>1504</v>
      </c>
      <c r="I21" s="222">
        <v>961</v>
      </c>
      <c r="J21" s="222">
        <v>542</v>
      </c>
      <c r="K21" s="222">
        <v>493</v>
      </c>
      <c r="L21" s="222">
        <v>11301</v>
      </c>
      <c r="M21" s="222">
        <v>1709</v>
      </c>
      <c r="N21" s="231">
        <v>9558</v>
      </c>
    </row>
    <row r="22" spans="1:14" ht="12.75">
      <c r="A22" s="7">
        <v>2002</v>
      </c>
      <c r="B22" s="222">
        <v>210</v>
      </c>
      <c r="C22" s="222">
        <v>871</v>
      </c>
      <c r="D22" s="222">
        <v>579</v>
      </c>
      <c r="E22" s="222">
        <v>2240</v>
      </c>
      <c r="F22" s="222">
        <v>1434</v>
      </c>
      <c r="G22" s="222">
        <v>2249</v>
      </c>
      <c r="H22" s="222">
        <v>1539</v>
      </c>
      <c r="I22" s="222">
        <v>943</v>
      </c>
      <c r="J22" s="222">
        <v>521</v>
      </c>
      <c r="K22" s="222">
        <v>478</v>
      </c>
      <c r="L22" s="222">
        <v>11086</v>
      </c>
      <c r="M22" s="222">
        <v>1658</v>
      </c>
      <c r="N22" s="231">
        <v>9404</v>
      </c>
    </row>
    <row r="23" spans="1:14" ht="12.75">
      <c r="A23" s="7">
        <v>2003</v>
      </c>
      <c r="B23" s="222">
        <v>192</v>
      </c>
      <c r="C23" s="222">
        <v>734</v>
      </c>
      <c r="D23" s="222">
        <v>552</v>
      </c>
      <c r="E23" s="222">
        <v>2145</v>
      </c>
      <c r="F23" s="222">
        <v>1344</v>
      </c>
      <c r="G23" s="222">
        <v>2091</v>
      </c>
      <c r="H23" s="222">
        <v>1523</v>
      </c>
      <c r="I23" s="222">
        <v>981</v>
      </c>
      <c r="J23" s="222">
        <v>578</v>
      </c>
      <c r="K23" s="222">
        <v>489</v>
      </c>
      <c r="L23" s="222">
        <v>10657</v>
      </c>
      <c r="M23" s="222">
        <v>1474</v>
      </c>
      <c r="N23" s="231">
        <v>9151</v>
      </c>
    </row>
    <row r="24" spans="1:14" ht="12.75">
      <c r="A24" s="7">
        <v>2004</v>
      </c>
      <c r="B24" s="222">
        <v>191</v>
      </c>
      <c r="C24" s="222">
        <v>667</v>
      </c>
      <c r="D24" s="222">
        <v>539</v>
      </c>
      <c r="E24" s="222">
        <v>2038</v>
      </c>
      <c r="F24" s="222">
        <v>1392</v>
      </c>
      <c r="G24" s="222">
        <v>2069</v>
      </c>
      <c r="H24" s="222">
        <v>1519</v>
      </c>
      <c r="I24" s="222">
        <v>976</v>
      </c>
      <c r="J24" s="222">
        <v>571</v>
      </c>
      <c r="K24" s="222">
        <v>480</v>
      </c>
      <c r="L24" s="222">
        <v>10472</v>
      </c>
      <c r="M24" s="222">
        <v>1387</v>
      </c>
      <c r="N24" s="231">
        <v>9045</v>
      </c>
    </row>
    <row r="25" spans="1:14" ht="12.75">
      <c r="A25" s="7">
        <v>2005</v>
      </c>
      <c r="B25" s="222">
        <v>157</v>
      </c>
      <c r="C25" s="222">
        <v>603</v>
      </c>
      <c r="D25" s="222">
        <v>496</v>
      </c>
      <c r="E25" s="222">
        <v>2165</v>
      </c>
      <c r="F25" s="222">
        <v>1363</v>
      </c>
      <c r="G25" s="222">
        <v>1891</v>
      </c>
      <c r="H25" s="222">
        <v>1577</v>
      </c>
      <c r="I25" s="222">
        <v>931</v>
      </c>
      <c r="J25" s="222">
        <v>524</v>
      </c>
      <c r="K25" s="222">
        <v>480</v>
      </c>
      <c r="L25" s="222">
        <v>10201</v>
      </c>
      <c r="M25" s="222">
        <v>1251</v>
      </c>
      <c r="N25" s="231">
        <v>8931</v>
      </c>
    </row>
    <row r="26" spans="1:14" ht="12.75">
      <c r="A26" s="7">
        <v>2006</v>
      </c>
      <c r="B26" s="222">
        <v>152</v>
      </c>
      <c r="C26" s="222">
        <v>556</v>
      </c>
      <c r="D26" s="222">
        <v>451</v>
      </c>
      <c r="E26" s="222">
        <v>2099</v>
      </c>
      <c r="F26" s="222">
        <v>1378</v>
      </c>
      <c r="G26" s="222">
        <v>1662</v>
      </c>
      <c r="H26" s="222">
        <v>1511</v>
      </c>
      <c r="I26" s="222">
        <v>946</v>
      </c>
      <c r="J26" s="222">
        <v>505</v>
      </c>
      <c r="K26" s="222">
        <v>447</v>
      </c>
      <c r="L26" s="222">
        <v>9722</v>
      </c>
      <c r="M26" s="222">
        <v>1154</v>
      </c>
      <c r="N26" s="231">
        <v>8548</v>
      </c>
    </row>
    <row r="27" spans="1:14" ht="12.75">
      <c r="A27" s="11">
        <v>2007</v>
      </c>
      <c r="B27" s="232">
        <v>131</v>
      </c>
      <c r="C27" s="232">
        <v>496</v>
      </c>
      <c r="D27" s="232">
        <v>421</v>
      </c>
      <c r="E27" s="232">
        <v>2008</v>
      </c>
      <c r="F27" s="232">
        <v>1290</v>
      </c>
      <c r="G27" s="232">
        <v>1541</v>
      </c>
      <c r="H27" s="232">
        <v>1459</v>
      </c>
      <c r="I27" s="232">
        <v>868</v>
      </c>
      <c r="J27" s="232">
        <v>515</v>
      </c>
      <c r="K27" s="232">
        <v>452</v>
      </c>
      <c r="L27" s="232">
        <v>9196</v>
      </c>
      <c r="M27" s="232">
        <v>1044</v>
      </c>
      <c r="N27" s="233">
        <v>8133</v>
      </c>
    </row>
    <row r="28" spans="1:14" ht="12.75">
      <c r="A28" s="7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</row>
    <row r="30" spans="1:14" ht="35.25" customHeight="1">
      <c r="A30" s="237" t="s">
        <v>178</v>
      </c>
      <c r="B30" s="226" t="s">
        <v>179</v>
      </c>
      <c r="C30" s="227" t="s">
        <v>190</v>
      </c>
      <c r="D30" s="228" t="s">
        <v>191</v>
      </c>
      <c r="E30" s="226" t="s">
        <v>180</v>
      </c>
      <c r="F30" s="226" t="s">
        <v>181</v>
      </c>
      <c r="G30" s="226" t="s">
        <v>182</v>
      </c>
      <c r="H30" s="226" t="s">
        <v>183</v>
      </c>
      <c r="I30" s="226" t="s">
        <v>184</v>
      </c>
      <c r="J30" s="226" t="s">
        <v>185</v>
      </c>
      <c r="K30" s="230" t="s">
        <v>186</v>
      </c>
      <c r="L30" s="223" t="s">
        <v>195</v>
      </c>
      <c r="M30" s="229" t="s">
        <v>187</v>
      </c>
      <c r="N30" s="234" t="s">
        <v>188</v>
      </c>
    </row>
    <row r="31" spans="1:14" ht="12.75">
      <c r="A31" s="7">
        <v>1999</v>
      </c>
      <c r="B31" s="222">
        <v>212</v>
      </c>
      <c r="C31" s="222">
        <v>630</v>
      </c>
      <c r="D31" s="222">
        <v>456</v>
      </c>
      <c r="E31" s="222">
        <v>1585</v>
      </c>
      <c r="F31" s="222">
        <v>1357</v>
      </c>
      <c r="G31" s="222">
        <v>1666</v>
      </c>
      <c r="H31" s="222">
        <v>1139</v>
      </c>
      <c r="I31" s="222">
        <v>836</v>
      </c>
      <c r="J31" s="222">
        <v>542</v>
      </c>
      <c r="K31" s="222">
        <v>672</v>
      </c>
      <c r="L31" s="222">
        <v>9114</v>
      </c>
      <c r="M31" s="222">
        <v>1291</v>
      </c>
      <c r="N31" s="231">
        <v>7797</v>
      </c>
    </row>
    <row r="32" spans="1:14" ht="12.75">
      <c r="A32" s="7">
        <v>2000</v>
      </c>
      <c r="B32" s="222">
        <v>182</v>
      </c>
      <c r="C32" s="222">
        <v>587</v>
      </c>
      <c r="D32" s="222">
        <v>479</v>
      </c>
      <c r="E32" s="222">
        <v>1396</v>
      </c>
      <c r="F32" s="222">
        <v>1201</v>
      </c>
      <c r="G32" s="222">
        <v>1681</v>
      </c>
      <c r="H32" s="222">
        <v>1212</v>
      </c>
      <c r="I32" s="222">
        <v>861</v>
      </c>
      <c r="J32" s="222">
        <v>562</v>
      </c>
      <c r="K32" s="222">
        <v>760</v>
      </c>
      <c r="L32" s="222">
        <v>8956</v>
      </c>
      <c r="M32" s="222">
        <v>1239</v>
      </c>
      <c r="N32" s="231">
        <v>7673</v>
      </c>
    </row>
    <row r="33" spans="1:14" ht="12.75">
      <c r="A33" s="7">
        <v>2001</v>
      </c>
      <c r="B33" s="222">
        <v>140</v>
      </c>
      <c r="C33" s="222">
        <v>578</v>
      </c>
      <c r="D33" s="222">
        <v>481</v>
      </c>
      <c r="E33" s="222">
        <v>1475</v>
      </c>
      <c r="F33" s="222">
        <v>1098</v>
      </c>
      <c r="G33" s="222">
        <v>1598</v>
      </c>
      <c r="H33" s="222">
        <v>1096</v>
      </c>
      <c r="I33" s="222">
        <v>834</v>
      </c>
      <c r="J33" s="222">
        <v>577</v>
      </c>
      <c r="K33" s="222">
        <v>672</v>
      </c>
      <c r="L33" s="222">
        <v>8579</v>
      </c>
      <c r="M33" s="222">
        <v>1195</v>
      </c>
      <c r="N33" s="231">
        <v>7350</v>
      </c>
    </row>
    <row r="34" spans="1:14" ht="12.75">
      <c r="A34" s="7">
        <v>2002</v>
      </c>
      <c r="B34" s="222">
        <v>143</v>
      </c>
      <c r="C34" s="222">
        <v>507</v>
      </c>
      <c r="D34" s="222">
        <v>432</v>
      </c>
      <c r="E34" s="222">
        <v>1345</v>
      </c>
      <c r="F34" s="222">
        <v>1000</v>
      </c>
      <c r="G34" s="222">
        <v>1492</v>
      </c>
      <c r="H34" s="222">
        <v>1136</v>
      </c>
      <c r="I34" s="222">
        <v>873</v>
      </c>
      <c r="J34" s="222">
        <v>522</v>
      </c>
      <c r="K34" s="222">
        <v>704</v>
      </c>
      <c r="L34" s="222">
        <v>8176</v>
      </c>
      <c r="M34" s="222">
        <v>1077</v>
      </c>
      <c r="N34" s="231">
        <v>7072</v>
      </c>
    </row>
    <row r="35" spans="1:14" ht="12.75">
      <c r="A35" s="7">
        <v>2003</v>
      </c>
      <c r="B35" s="222">
        <v>126</v>
      </c>
      <c r="C35" s="222">
        <v>452</v>
      </c>
      <c r="D35" s="222">
        <v>422</v>
      </c>
      <c r="E35" s="222">
        <v>1321</v>
      </c>
      <c r="F35" s="222">
        <v>1019</v>
      </c>
      <c r="G35" s="222">
        <v>1502</v>
      </c>
      <c r="H35" s="222">
        <v>1136</v>
      </c>
      <c r="I35" s="222">
        <v>828</v>
      </c>
      <c r="J35" s="222">
        <v>565</v>
      </c>
      <c r="K35" s="222">
        <v>693</v>
      </c>
      <c r="L35" s="222">
        <v>8085</v>
      </c>
      <c r="M35" s="222">
        <v>993</v>
      </c>
      <c r="N35" s="231">
        <v>7064</v>
      </c>
    </row>
    <row r="36" spans="1:14" ht="12.75">
      <c r="A36" s="7">
        <v>2004</v>
      </c>
      <c r="B36" s="222">
        <v>116</v>
      </c>
      <c r="C36" s="222">
        <v>450</v>
      </c>
      <c r="D36" s="222">
        <v>430</v>
      </c>
      <c r="E36" s="222">
        <v>1424</v>
      </c>
      <c r="F36" s="222">
        <v>1009</v>
      </c>
      <c r="G36" s="222">
        <v>1460</v>
      </c>
      <c r="H36" s="222">
        <v>1078</v>
      </c>
      <c r="I36" s="222">
        <v>835</v>
      </c>
      <c r="J36" s="222">
        <v>535</v>
      </c>
      <c r="K36" s="222">
        <v>667</v>
      </c>
      <c r="L36" s="222">
        <v>8016</v>
      </c>
      <c r="M36" s="222">
        <v>989</v>
      </c>
      <c r="N36" s="231">
        <v>7008</v>
      </c>
    </row>
    <row r="37" spans="1:14" ht="12.75">
      <c r="A37" s="7">
        <v>2005</v>
      </c>
      <c r="B37" s="222">
        <v>113</v>
      </c>
      <c r="C37" s="222">
        <v>375</v>
      </c>
      <c r="D37" s="222">
        <v>418</v>
      </c>
      <c r="E37" s="222">
        <v>1374</v>
      </c>
      <c r="F37" s="222">
        <v>931</v>
      </c>
      <c r="G37" s="222">
        <v>1295</v>
      </c>
      <c r="H37" s="222">
        <v>1112</v>
      </c>
      <c r="I37" s="222">
        <v>819</v>
      </c>
      <c r="J37" s="222">
        <v>542</v>
      </c>
      <c r="K37" s="222">
        <v>670</v>
      </c>
      <c r="L37" s="222">
        <v>7656</v>
      </c>
      <c r="M37" s="222">
        <v>901</v>
      </c>
      <c r="N37" s="231">
        <v>6743</v>
      </c>
    </row>
    <row r="38" spans="1:14" ht="12.75">
      <c r="A38" s="7">
        <v>2006</v>
      </c>
      <c r="B38" s="222">
        <v>108</v>
      </c>
      <c r="C38" s="222">
        <v>345</v>
      </c>
      <c r="D38" s="222">
        <v>404</v>
      </c>
      <c r="E38" s="222">
        <v>1458</v>
      </c>
      <c r="F38" s="222">
        <v>908</v>
      </c>
      <c r="G38" s="222">
        <v>1255</v>
      </c>
      <c r="H38" s="222">
        <v>1122</v>
      </c>
      <c r="I38" s="222">
        <v>781</v>
      </c>
      <c r="J38" s="222">
        <v>519</v>
      </c>
      <c r="K38" s="222">
        <v>619</v>
      </c>
      <c r="L38" s="222">
        <v>7527</v>
      </c>
      <c r="M38" s="222">
        <v>853</v>
      </c>
      <c r="N38" s="231">
        <v>6662</v>
      </c>
    </row>
    <row r="39" spans="1:14" ht="12.75">
      <c r="A39" s="11">
        <v>2007</v>
      </c>
      <c r="B39" s="232">
        <v>98</v>
      </c>
      <c r="C39" s="232">
        <v>328</v>
      </c>
      <c r="D39" s="232">
        <v>328</v>
      </c>
      <c r="E39" s="232">
        <v>1352</v>
      </c>
      <c r="F39" s="232">
        <v>917</v>
      </c>
      <c r="G39" s="232">
        <v>1070</v>
      </c>
      <c r="H39" s="232">
        <v>943</v>
      </c>
      <c r="I39" s="232">
        <v>749</v>
      </c>
      <c r="J39" s="232">
        <v>473</v>
      </c>
      <c r="K39" s="232">
        <v>575</v>
      </c>
      <c r="L39" s="232">
        <v>6840</v>
      </c>
      <c r="M39" s="232">
        <v>745</v>
      </c>
      <c r="N39" s="233">
        <v>6079</v>
      </c>
    </row>
    <row r="40" ht="12.75"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9"/>
    </row>
    <row r="42" spans="1:14" ht="26.25">
      <c r="A42" s="237" t="s">
        <v>176</v>
      </c>
      <c r="B42" s="226" t="s">
        <v>179</v>
      </c>
      <c r="C42" s="227" t="s">
        <v>190</v>
      </c>
      <c r="D42" s="228" t="s">
        <v>191</v>
      </c>
      <c r="E42" s="226" t="s">
        <v>180</v>
      </c>
      <c r="F42" s="226" t="s">
        <v>181</v>
      </c>
      <c r="G42" s="226" t="s">
        <v>182</v>
      </c>
      <c r="H42" s="226" t="s">
        <v>183</v>
      </c>
      <c r="I42" s="226" t="s">
        <v>184</v>
      </c>
      <c r="J42" s="226" t="s">
        <v>185</v>
      </c>
      <c r="K42" s="230" t="s">
        <v>186</v>
      </c>
      <c r="L42" s="223" t="s">
        <v>195</v>
      </c>
      <c r="M42" s="229" t="s">
        <v>187</v>
      </c>
      <c r="N42" s="234" t="s">
        <v>188</v>
      </c>
    </row>
    <row r="43" spans="1:14" ht="12.75">
      <c r="A43" s="7">
        <v>1999</v>
      </c>
      <c r="B43" s="222">
        <v>477</v>
      </c>
      <c r="C43" s="222">
        <v>1652</v>
      </c>
      <c r="D43" s="222">
        <v>1067</v>
      </c>
      <c r="E43" s="222">
        <v>3968</v>
      </c>
      <c r="F43" s="222">
        <v>3186</v>
      </c>
      <c r="G43" s="222">
        <v>4014</v>
      </c>
      <c r="H43" s="222">
        <v>2553</v>
      </c>
      <c r="I43" s="222">
        <v>1750</v>
      </c>
      <c r="J43" s="222">
        <v>1119</v>
      </c>
      <c r="K43" s="222">
        <v>1172</v>
      </c>
      <c r="L43" s="222">
        <v>21002</v>
      </c>
      <c r="M43" s="222">
        <v>3196</v>
      </c>
      <c r="N43" s="238">
        <v>17762</v>
      </c>
    </row>
    <row r="44" spans="1:14" ht="12.75">
      <c r="A44" s="7">
        <v>2000</v>
      </c>
      <c r="B44" s="222">
        <v>437</v>
      </c>
      <c r="C44" s="222">
        <v>1484</v>
      </c>
      <c r="D44" s="222">
        <v>1079</v>
      </c>
      <c r="E44" s="222">
        <v>3594</v>
      </c>
      <c r="F44" s="222">
        <v>2918</v>
      </c>
      <c r="G44" s="222">
        <v>4059</v>
      </c>
      <c r="H44" s="222">
        <v>2680</v>
      </c>
      <c r="I44" s="222">
        <v>1842</v>
      </c>
      <c r="J44" s="222">
        <v>1104</v>
      </c>
      <c r="K44" s="222">
        <v>1236</v>
      </c>
      <c r="L44" s="222">
        <v>20515</v>
      </c>
      <c r="M44" s="222">
        <v>3000</v>
      </c>
      <c r="N44" s="231">
        <v>17433</v>
      </c>
    </row>
    <row r="45" spans="1:14" ht="12.75">
      <c r="A45" s="7">
        <v>2001</v>
      </c>
      <c r="B45" s="222">
        <v>384</v>
      </c>
      <c r="C45" s="222">
        <v>1435</v>
      </c>
      <c r="D45" s="222">
        <v>1104</v>
      </c>
      <c r="E45" s="222">
        <v>3702</v>
      </c>
      <c r="F45" s="222">
        <v>2639</v>
      </c>
      <c r="G45" s="222">
        <v>3890</v>
      </c>
      <c r="H45" s="222">
        <v>2601</v>
      </c>
      <c r="I45" s="222">
        <v>1796</v>
      </c>
      <c r="J45" s="222">
        <v>1119</v>
      </c>
      <c r="K45" s="222">
        <v>1169</v>
      </c>
      <c r="L45" s="222">
        <v>19908</v>
      </c>
      <c r="M45" s="222">
        <v>2923</v>
      </c>
      <c r="N45" s="231">
        <v>16916</v>
      </c>
    </row>
    <row r="46" spans="1:14" ht="12.75">
      <c r="A46" s="7">
        <v>2002</v>
      </c>
      <c r="B46" s="222">
        <v>355</v>
      </c>
      <c r="C46" s="222">
        <v>1379</v>
      </c>
      <c r="D46" s="222">
        <v>1011</v>
      </c>
      <c r="E46" s="222">
        <v>3587</v>
      </c>
      <c r="F46" s="222">
        <v>2434</v>
      </c>
      <c r="G46" s="222">
        <v>3742</v>
      </c>
      <c r="H46" s="222">
        <v>2675</v>
      </c>
      <c r="I46" s="222">
        <v>1816</v>
      </c>
      <c r="J46" s="222">
        <v>1043</v>
      </c>
      <c r="K46" s="222">
        <v>1183</v>
      </c>
      <c r="L46" s="222">
        <v>19275</v>
      </c>
      <c r="M46" s="222">
        <v>2745</v>
      </c>
      <c r="N46" s="231">
        <v>16480</v>
      </c>
    </row>
    <row r="47" spans="1:14" ht="12.75">
      <c r="A47" s="7">
        <v>2003</v>
      </c>
      <c r="B47" s="222">
        <v>318</v>
      </c>
      <c r="C47" s="222">
        <v>1187</v>
      </c>
      <c r="D47" s="222">
        <v>974</v>
      </c>
      <c r="E47" s="222">
        <v>3467</v>
      </c>
      <c r="F47" s="222">
        <v>2364</v>
      </c>
      <c r="G47" s="222">
        <v>3594</v>
      </c>
      <c r="H47" s="222">
        <v>2659</v>
      </c>
      <c r="I47" s="222">
        <v>1809</v>
      </c>
      <c r="J47" s="222">
        <v>1143</v>
      </c>
      <c r="K47" s="222">
        <v>1187</v>
      </c>
      <c r="L47" s="222">
        <v>18755</v>
      </c>
      <c r="M47" s="222">
        <v>2479</v>
      </c>
      <c r="N47" s="231">
        <v>16223</v>
      </c>
    </row>
    <row r="48" spans="1:14" ht="12.75">
      <c r="A48" s="7">
        <v>2004</v>
      </c>
      <c r="B48" s="222">
        <v>307</v>
      </c>
      <c r="C48" s="222">
        <v>1119</v>
      </c>
      <c r="D48" s="222">
        <v>969</v>
      </c>
      <c r="E48" s="222">
        <v>3463</v>
      </c>
      <c r="F48" s="222">
        <v>2402</v>
      </c>
      <c r="G48" s="222">
        <v>3529</v>
      </c>
      <c r="H48" s="222">
        <v>2597</v>
      </c>
      <c r="I48" s="222">
        <v>1811</v>
      </c>
      <c r="J48" s="222">
        <v>1107</v>
      </c>
      <c r="K48" s="222">
        <v>1151</v>
      </c>
      <c r="L48" s="222">
        <v>18501</v>
      </c>
      <c r="M48" s="222">
        <v>2395</v>
      </c>
      <c r="N48" s="231">
        <v>16060</v>
      </c>
    </row>
    <row r="49" spans="1:14" ht="12.75">
      <c r="A49" s="7">
        <v>2005</v>
      </c>
      <c r="B49" s="222">
        <v>280</v>
      </c>
      <c r="C49" s="222">
        <v>978</v>
      </c>
      <c r="D49" s="222">
        <v>914</v>
      </c>
      <c r="E49" s="222">
        <v>3539</v>
      </c>
      <c r="F49" s="222">
        <v>2295</v>
      </c>
      <c r="G49" s="222">
        <v>3186</v>
      </c>
      <c r="H49" s="222">
        <v>2690</v>
      </c>
      <c r="I49" s="222">
        <v>1750</v>
      </c>
      <c r="J49" s="222">
        <v>1066</v>
      </c>
      <c r="K49" s="222">
        <v>1153</v>
      </c>
      <c r="L49" s="222">
        <v>17880</v>
      </c>
      <c r="M49" s="222">
        <v>2172</v>
      </c>
      <c r="N49" s="231">
        <v>15679</v>
      </c>
    </row>
    <row r="50" spans="1:14" ht="12.75">
      <c r="A50" s="7">
        <v>2006</v>
      </c>
      <c r="B50" s="222">
        <v>265</v>
      </c>
      <c r="C50" s="222">
        <v>901</v>
      </c>
      <c r="D50" s="222">
        <v>855</v>
      </c>
      <c r="E50" s="222">
        <v>3557</v>
      </c>
      <c r="F50" s="222">
        <v>2286</v>
      </c>
      <c r="G50" s="222">
        <v>2917</v>
      </c>
      <c r="H50" s="222">
        <v>2633</v>
      </c>
      <c r="I50" s="222">
        <v>1727</v>
      </c>
      <c r="J50" s="222">
        <v>1024</v>
      </c>
      <c r="K50" s="222">
        <v>1066</v>
      </c>
      <c r="L50" s="222">
        <v>17263</v>
      </c>
      <c r="M50" s="222">
        <v>2021</v>
      </c>
      <c r="N50" s="231">
        <v>15210</v>
      </c>
    </row>
    <row r="51" spans="1:14" ht="12.75">
      <c r="A51" s="11">
        <v>2007</v>
      </c>
      <c r="B51" s="232">
        <v>235</v>
      </c>
      <c r="C51" s="232">
        <v>825</v>
      </c>
      <c r="D51" s="232">
        <v>749</v>
      </c>
      <c r="E51" s="232">
        <v>3362</v>
      </c>
      <c r="F51" s="232">
        <v>2208</v>
      </c>
      <c r="G51" s="232">
        <v>2611</v>
      </c>
      <c r="H51" s="232">
        <v>2403</v>
      </c>
      <c r="I51" s="232">
        <v>1617</v>
      </c>
      <c r="J51" s="232">
        <v>988</v>
      </c>
      <c r="K51" s="232">
        <v>1033</v>
      </c>
      <c r="L51" s="232">
        <v>16063</v>
      </c>
      <c r="M51" s="232">
        <v>1809</v>
      </c>
      <c r="N51" s="233">
        <v>14222</v>
      </c>
    </row>
    <row r="52" ht="12.75">
      <c r="A52" s="7" t="s">
        <v>197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4" t="s">
        <v>59</v>
      </c>
      <c r="G4" s="134" t="s">
        <v>110</v>
      </c>
      <c r="H4" s="134" t="s">
        <v>60</v>
      </c>
      <c r="I4" s="134"/>
      <c r="K4" s="134" t="s">
        <v>26</v>
      </c>
      <c r="L4" s="134" t="s">
        <v>61</v>
      </c>
    </row>
    <row r="5" spans="3:12" ht="12.75">
      <c r="C5" s="131">
        <v>1950</v>
      </c>
      <c r="D5">
        <v>529</v>
      </c>
      <c r="F5" s="132">
        <f aca="true" t="shared" si="0" ref="F5:F39">C5</f>
        <v>1950</v>
      </c>
      <c r="G5" s="133">
        <f aca="true" t="shared" si="1" ref="G5:G36">D5+H5</f>
        <v>5082</v>
      </c>
      <c r="H5" s="27">
        <v>4553</v>
      </c>
      <c r="I5" s="133"/>
      <c r="J5" s="132">
        <f aca="true" t="shared" si="2" ref="J5:J39">F5</f>
        <v>1950</v>
      </c>
      <c r="K5" s="133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2">
        <f t="shared" si="0"/>
        <v>1951</v>
      </c>
      <c r="G6" s="133">
        <f t="shared" si="1"/>
        <v>5089</v>
      </c>
      <c r="H6" s="27">
        <v>4545</v>
      </c>
      <c r="I6" s="133"/>
      <c r="J6" s="132">
        <f t="shared" si="2"/>
        <v>1951</v>
      </c>
      <c r="K6" s="133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2">
        <f t="shared" si="0"/>
        <v>1952</v>
      </c>
      <c r="G7" s="133">
        <f t="shared" si="1"/>
        <v>4909</v>
      </c>
      <c r="H7" s="27">
        <v>4424</v>
      </c>
      <c r="I7" s="133"/>
      <c r="J7" s="132">
        <f t="shared" si="2"/>
        <v>1952</v>
      </c>
      <c r="K7" s="133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2">
        <f t="shared" si="0"/>
        <v>1953</v>
      </c>
      <c r="G8" s="133">
        <f t="shared" si="1"/>
        <v>5749</v>
      </c>
      <c r="H8" s="27">
        <v>5170</v>
      </c>
      <c r="I8" s="133"/>
      <c r="J8" s="132">
        <f t="shared" si="2"/>
        <v>1953</v>
      </c>
      <c r="K8" s="133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2">
        <f t="shared" si="0"/>
        <v>1954</v>
      </c>
      <c r="G9" s="133">
        <f t="shared" si="1"/>
        <v>5420</v>
      </c>
      <c r="H9" s="27">
        <v>4875</v>
      </c>
      <c r="I9" s="133"/>
      <c r="J9" s="132">
        <f t="shared" si="2"/>
        <v>1954</v>
      </c>
      <c r="K9" s="133">
        <f t="shared" si="3"/>
        <v>18901</v>
      </c>
      <c r="L9" s="27">
        <v>13481</v>
      </c>
    </row>
    <row r="10" spans="3:12" ht="12.75">
      <c r="C10" s="131">
        <v>1955</v>
      </c>
      <c r="D10">
        <v>610</v>
      </c>
      <c r="F10" s="132">
        <f t="shared" si="0"/>
        <v>1955</v>
      </c>
      <c r="G10" s="133">
        <f t="shared" si="1"/>
        <v>5706</v>
      </c>
      <c r="H10" s="27">
        <v>5096</v>
      </c>
      <c r="I10" s="133"/>
      <c r="J10" s="132">
        <f t="shared" si="2"/>
        <v>1955</v>
      </c>
      <c r="K10" s="133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2">
        <f t="shared" si="0"/>
        <v>1956</v>
      </c>
      <c r="G11" s="133">
        <f t="shared" si="1"/>
        <v>5589</v>
      </c>
      <c r="H11" s="27">
        <v>5049</v>
      </c>
      <c r="I11" s="133"/>
      <c r="J11" s="132">
        <f t="shared" si="2"/>
        <v>1956</v>
      </c>
      <c r="K11" s="133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2">
        <f t="shared" si="0"/>
        <v>1957</v>
      </c>
      <c r="G12" s="133">
        <f t="shared" si="1"/>
        <v>5556</v>
      </c>
      <c r="H12" s="27">
        <v>5006</v>
      </c>
      <c r="I12" s="133"/>
      <c r="J12" s="132">
        <f t="shared" si="2"/>
        <v>1957</v>
      </c>
      <c r="K12" s="133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2">
        <f t="shared" si="0"/>
        <v>1958</v>
      </c>
      <c r="G13" s="133">
        <f t="shared" si="1"/>
        <v>5907</v>
      </c>
      <c r="H13" s="27">
        <v>5302</v>
      </c>
      <c r="I13" s="133"/>
      <c r="J13" s="132">
        <f t="shared" si="2"/>
        <v>1958</v>
      </c>
      <c r="K13" s="133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2">
        <f t="shared" si="0"/>
        <v>1959</v>
      </c>
      <c r="G14" s="133">
        <f t="shared" si="1"/>
        <v>6940</v>
      </c>
      <c r="H14" s="27">
        <v>6336</v>
      </c>
      <c r="I14" s="133"/>
      <c r="J14" s="132">
        <f t="shared" si="2"/>
        <v>1959</v>
      </c>
      <c r="K14" s="133">
        <f t="shared" si="3"/>
        <v>25011</v>
      </c>
      <c r="L14" s="27">
        <v>18071</v>
      </c>
    </row>
    <row r="15" spans="3:12" ht="12.75">
      <c r="C15" s="131">
        <v>1960</v>
      </c>
      <c r="D15">
        <v>648</v>
      </c>
      <c r="F15" s="132">
        <f t="shared" si="0"/>
        <v>1960</v>
      </c>
      <c r="G15" s="133">
        <f t="shared" si="1"/>
        <v>7280</v>
      </c>
      <c r="H15" s="27">
        <v>6632</v>
      </c>
      <c r="I15" s="133"/>
      <c r="J15" s="132">
        <f t="shared" si="2"/>
        <v>1960</v>
      </c>
      <c r="K15" s="133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2">
        <f t="shared" si="0"/>
        <v>1961</v>
      </c>
      <c r="G16" s="133">
        <f t="shared" si="1"/>
        <v>7899</v>
      </c>
      <c r="H16" s="27">
        <v>7228</v>
      </c>
      <c r="I16" s="133"/>
      <c r="J16" s="132">
        <f t="shared" si="2"/>
        <v>1961</v>
      </c>
      <c r="K16" s="133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2">
        <f t="shared" si="0"/>
        <v>1962</v>
      </c>
      <c r="G17" s="133">
        <f t="shared" si="1"/>
        <v>7716</v>
      </c>
      <c r="H17" s="27">
        <v>7052</v>
      </c>
      <c r="I17" s="133"/>
      <c r="J17" s="132">
        <f t="shared" si="2"/>
        <v>1962</v>
      </c>
      <c r="K17" s="133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2">
        <f t="shared" si="0"/>
        <v>1963</v>
      </c>
      <c r="G18" s="133">
        <f t="shared" si="1"/>
        <v>7939</v>
      </c>
      <c r="H18" s="27">
        <v>7227</v>
      </c>
      <c r="I18" s="133"/>
      <c r="J18" s="132">
        <f t="shared" si="2"/>
        <v>1963</v>
      </c>
      <c r="K18" s="133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2">
        <f t="shared" si="0"/>
        <v>1964</v>
      </c>
      <c r="G19" s="133">
        <f t="shared" si="1"/>
        <v>8890</v>
      </c>
      <c r="H19" s="27">
        <v>8136</v>
      </c>
      <c r="I19" s="133"/>
      <c r="J19" s="132">
        <f t="shared" si="2"/>
        <v>1964</v>
      </c>
      <c r="K19" s="133">
        <f t="shared" si="3"/>
        <v>30527</v>
      </c>
      <c r="L19" s="27">
        <v>21637</v>
      </c>
    </row>
    <row r="20" spans="3:12" ht="12.75">
      <c r="C20" s="131">
        <v>1965</v>
      </c>
      <c r="D20">
        <v>743</v>
      </c>
      <c r="F20" s="132">
        <f t="shared" si="0"/>
        <v>1965</v>
      </c>
      <c r="G20" s="133">
        <f t="shared" si="1"/>
        <v>9487</v>
      </c>
      <c r="H20" s="27">
        <v>8744</v>
      </c>
      <c r="I20" s="133"/>
      <c r="J20" s="132">
        <f t="shared" si="2"/>
        <v>1965</v>
      </c>
      <c r="K20" s="133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2">
        <f t="shared" si="0"/>
        <v>1966</v>
      </c>
      <c r="G21" s="133">
        <f t="shared" si="1"/>
        <v>10043</v>
      </c>
      <c r="H21" s="27">
        <v>9253</v>
      </c>
      <c r="I21" s="133"/>
      <c r="J21" s="132">
        <f t="shared" si="2"/>
        <v>1966</v>
      </c>
      <c r="K21" s="133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2">
        <f t="shared" si="0"/>
        <v>1967</v>
      </c>
      <c r="G22" s="133">
        <f t="shared" si="1"/>
        <v>10036</v>
      </c>
      <c r="H22" s="27">
        <v>9258</v>
      </c>
      <c r="I22" s="133"/>
      <c r="J22" s="132">
        <f t="shared" si="2"/>
        <v>1967</v>
      </c>
      <c r="K22" s="133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2">
        <f t="shared" si="0"/>
        <v>1968</v>
      </c>
      <c r="G23" s="133">
        <f t="shared" si="1"/>
        <v>10262</v>
      </c>
      <c r="H23" s="27">
        <v>9493</v>
      </c>
      <c r="I23" s="133"/>
      <c r="J23" s="132">
        <f t="shared" si="2"/>
        <v>1968</v>
      </c>
      <c r="K23" s="133">
        <f t="shared" si="3"/>
        <v>30649</v>
      </c>
      <c r="L23" s="27">
        <v>20387</v>
      </c>
    </row>
    <row r="24" spans="3:12" ht="12.75">
      <c r="C24" s="86">
        <v>1969</v>
      </c>
      <c r="D24">
        <v>892</v>
      </c>
      <c r="F24" s="132">
        <f t="shared" si="0"/>
        <v>1969</v>
      </c>
      <c r="G24" s="133">
        <f t="shared" si="1"/>
        <v>10723</v>
      </c>
      <c r="H24" s="27">
        <v>9831</v>
      </c>
      <c r="I24" s="133"/>
      <c r="J24" s="132">
        <f t="shared" si="2"/>
        <v>1969</v>
      </c>
      <c r="K24" s="133">
        <f t="shared" si="3"/>
        <v>31056</v>
      </c>
      <c r="L24" s="27">
        <v>20333</v>
      </c>
    </row>
    <row r="25" spans="3:12" ht="12.75">
      <c r="C25" s="131">
        <v>1970</v>
      </c>
      <c r="D25">
        <v>815</v>
      </c>
      <c r="F25" s="132">
        <f t="shared" si="0"/>
        <v>1970</v>
      </c>
      <c r="G25" s="133">
        <f t="shared" si="1"/>
        <v>10842</v>
      </c>
      <c r="H25" s="27">
        <v>10027</v>
      </c>
      <c r="I25" s="133"/>
      <c r="J25" s="132">
        <f t="shared" si="2"/>
        <v>1970</v>
      </c>
      <c r="K25" s="133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2">
        <f t="shared" si="0"/>
        <v>1971</v>
      </c>
      <c r="G26" s="133">
        <f t="shared" si="1"/>
        <v>10813</v>
      </c>
      <c r="H26" s="27">
        <v>9947</v>
      </c>
      <c r="I26" s="133"/>
      <c r="J26" s="132">
        <f t="shared" si="2"/>
        <v>1971</v>
      </c>
      <c r="K26" s="133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2">
        <f t="shared" si="0"/>
        <v>1972</v>
      </c>
      <c r="G27" s="133">
        <f t="shared" si="1"/>
        <v>10855</v>
      </c>
      <c r="H27" s="27">
        <v>10000</v>
      </c>
      <c r="I27" s="133"/>
      <c r="J27" s="132">
        <f t="shared" si="2"/>
        <v>1972</v>
      </c>
      <c r="K27" s="133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2">
        <f t="shared" si="0"/>
        <v>1973</v>
      </c>
      <c r="G28" s="133">
        <f t="shared" si="1"/>
        <v>10949</v>
      </c>
      <c r="H28" s="27">
        <v>10094</v>
      </c>
      <c r="I28" s="133"/>
      <c r="J28" s="132">
        <f t="shared" si="2"/>
        <v>1973</v>
      </c>
      <c r="K28" s="133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2">
        <f t="shared" si="0"/>
        <v>1974</v>
      </c>
      <c r="G29" s="133">
        <f t="shared" si="1"/>
        <v>10347</v>
      </c>
      <c r="H29" s="27">
        <v>9522</v>
      </c>
      <c r="I29" s="133"/>
      <c r="J29" s="132">
        <f t="shared" si="2"/>
        <v>1974</v>
      </c>
      <c r="K29" s="133">
        <f t="shared" si="3"/>
        <v>28783</v>
      </c>
      <c r="L29" s="27">
        <v>18436</v>
      </c>
    </row>
    <row r="30" spans="3:12" ht="12.75">
      <c r="C30" s="131">
        <v>1975</v>
      </c>
      <c r="D30">
        <v>769</v>
      </c>
      <c r="F30" s="132">
        <f t="shared" si="0"/>
        <v>1975</v>
      </c>
      <c r="G30" s="133">
        <f t="shared" si="1"/>
        <v>9548</v>
      </c>
      <c r="H30" s="27">
        <v>8779</v>
      </c>
      <c r="I30" s="133"/>
      <c r="J30" s="132">
        <f t="shared" si="2"/>
        <v>1975</v>
      </c>
      <c r="K30" s="133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2">
        <f t="shared" si="0"/>
        <v>1976</v>
      </c>
      <c r="G31" s="133">
        <f t="shared" si="1"/>
        <v>9503</v>
      </c>
      <c r="H31" s="27">
        <v>8720</v>
      </c>
      <c r="I31" s="133"/>
      <c r="J31" s="132">
        <f t="shared" si="2"/>
        <v>1976</v>
      </c>
      <c r="K31" s="133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2">
        <f t="shared" si="0"/>
        <v>1977</v>
      </c>
      <c r="G32" s="133">
        <f t="shared" si="1"/>
        <v>9661</v>
      </c>
      <c r="H32" s="27">
        <v>8850</v>
      </c>
      <c r="I32" s="133"/>
      <c r="J32" s="132">
        <f t="shared" si="2"/>
        <v>1977</v>
      </c>
      <c r="K32" s="133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2">
        <f t="shared" si="0"/>
        <v>1978</v>
      </c>
      <c r="G33" s="133">
        <f t="shared" si="1"/>
        <v>10169</v>
      </c>
      <c r="H33" s="27">
        <v>9349</v>
      </c>
      <c r="I33" s="133"/>
      <c r="J33" s="132">
        <f t="shared" si="2"/>
        <v>1978</v>
      </c>
      <c r="K33" s="133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2">
        <f t="shared" si="0"/>
        <v>1979</v>
      </c>
      <c r="G34" s="133">
        <f t="shared" si="1"/>
        <v>10051</v>
      </c>
      <c r="H34" s="27">
        <v>9241</v>
      </c>
      <c r="I34" s="133"/>
      <c r="J34" s="132">
        <f t="shared" si="2"/>
        <v>1979</v>
      </c>
      <c r="K34" s="133">
        <f t="shared" si="3"/>
        <v>31387</v>
      </c>
      <c r="L34" s="27">
        <v>21336</v>
      </c>
    </row>
    <row r="35" spans="3:12" ht="12.75">
      <c r="C35" s="131">
        <v>1980</v>
      </c>
      <c r="D35">
        <v>700</v>
      </c>
      <c r="F35" s="132">
        <f t="shared" si="0"/>
        <v>1980</v>
      </c>
      <c r="G35" s="133">
        <f t="shared" si="1"/>
        <v>9539</v>
      </c>
      <c r="H35" s="27">
        <v>8839</v>
      </c>
      <c r="I35" s="133"/>
      <c r="J35" s="132">
        <f t="shared" si="2"/>
        <v>1980</v>
      </c>
      <c r="K35" s="133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2">
        <f t="shared" si="0"/>
        <v>1981</v>
      </c>
      <c r="G36" s="133">
        <f t="shared" si="1"/>
        <v>9517</v>
      </c>
      <c r="H36" s="27">
        <v>8840</v>
      </c>
      <c r="I36" s="133"/>
      <c r="J36" s="132">
        <f t="shared" si="2"/>
        <v>1981</v>
      </c>
      <c r="K36" s="133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2">
        <f t="shared" si="0"/>
        <v>1982</v>
      </c>
      <c r="G37" s="133">
        <f aca="true" t="shared" si="4" ref="G37:G57">D37+H37</f>
        <v>9961</v>
      </c>
      <c r="H37" s="27">
        <v>9260</v>
      </c>
      <c r="I37" s="133"/>
      <c r="J37" s="132">
        <f t="shared" si="2"/>
        <v>1982</v>
      </c>
      <c r="K37" s="133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2">
        <f t="shared" si="0"/>
        <v>1983</v>
      </c>
      <c r="G38" s="133">
        <f t="shared" si="4"/>
        <v>8257</v>
      </c>
      <c r="H38" s="27">
        <v>7633</v>
      </c>
      <c r="I38" s="133"/>
      <c r="J38" s="132">
        <f t="shared" si="2"/>
        <v>1983</v>
      </c>
      <c r="K38" s="133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2">
        <f t="shared" si="0"/>
        <v>1984</v>
      </c>
      <c r="G39" s="133">
        <f t="shared" si="4"/>
        <v>8326</v>
      </c>
      <c r="H39" s="27">
        <v>7727</v>
      </c>
      <c r="I39" s="133"/>
      <c r="J39" s="132">
        <f t="shared" si="2"/>
        <v>1984</v>
      </c>
      <c r="K39" s="133">
        <f t="shared" si="5"/>
        <v>26158</v>
      </c>
      <c r="L39" s="27">
        <v>17832</v>
      </c>
    </row>
    <row r="40" spans="2:12" ht="12.75">
      <c r="B40" t="s">
        <v>57</v>
      </c>
      <c r="C40" s="132">
        <f>'Tables 1 and 2'!G53</f>
        <v>1985</v>
      </c>
      <c r="D40" s="133">
        <f>'Tables 1 and 2'!I53</f>
        <v>602</v>
      </c>
      <c r="F40" s="132">
        <f>C40</f>
        <v>1985</v>
      </c>
      <c r="G40" s="133">
        <f t="shared" si="4"/>
        <v>8388</v>
      </c>
      <c r="H40" s="133">
        <f>'Tables 1 and 2'!J53</f>
        <v>7786</v>
      </c>
      <c r="I40" s="133"/>
      <c r="J40" s="132">
        <f>F40</f>
        <v>1985</v>
      </c>
      <c r="K40" s="133">
        <f t="shared" si="5"/>
        <v>27287</v>
      </c>
      <c r="L40" s="133">
        <f>'Tables 1 and 2'!N53</f>
        <v>18899</v>
      </c>
    </row>
    <row r="41" spans="2:12" ht="12.75">
      <c r="B41" t="s">
        <v>58</v>
      </c>
      <c r="C41" s="132">
        <f>'Tables 1 and 2'!G54</f>
        <v>1986</v>
      </c>
      <c r="D41" s="133">
        <f>'Tables 1 and 2'!I54</f>
        <v>601</v>
      </c>
      <c r="F41" s="132">
        <f aca="true" t="shared" si="6" ref="F41:F57">C41</f>
        <v>1986</v>
      </c>
      <c r="G41" s="133">
        <f t="shared" si="4"/>
        <v>8023</v>
      </c>
      <c r="H41" s="133">
        <f>'Tables 1 and 2'!J54</f>
        <v>7422</v>
      </c>
      <c r="I41" s="133"/>
      <c r="J41" s="132">
        <f aca="true" t="shared" si="7" ref="J41:J57">F41</f>
        <v>1986</v>
      </c>
      <c r="K41" s="133">
        <f t="shared" si="5"/>
        <v>26117</v>
      </c>
      <c r="L41" s="133">
        <f>'Tables 1 and 2'!N54</f>
        <v>18094</v>
      </c>
    </row>
    <row r="42" spans="2:12" ht="12.75">
      <c r="B42" t="s">
        <v>7</v>
      </c>
      <c r="C42" s="132">
        <f>'Tables 1 and 2'!G55</f>
        <v>1987</v>
      </c>
      <c r="D42" s="133">
        <f>'Tables 1 and 2'!I55</f>
        <v>556</v>
      </c>
      <c r="F42" s="132">
        <f t="shared" si="6"/>
        <v>1987</v>
      </c>
      <c r="G42" s="133">
        <f t="shared" si="4"/>
        <v>7263</v>
      </c>
      <c r="H42" s="133">
        <f>'Tables 1 and 2'!J55</f>
        <v>6707</v>
      </c>
      <c r="I42" s="133"/>
      <c r="J42" s="132">
        <f t="shared" si="7"/>
        <v>1987</v>
      </c>
      <c r="K42" s="133">
        <f t="shared" si="5"/>
        <v>24748</v>
      </c>
      <c r="L42" s="133">
        <f>'Tables 1 and 2'!N55</f>
        <v>17485</v>
      </c>
    </row>
    <row r="43" spans="3:12" ht="12.75">
      <c r="C43" s="132">
        <f>'Tables 1 and 2'!G56</f>
        <v>1988</v>
      </c>
      <c r="D43" s="133">
        <f>'Tables 1 and 2'!I56</f>
        <v>554</v>
      </c>
      <c r="F43" s="132">
        <f t="shared" si="6"/>
        <v>1988</v>
      </c>
      <c r="G43" s="133">
        <f t="shared" si="4"/>
        <v>7286</v>
      </c>
      <c r="H43" s="133">
        <f>'Tables 1 and 2'!J56</f>
        <v>6732</v>
      </c>
      <c r="I43" s="133"/>
      <c r="J43" s="132">
        <f t="shared" si="7"/>
        <v>1988</v>
      </c>
      <c r="K43" s="133">
        <f t="shared" si="5"/>
        <v>25425</v>
      </c>
      <c r="L43" s="133">
        <f>'Tables 1 and 2'!N56</f>
        <v>18139</v>
      </c>
    </row>
    <row r="44" spans="3:12" ht="12.75">
      <c r="C44" s="132">
        <f>'Tables 1 and 2'!G57</f>
        <v>1989</v>
      </c>
      <c r="D44" s="133">
        <f>'Tables 1 and 2'!I57</f>
        <v>553</v>
      </c>
      <c r="F44" s="132">
        <f t="shared" si="6"/>
        <v>1989</v>
      </c>
      <c r="G44" s="133">
        <f t="shared" si="4"/>
        <v>7551</v>
      </c>
      <c r="H44" s="133">
        <f>'Tables 1 and 2'!J57</f>
        <v>6998</v>
      </c>
      <c r="I44" s="133"/>
      <c r="J44" s="132">
        <f t="shared" si="7"/>
        <v>1989</v>
      </c>
      <c r="K44" s="133">
        <f t="shared" si="5"/>
        <v>27532</v>
      </c>
      <c r="L44" s="133">
        <f>'Tables 1 and 2'!N57</f>
        <v>19981</v>
      </c>
    </row>
    <row r="45" spans="3:12" ht="12.75">
      <c r="C45" s="132">
        <f>'Tables 1 and 2'!G58</f>
        <v>1990</v>
      </c>
      <c r="D45" s="133">
        <f>'Tables 1 and 2'!I58</f>
        <v>546</v>
      </c>
      <c r="F45" s="132">
        <f t="shared" si="6"/>
        <v>1990</v>
      </c>
      <c r="G45" s="133">
        <f t="shared" si="4"/>
        <v>6798</v>
      </c>
      <c r="H45" s="133">
        <f>'Tables 1 and 2'!J58</f>
        <v>6252</v>
      </c>
      <c r="I45" s="133"/>
      <c r="J45" s="132">
        <f t="shared" si="7"/>
        <v>1990</v>
      </c>
      <c r="K45" s="133">
        <f t="shared" si="5"/>
        <v>27228</v>
      </c>
      <c r="L45" s="133">
        <f>'Tables 1 and 2'!N58</f>
        <v>20430</v>
      </c>
    </row>
    <row r="46" spans="3:12" ht="12.75">
      <c r="C46" s="132">
        <f>'Tables 1 and 2'!G59</f>
        <v>1991</v>
      </c>
      <c r="D46" s="133">
        <f>'Tables 1 and 2'!I59</f>
        <v>491</v>
      </c>
      <c r="F46" s="132">
        <f t="shared" si="6"/>
        <v>1991</v>
      </c>
      <c r="G46" s="133">
        <f t="shared" si="4"/>
        <v>6129</v>
      </c>
      <c r="H46" s="133">
        <f>'Tables 1 and 2'!J59</f>
        <v>5638</v>
      </c>
      <c r="I46" s="133"/>
      <c r="J46" s="132">
        <f t="shared" si="7"/>
        <v>1991</v>
      </c>
      <c r="K46" s="133">
        <f t="shared" si="5"/>
        <v>25346</v>
      </c>
      <c r="L46" s="133">
        <f>'Tables 1 and 2'!N59</f>
        <v>19217</v>
      </c>
    </row>
    <row r="47" spans="3:12" ht="12.75">
      <c r="C47" s="132">
        <f>'Tables 1 and 2'!G60</f>
        <v>1992</v>
      </c>
      <c r="D47" s="133">
        <f>'Tables 1 and 2'!I60</f>
        <v>463</v>
      </c>
      <c r="F47" s="132">
        <f t="shared" si="6"/>
        <v>1992</v>
      </c>
      <c r="G47" s="133">
        <f t="shared" si="4"/>
        <v>5639</v>
      </c>
      <c r="H47" s="133">
        <f>'Tables 1 and 2'!J60</f>
        <v>5176</v>
      </c>
      <c r="I47" s="133"/>
      <c r="J47" s="132">
        <f t="shared" si="7"/>
        <v>1992</v>
      </c>
      <c r="K47" s="133">
        <f t="shared" si="5"/>
        <v>24173</v>
      </c>
      <c r="L47" s="133">
        <f>'Tables 1 and 2'!N60</f>
        <v>18534</v>
      </c>
    </row>
    <row r="48" spans="3:12" ht="12.75">
      <c r="C48" s="132">
        <f>'Tables 1 and 2'!G61</f>
        <v>1993</v>
      </c>
      <c r="D48" s="133">
        <f>'Tables 1 and 2'!I61</f>
        <v>399</v>
      </c>
      <c r="F48" s="132">
        <f t="shared" si="6"/>
        <v>1993</v>
      </c>
      <c r="G48" s="133">
        <f t="shared" si="4"/>
        <v>4853</v>
      </c>
      <c r="H48" s="133">
        <f>'Tables 1 and 2'!J61</f>
        <v>4454</v>
      </c>
      <c r="I48" s="133"/>
      <c r="J48" s="132">
        <f t="shared" si="7"/>
        <v>1993</v>
      </c>
      <c r="K48" s="133">
        <f t="shared" si="5"/>
        <v>22414</v>
      </c>
      <c r="L48" s="133">
        <f>'Tables 1 and 2'!N61</f>
        <v>17561</v>
      </c>
    </row>
    <row r="49" spans="3:12" ht="12.75">
      <c r="C49" s="132">
        <f>'Tables 1 and 2'!G62</f>
        <v>1994</v>
      </c>
      <c r="D49" s="133">
        <f>'Tables 1 and 2'!I62</f>
        <v>363</v>
      </c>
      <c r="F49" s="132">
        <f t="shared" si="6"/>
        <v>1994</v>
      </c>
      <c r="G49" s="133">
        <f t="shared" si="4"/>
        <v>5571</v>
      </c>
      <c r="H49" s="133">
        <f>'Tables 1 and 2'!J62</f>
        <v>5208</v>
      </c>
      <c r="I49" s="133"/>
      <c r="J49" s="132">
        <f t="shared" si="7"/>
        <v>1994</v>
      </c>
      <c r="K49" s="133">
        <f t="shared" si="5"/>
        <v>22573</v>
      </c>
      <c r="L49" s="133">
        <f>'Tables 1 and 2'!N62</f>
        <v>17002</v>
      </c>
    </row>
    <row r="50" spans="3:12" ht="12.75">
      <c r="C50" s="132">
        <f>'Tables 1 and 2'!G63</f>
        <v>1995</v>
      </c>
      <c r="D50" s="133">
        <f>'Tables 1 and 2'!I63</f>
        <v>409</v>
      </c>
      <c r="F50" s="132">
        <f t="shared" si="6"/>
        <v>1995</v>
      </c>
      <c r="G50" s="133">
        <f t="shared" si="4"/>
        <v>5339</v>
      </c>
      <c r="H50" s="133">
        <f>'Tables 1 and 2'!J63</f>
        <v>4930</v>
      </c>
      <c r="I50" s="133"/>
      <c r="J50" s="132">
        <f t="shared" si="7"/>
        <v>1995</v>
      </c>
      <c r="K50" s="133">
        <f t="shared" si="5"/>
        <v>22194</v>
      </c>
      <c r="L50" s="133">
        <f>'Tables 1 and 2'!N63</f>
        <v>16855</v>
      </c>
    </row>
    <row r="51" spans="3:12" ht="12.75">
      <c r="C51" s="132">
        <f>'Tables 1 and 2'!G64</f>
        <v>1996</v>
      </c>
      <c r="D51" s="133">
        <f>'Tables 1 and 2'!I64</f>
        <v>357</v>
      </c>
      <c r="F51" s="132">
        <f t="shared" si="6"/>
        <v>1996</v>
      </c>
      <c r="G51" s="133">
        <f t="shared" si="4"/>
        <v>4398</v>
      </c>
      <c r="H51" s="133">
        <f>'Tables 1 and 2'!J64</f>
        <v>4041</v>
      </c>
      <c r="I51" s="133"/>
      <c r="J51" s="132">
        <f t="shared" si="7"/>
        <v>1996</v>
      </c>
      <c r="K51" s="133">
        <f t="shared" si="5"/>
        <v>21716</v>
      </c>
      <c r="L51" s="133">
        <f>'Tables 1 and 2'!N64</f>
        <v>17318</v>
      </c>
    </row>
    <row r="52" spans="3:12" ht="12.75">
      <c r="C52" s="132">
        <f>'Tables 1 and 2'!G65</f>
        <v>1997</v>
      </c>
      <c r="D52" s="133">
        <f>'Tables 1 and 2'!I65</f>
        <v>377</v>
      </c>
      <c r="F52" s="132">
        <f t="shared" si="6"/>
        <v>1997</v>
      </c>
      <c r="G52" s="133">
        <f t="shared" si="4"/>
        <v>4424</v>
      </c>
      <c r="H52" s="133">
        <f>'Tables 1 and 2'!J65</f>
        <v>4047</v>
      </c>
      <c r="I52" s="133"/>
      <c r="J52" s="132">
        <f t="shared" si="7"/>
        <v>1997</v>
      </c>
      <c r="K52" s="133">
        <f t="shared" si="5"/>
        <v>22629</v>
      </c>
      <c r="L52" s="133">
        <f>'Tables 1 and 2'!N65</f>
        <v>18205</v>
      </c>
    </row>
    <row r="53" spans="3:12" ht="12.75">
      <c r="C53" s="132">
        <f>'Tables 1 and 2'!G66</f>
        <v>1998</v>
      </c>
      <c r="D53" s="133">
        <f>'Tables 1 and 2'!I66</f>
        <v>385</v>
      </c>
      <c r="F53" s="132">
        <f t="shared" si="6"/>
        <v>1998</v>
      </c>
      <c r="G53" s="133">
        <f t="shared" si="4"/>
        <v>4457</v>
      </c>
      <c r="H53" s="133">
        <f>'Tables 1 and 2'!J66</f>
        <v>4072</v>
      </c>
      <c r="I53" s="133"/>
      <c r="J53" s="132">
        <f t="shared" si="7"/>
        <v>1998</v>
      </c>
      <c r="K53" s="133">
        <f t="shared" si="5"/>
        <v>22467</v>
      </c>
      <c r="L53" s="133">
        <f>'Tables 1 and 2'!N66</f>
        <v>18010</v>
      </c>
    </row>
    <row r="54" spans="3:12" ht="12.75">
      <c r="C54" s="132">
        <f>'Tables 1 and 2'!G67</f>
        <v>1999</v>
      </c>
      <c r="D54" s="133">
        <f>'Tables 1 and 2'!I67</f>
        <v>310</v>
      </c>
      <c r="F54" s="132">
        <f t="shared" si="6"/>
        <v>1999</v>
      </c>
      <c r="G54" s="133">
        <f t="shared" si="4"/>
        <v>4075</v>
      </c>
      <c r="H54" s="133">
        <f>'Tables 1 and 2'!J67</f>
        <v>3765</v>
      </c>
      <c r="I54" s="133"/>
      <c r="J54" s="132">
        <f t="shared" si="7"/>
        <v>1999</v>
      </c>
      <c r="K54" s="133">
        <f t="shared" si="5"/>
        <v>21002</v>
      </c>
      <c r="L54" s="133">
        <f>'Tables 1 and 2'!N67</f>
        <v>16927</v>
      </c>
    </row>
    <row r="55" spans="3:12" ht="12.75">
      <c r="C55" s="132">
        <f>'Tables 1 and 2'!G68</f>
        <v>2000</v>
      </c>
      <c r="D55" s="133">
        <f>'Tables 1 and 2'!I68</f>
        <v>326</v>
      </c>
      <c r="F55" s="132">
        <f t="shared" si="6"/>
        <v>2000</v>
      </c>
      <c r="G55" s="133">
        <f t="shared" si="4"/>
        <v>3894</v>
      </c>
      <c r="H55" s="133">
        <f>'Tables 1 and 2'!J68</f>
        <v>3568</v>
      </c>
      <c r="I55" s="133"/>
      <c r="J55" s="132">
        <f t="shared" si="7"/>
        <v>2000</v>
      </c>
      <c r="K55" s="133">
        <f t="shared" si="5"/>
        <v>20515</v>
      </c>
      <c r="L55" s="133">
        <f>'Tables 1 and 2'!N68</f>
        <v>16621</v>
      </c>
    </row>
    <row r="56" spans="3:12" ht="12.75">
      <c r="C56" s="132">
        <f>'Tables 1 and 2'!G69</f>
        <v>2001</v>
      </c>
      <c r="D56" s="133">
        <f>'Tables 1 and 2'!I69</f>
        <v>348</v>
      </c>
      <c r="F56" s="132">
        <f>C56</f>
        <v>2001</v>
      </c>
      <c r="G56" s="133">
        <f>D56+H56</f>
        <v>3758</v>
      </c>
      <c r="H56" s="133">
        <f>'Tables 1 and 2'!J69</f>
        <v>3410</v>
      </c>
      <c r="I56" s="133"/>
      <c r="J56" s="132">
        <f>F56</f>
        <v>2001</v>
      </c>
      <c r="K56" s="133">
        <f>G56+L56</f>
        <v>19908</v>
      </c>
      <c r="L56" s="133">
        <f>'Tables 1 and 2'!N69</f>
        <v>16150</v>
      </c>
    </row>
    <row r="57" spans="3:12" ht="12.75">
      <c r="C57" s="132">
        <f>'Tables 1 and 2'!G70</f>
        <v>2002</v>
      </c>
      <c r="D57" s="133">
        <f>'Tables 1 and 2'!I70</f>
        <v>304</v>
      </c>
      <c r="F57" s="132">
        <f t="shared" si="6"/>
        <v>2002</v>
      </c>
      <c r="G57" s="133">
        <f t="shared" si="4"/>
        <v>3533</v>
      </c>
      <c r="H57" s="133">
        <f>'Tables 1 and 2'!J70</f>
        <v>3229</v>
      </c>
      <c r="I57" s="133"/>
      <c r="J57" s="132">
        <f t="shared" si="7"/>
        <v>2002</v>
      </c>
      <c r="K57" s="133">
        <f t="shared" si="5"/>
        <v>19275</v>
      </c>
      <c r="L57" s="133">
        <f>'Tables 1 and 2'!N70</f>
        <v>15742</v>
      </c>
    </row>
    <row r="58" spans="3:12" ht="12.75">
      <c r="C58" s="132">
        <f>'Tables 1 and 2'!G71</f>
        <v>2003</v>
      </c>
      <c r="D58" s="133">
        <f>'Tables 1 and 2'!I71</f>
        <v>336</v>
      </c>
      <c r="F58" s="132">
        <f>C58</f>
        <v>2003</v>
      </c>
      <c r="G58" s="133">
        <f>D58+H58</f>
        <v>3294</v>
      </c>
      <c r="H58" s="133">
        <f>'Tables 1 and 2'!J71</f>
        <v>2958</v>
      </c>
      <c r="I58" s="133"/>
      <c r="J58" s="132">
        <f>F58</f>
        <v>2003</v>
      </c>
      <c r="K58" s="133">
        <f>G58+L58</f>
        <v>18755</v>
      </c>
      <c r="L58" s="133">
        <f>'Tables 1 and 2'!N71</f>
        <v>15461</v>
      </c>
    </row>
    <row r="59" spans="3:12" ht="12.75">
      <c r="C59" s="132">
        <f>'Tables 1 and 2'!G72</f>
        <v>2004</v>
      </c>
      <c r="D59" s="133">
        <f>'Tables 1 and 2'!I72</f>
        <v>308</v>
      </c>
      <c r="E59" s="130"/>
      <c r="F59" s="132">
        <f>C59</f>
        <v>2004</v>
      </c>
      <c r="G59" s="133">
        <f>D59+H59</f>
        <v>3074</v>
      </c>
      <c r="H59" s="133">
        <f>'Tables 1 and 2'!J72</f>
        <v>2766</v>
      </c>
      <c r="J59" s="132">
        <f>F59</f>
        <v>2004</v>
      </c>
      <c r="K59" s="133">
        <f>G59+L59</f>
        <v>18501</v>
      </c>
      <c r="L59" s="133">
        <f>'Tables 1 and 2'!N72</f>
        <v>15427</v>
      </c>
    </row>
    <row r="60" spans="3:12" ht="12.75">
      <c r="C60" s="132">
        <f>'Tables 1 and 2'!G73</f>
        <v>2005</v>
      </c>
      <c r="D60" s="133">
        <f>'Tables 1 and 2'!I73</f>
        <v>286</v>
      </c>
      <c r="E60" s="130"/>
      <c r="F60" s="132">
        <f>C60</f>
        <v>2005</v>
      </c>
      <c r="G60" s="133">
        <f>D60+H60</f>
        <v>2949</v>
      </c>
      <c r="H60" s="133">
        <f>'Tables 1 and 2'!J73</f>
        <v>2663</v>
      </c>
      <c r="I60" s="133"/>
      <c r="J60" s="132">
        <f>F60</f>
        <v>2005</v>
      </c>
      <c r="K60" s="133">
        <f>G60+L60</f>
        <v>17880</v>
      </c>
      <c r="L60" s="133">
        <f>'Tables 1 and 2'!N73</f>
        <v>14931</v>
      </c>
    </row>
    <row r="61" spans="3:12" ht="12.75">
      <c r="C61" s="132">
        <f>'Tables 1 and 2'!G74</f>
        <v>2006</v>
      </c>
      <c r="D61" s="133">
        <f>'Tables 1 and 2'!I74</f>
        <v>314</v>
      </c>
      <c r="E61" s="130"/>
      <c r="F61" s="132">
        <f>C61</f>
        <v>2006</v>
      </c>
      <c r="G61" s="133">
        <f>D61+H61</f>
        <v>2940</v>
      </c>
      <c r="H61" s="133">
        <f>'Tables 1 and 2'!J74</f>
        <v>2626</v>
      </c>
      <c r="J61" s="132">
        <f>F61</f>
        <v>2006</v>
      </c>
      <c r="K61" s="133">
        <f>G61+L61</f>
        <v>17263</v>
      </c>
      <c r="L61" s="133">
        <f>'Tables 1 and 2'!N74</f>
        <v>14323</v>
      </c>
    </row>
    <row r="62" spans="3:12" ht="12.75">
      <c r="C62" s="132">
        <f>'Tables 1 and 2'!G75</f>
        <v>2007</v>
      </c>
      <c r="D62" s="133">
        <f>'Tables 1 and 2'!I75</f>
        <v>282</v>
      </c>
      <c r="E62" s="130"/>
      <c r="F62" s="132">
        <f>C62</f>
        <v>2007</v>
      </c>
      <c r="G62" s="133">
        <f>D62+H62</f>
        <v>2598</v>
      </c>
      <c r="H62" s="133">
        <f>'Tables 1 and 2'!J75</f>
        <v>2316</v>
      </c>
      <c r="J62" s="132">
        <f>F62</f>
        <v>2007</v>
      </c>
      <c r="K62" s="133">
        <f>G62+L62</f>
        <v>16063</v>
      </c>
      <c r="L62" s="133">
        <f>'Tables 1 and 2'!N75</f>
        <v>13465</v>
      </c>
    </row>
    <row r="63" spans="4:6" ht="12.75">
      <c r="D63" s="130"/>
      <c r="E63" s="130"/>
      <c r="F63" s="130"/>
    </row>
    <row r="64" spans="4:6" ht="12.75">
      <c r="D64" s="130"/>
      <c r="E64" s="130"/>
      <c r="F64" s="130"/>
    </row>
    <row r="65" spans="4:6" ht="12.75">
      <c r="D65" s="130"/>
      <c r="E65" s="130"/>
      <c r="F65" s="130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2008-06-13T10:28:01Z</cp:lastPrinted>
  <dcterms:created xsi:type="dcterms:W3CDTF">1999-04-19T10:26:43Z</dcterms:created>
  <dcterms:modified xsi:type="dcterms:W3CDTF">2008-06-27T08:01:50Z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B2151693</vt:lpwstr>
  </property>
  <property fmtid="{D5CDD505-2E9C-101B-9397-08002B2CF9AE}" pid="3" name="Objective-Comment">
    <vt:lpwstr/>
  </property>
  <property fmtid="{D5CDD505-2E9C-101B-9397-08002B2CF9AE}" pid="4" name="Objective-CreationStamp">
    <vt:filetime>2008-06-04T00:00:00Z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2008-06-24T00:00:00Z</vt:filetime>
  </property>
  <property fmtid="{D5CDD505-2E9C-101B-9397-08002B2CF9AE}" pid="8" name="Objective-ModificationStamp">
    <vt:filetime>2008-06-24T00:00:00Z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2007 Road Accident Statistics: Research and analysis: Transport: 2008-:</vt:lpwstr>
  </property>
  <property fmtid="{D5CDD505-2E9C-101B-9397-08002B2CF9AE}" pid="11" name="Objective-Parent">
    <vt:lpwstr>Road accident and casualty statistics: Key 2007 Road Accident Statistics: Research and analysis: Transport: 2008-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2007 Road Accident Statistics - tables for bulletin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14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</Properties>
</file>