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s 11a &amp; b" sheetId="7" r:id="rId7"/>
    <sheet name="Table 12" sheetId="8" r:id="rId8"/>
    <sheet name="KRRCS_RRCS compare" sheetId="9" r:id="rId9"/>
    <sheet name="Figs for severity charts" sheetId="10" r:id="rId10"/>
    <sheet name="Fig 1 and Fig2" sheetId="11" r:id="rId11"/>
    <sheet name="Fig 3" sheetId="12" r:id="rId12"/>
    <sheet name="Fig 4" sheetId="13" r:id="rId13"/>
    <sheet name="old Fig 4 not used" sheetId="14" r:id="rId14"/>
    <sheet name="old_Table 10 not used" sheetId="15" r:id="rId15"/>
    <sheet name="old_Table 11 not used" sheetId="16" r:id="rId16"/>
  </sheets>
  <externalReferences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2">'Fig 4'!$A$55:$Q$197</definedName>
    <definedName name="_xlnm.Print_Area" localSheetId="9">'Figs for severity charts'!$C$4:$L$59</definedName>
    <definedName name="_xlnm.Print_Area" localSheetId="13">'old Fig 4 not used'!$B$36:$Q$138</definedName>
    <definedName name="_xlnm.Print_Area" localSheetId="7">'Table 12'!$A$1:$P$40</definedName>
    <definedName name="_xlnm.Print_Area" localSheetId="1">'Table 3'!$A$1:$R$75</definedName>
    <definedName name="_xlnm.Print_Area" localSheetId="2">'Table 4'!$A$1:$R$66</definedName>
    <definedName name="_xlnm.Print_Area" localSheetId="0">'Tables 1 and 2'!$A$1:$S$100</definedName>
    <definedName name="_xlnm.Print_Area" localSheetId="3">'Tables 5 to 9'!$A$1:$O$195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<sst xmlns="http://schemas.openxmlformats.org/spreadsheetml/2006/main" count="1035" uniqueCount="251">
  <si>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</si>
  <si>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</si>
  <si>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</si>
  <si>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</si>
  <si>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</si>
  <si>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</si>
  <si>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</si>
  <si>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</si>
  <si>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</si>
  <si>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</si>
  <si>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</si>
  <si>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</si>
  <si>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</si>
  <si>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</si>
  <si>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</si>
  <si>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</si>
  <si>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</si>
  <si>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</si>
  <si>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</si>
  <si>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</si>
  <si>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</si>
  <si>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</si>
  <si>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</si>
  <si>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</si>
  <si>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</si>
  <si>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</si>
  <si>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</si>
  <si>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</si>
  <si>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</si>
  <si>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</si>
  <si>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</si>
  <si>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</si>
  <si>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</si>
  <si>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</si>
  <si>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</si>
  <si>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</si>
  <si>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</si>
  <si>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</si>
  <si>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</si>
  <si>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</si>
  <si>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</si>
  <si>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</si>
  <si>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</si>
  <si>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</si>
  <si>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</si>
  <si>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</si>
  <si>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</si>
  <si>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</si>
  <si>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</si>
  <si>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</si>
  <si>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</si>
  <si>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</si>
  <si>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</si>
  <si>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</si>
  <si>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</si>
  <si>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</si>
  <si>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</si>
  <si>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</si>
  <si>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</si>
  <si>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</si>
  <si>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</si>
  <si>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</si>
  <si>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</si>
  <si>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</si>
  <si>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</si>
  <si>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</si>
  <si>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</si>
  <si>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</si>
  <si>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</si>
  <si>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</si>
  <si>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</si>
  <si>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</si>
  <si>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</si>
  <si>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</si>
  <si>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</si>
  <si>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</si>
  <si>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</si>
  <si>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</si>
  <si>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</si>
  <si>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</si>
  <si>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</si>
  <si>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</si>
  <si>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</si>
  <si>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</si>
  <si>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</si>
  <si>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</si>
  <si>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</si>
  <si>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</si>
  <si>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</si>
  <si>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</si>
  <si>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</si>
  <si>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</si>
  <si>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</si>
  <si>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</si>
  <si>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</si>
  <si>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</si>
  <si>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</si>
  <si>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</si>
  <si>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</si>
  <si>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</si>
  <si>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</si>
  <si>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</si>
  <si>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</si>
  <si>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</si>
  <si>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</si>
  <si>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</si>
  <si>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</si>
  <si>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</si>
  <si>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</si>
  <si>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</si>
  <si>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</si>
  <si>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</si>
  <si>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</si>
  <si>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</si>
  <si>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</si>
  <si>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</si>
  <si>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</si>
  <si>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</si>
  <si>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</si>
  <si>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</si>
  <si>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</si>
  <si>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</si>
  <si>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</si>
  <si>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</si>
  <si>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</si>
  <si>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</si>
  <si>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</si>
  <si>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</si>
  <si>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</si>
  <si>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</si>
  <si>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</si>
  <si>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</si>
  <si>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</si>
  <si>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</si>
  <si>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</si>
  <si>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</si>
  <si>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</si>
  <si>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</si>
  <si>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</si>
  <si>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</si>
  <si>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</si>
  <si>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</si>
  <si>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</si>
  <si>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</si>
  <si>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</si>
  <si>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</si>
  <si>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</si>
  <si>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</si>
  <si>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</si>
  <si>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</si>
  <si>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</si>
  <si>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</si>
  <si>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</si>
  <si>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</si>
  <si>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</si>
  <si>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ages and gender</t>
  </si>
  <si>
    <t>Table 6</t>
  </si>
  <si>
    <t>Table 7</t>
  </si>
  <si>
    <t xml:space="preserve"> implied by target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</si>
  <si>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</si>
  <si>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</si>
  <si>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</si>
  <si>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</si>
  <si>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</si>
  <si>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</si>
  <si>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</si>
  <si>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</si>
  <si>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</si>
  <si>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</si>
  <si>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</si>
  <si>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</si>
  <si>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</si>
  <si>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</si>
  <si>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</si>
  <si>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</si>
  <si>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</si>
  <si>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</si>
  <si>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</si>
  <si>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</si>
  <si>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</si>
  <si>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</si>
  <si>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t>on 04-08 ave</t>
  </si>
  <si>
    <t>2004-08 average</t>
  </si>
  <si>
    <t>on 04-08 average</t>
  </si>
  <si>
    <t>3 year</t>
  </si>
  <si>
    <t>Table 8</t>
  </si>
  <si>
    <t>Table 9</t>
  </si>
  <si>
    <t xml:space="preserve">  Serious</t>
  </si>
  <si>
    <r>
      <t xml:space="preserve">NB:  </t>
    </r>
    <r>
      <rPr>
        <sz val="11"/>
        <rFont val="Arial"/>
        <family val="2"/>
      </rPr>
      <t>Some figures for 2010 and earlier years may have been revised slightly from those published previously</t>
    </r>
  </si>
  <si>
    <t>2004 - 2008 average</t>
  </si>
  <si>
    <t>1994-98 ave</t>
  </si>
  <si>
    <t>Figure 4  Progress towards the 2020 casualty reduction targets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</si>
  <si>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</si>
  <si>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</si>
  <si>
    <t>KRRC
(June)</t>
  </si>
  <si>
    <t>RRCS
(October)</t>
  </si>
  <si>
    <t>Difference
(no.)</t>
  </si>
  <si>
    <t>Difference
(% of June)</t>
  </si>
  <si>
    <t>10YA</t>
  </si>
  <si>
    <t>5YA</t>
  </si>
  <si>
    <t>3YA</t>
  </si>
  <si>
    <t>All Severities</t>
  </si>
  <si>
    <t>2008 - 2012 average</t>
  </si>
  <si>
    <t>2012 percentage change:</t>
  </si>
  <si>
    <t>on 2011</t>
  </si>
  <si>
    <r>
      <t xml:space="preserve">1.  </t>
    </r>
    <r>
      <rPr>
        <sz val="8"/>
        <rFont val="Arial"/>
        <family val="2"/>
      </rPr>
      <t>Some figures for 2011 and earlier years may have been revised slightly from those published previously</t>
    </r>
  </si>
  <si>
    <t>Casualties by Severity, 1950 - 2012</t>
  </si>
  <si>
    <t>Injury Road Accidents by Severity, 1970 - 2012</t>
  </si>
  <si>
    <t>Table 3    Casualties by built-up and non built-up roads, mode of transport and severity, 2010-2012 &amp; 2004-08 average</t>
  </si>
  <si>
    <r>
      <t xml:space="preserve">2012 </t>
    </r>
    <r>
      <rPr>
        <i/>
        <sz val="12"/>
        <rFont val="Arial"/>
        <family val="2"/>
      </rPr>
      <t>prov.</t>
    </r>
  </si>
  <si>
    <t>% change on 2011</t>
  </si>
  <si>
    <r>
      <t xml:space="preserve">NB:  </t>
    </r>
    <r>
      <rPr>
        <sz val="11"/>
        <rFont val="Arial"/>
        <family val="2"/>
      </rPr>
      <t>Some figures for 2011 and earlier years may have been revised slightly from those published previously</t>
    </r>
  </si>
  <si>
    <t>Table 4    Child casualties by built-up and non built-up roads, mode of transport and severity, 2010-2012 &amp; 2004-08 average</t>
  </si>
  <si>
    <t>2008-12 average</t>
  </si>
  <si>
    <t>Numbers in 2012</t>
  </si>
  <si>
    <r>
      <t>2012 % change:</t>
    </r>
    <r>
      <rPr>
        <sz val="12"/>
        <rFont val="Arial"/>
        <family val="2"/>
      </rPr>
      <t xml:space="preserve"> </t>
    </r>
  </si>
  <si>
    <t xml:space="preserve">   on 2011</t>
  </si>
  <si>
    <t>Serious casualties by mode of transport, 1994 - 2012</t>
  </si>
  <si>
    <t>Killed casualties by mode of transport, 1994 - 2012</t>
  </si>
  <si>
    <t>Children killed by mode of transport, 1994 - 2012</t>
  </si>
  <si>
    <t>2010-12 average</t>
  </si>
  <si>
    <t xml:space="preserve">2010-12 avg  % change </t>
  </si>
  <si>
    <t>Children seriously injured by mode of transport, 1994 - 2012</t>
  </si>
  <si>
    <t>Slight casualties by mode of transport, 1994 - 2012</t>
  </si>
  <si>
    <t>Rate in 2011</t>
  </si>
  <si>
    <t>3. Relates to 2011  data as 2012 traffic estimates not yet available.</t>
  </si>
  <si>
    <r>
      <t>-24%</t>
    </r>
    <r>
      <rPr>
        <vertAlign val="superscript"/>
        <sz val="12"/>
        <rFont val="Arial"/>
        <family val="2"/>
      </rPr>
      <t>3</t>
    </r>
  </si>
  <si>
    <t>Table 10   Accidents by police force area, council and severity, 2004-08, 2008-12 averages and 2012</t>
  </si>
  <si>
    <t>2012                              (provisional)</t>
  </si>
  <si>
    <t>2008-2012 average (provisional)</t>
  </si>
  <si>
    <t>2012                               (provisional)</t>
  </si>
  <si>
    <t>Table 11   Casualties by police force area, council and severity, 2004-08, 2008-12 averages and 2012</t>
  </si>
  <si>
    <t>Table 12   Casualties by gender, severity and age, 2002 - 2012</t>
  </si>
  <si>
    <t>Aberdeenshire &amp; Moray</t>
  </si>
  <si>
    <t>Argyll &amp; West Dunbartonshire</t>
  </si>
  <si>
    <t>Forth Valley</t>
  </si>
  <si>
    <t>Clackmannanshire</t>
  </si>
  <si>
    <t>Ayrshire</t>
  </si>
  <si>
    <t>Greater Glasgow</t>
  </si>
  <si>
    <t>Glasgow City</t>
  </si>
  <si>
    <t>Lothians &amp; Scottish Borders</t>
  </si>
  <si>
    <t>Edinburgh</t>
  </si>
  <si>
    <t>Highlands &amp; Islands</t>
  </si>
  <si>
    <t>Renfrewshire &amp; Inverclyde</t>
  </si>
  <si>
    <t>Lanarkshire</t>
  </si>
  <si>
    <t>Police division</t>
  </si>
  <si>
    <t>Table 10: Accidents by police force division, council and severity</t>
  </si>
  <si>
    <t>Table 11: Casualties by police force division, council and severity</t>
  </si>
  <si>
    <t xml:space="preserve">        Council</t>
  </si>
  <si>
    <t>Table 11a   Accidents by old police force area, council and severity, 2004-08, 2008-12 averages and 2012</t>
  </si>
  <si>
    <t>Table 11b   Casualties by old police force area, council and severity, 2004-08, 2008-12 averages and 2012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</si>
</sst>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"/>
      <name val="Arial"/>
      <family val="2"/>
    </font>
    <font>
      <i/>
      <sz val="10"/>
      <color indexed="56"/>
      <name val="Arial"/>
      <family val="2"/>
    </font>
    <font>
      <b/>
      <sz val="9.5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4.5"/>
      <color indexed="8"/>
      <name val="Arial"/>
      <family val="2"/>
    </font>
    <font>
      <sz val="8.25"/>
      <color indexed="8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27"/>
      <color indexed="8"/>
      <name val="Arial"/>
      <family val="2"/>
    </font>
    <font>
      <sz val="14"/>
      <color indexed="8"/>
      <name val="Times New Roman"/>
      <family val="1"/>
    </font>
    <font>
      <sz val="27.25"/>
      <color indexed="8"/>
      <name val="Arial"/>
      <family val="2"/>
    </font>
    <font>
      <sz val="13.75"/>
      <color indexed="8"/>
      <name val="Times New Roman"/>
      <family val="1"/>
    </font>
    <font>
      <sz val="9.15"/>
      <color indexed="8"/>
      <name val="Arial"/>
      <family val="2"/>
    </font>
    <font>
      <sz val="7.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.75"/>
      <color indexed="8"/>
      <name val="Arial"/>
      <family val="2"/>
    </font>
    <font>
      <b/>
      <sz val="1.7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165" fontId="6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42" applyNumberFormat="1" applyFont="1" applyBorder="1" applyAlignment="1">
      <alignment/>
    </xf>
    <xf numFmtId="1" fontId="11" fillId="0" borderId="18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60" applyFont="1">
      <alignment/>
      <protection/>
    </xf>
    <xf numFmtId="165" fontId="7" fillId="0" borderId="0" xfId="60" applyFont="1" applyAlignment="1">
      <alignment horizontal="left"/>
      <protection/>
    </xf>
    <xf numFmtId="165" fontId="7" fillId="0" borderId="0" xfId="60" applyFont="1" applyAlignment="1">
      <alignment horizontal="right"/>
      <protection/>
    </xf>
    <xf numFmtId="165" fontId="7" fillId="0" borderId="18" xfId="60" applyFont="1" applyBorder="1" applyAlignment="1">
      <alignment horizontal="left"/>
      <protection/>
    </xf>
    <xf numFmtId="165" fontId="7" fillId="0" borderId="0" xfId="60" applyFont="1">
      <alignment/>
      <protection/>
    </xf>
    <xf numFmtId="165" fontId="8" fillId="0" borderId="12" xfId="60" applyFont="1" applyBorder="1">
      <alignment/>
      <protection/>
    </xf>
    <xf numFmtId="165" fontId="8" fillId="0" borderId="0" xfId="60" applyFont="1" applyBorder="1">
      <alignment/>
      <protection/>
    </xf>
    <xf numFmtId="165" fontId="7" fillId="0" borderId="19" xfId="60" applyFont="1" applyBorder="1" applyAlignment="1">
      <alignment horizontal="left"/>
      <protection/>
    </xf>
    <xf numFmtId="165" fontId="7" fillId="0" borderId="19" xfId="60" applyFont="1" applyBorder="1" applyAlignment="1">
      <alignment horizontal="centerContinuous"/>
      <protection/>
    </xf>
    <xf numFmtId="165" fontId="8" fillId="0" borderId="19" xfId="60" applyFont="1" applyBorder="1" applyAlignment="1">
      <alignment horizontal="centerContinuous"/>
      <protection/>
    </xf>
    <xf numFmtId="165" fontId="8" fillId="0" borderId="19" xfId="60" applyFont="1" applyBorder="1">
      <alignment/>
      <protection/>
    </xf>
    <xf numFmtId="165" fontId="8" fillId="0" borderId="20" xfId="60" applyFont="1" applyBorder="1">
      <alignment/>
      <protection/>
    </xf>
    <xf numFmtId="165" fontId="8" fillId="0" borderId="18" xfId="60" applyFont="1" applyBorder="1">
      <alignment/>
      <protection/>
    </xf>
    <xf numFmtId="165" fontId="8" fillId="0" borderId="21" xfId="60" applyFont="1" applyBorder="1">
      <alignment/>
      <protection/>
    </xf>
    <xf numFmtId="165" fontId="7" fillId="0" borderId="21" xfId="60" applyFont="1" applyBorder="1">
      <alignment/>
      <protection/>
    </xf>
    <xf numFmtId="165" fontId="8" fillId="0" borderId="13" xfId="60" applyFont="1" applyBorder="1">
      <alignment/>
      <protection/>
    </xf>
    <xf numFmtId="3" fontId="8" fillId="0" borderId="0" xfId="42" applyNumberFormat="1" applyFont="1" applyAlignment="1">
      <alignment/>
    </xf>
    <xf numFmtId="3" fontId="8" fillId="0" borderId="13" xfId="42" applyNumberFormat="1" applyFont="1" applyBorder="1" applyAlignment="1">
      <alignment/>
    </xf>
    <xf numFmtId="3" fontId="8" fillId="0" borderId="0" xfId="60" applyNumberFormat="1" applyFont="1">
      <alignment/>
      <protection/>
    </xf>
    <xf numFmtId="3" fontId="8" fillId="0" borderId="13" xfId="60" applyNumberFormat="1" applyFont="1" applyBorder="1">
      <alignment/>
      <protection/>
    </xf>
    <xf numFmtId="165" fontId="8" fillId="0" borderId="0" xfId="60" applyFont="1" applyAlignment="1">
      <alignment horizontal="left"/>
      <protection/>
    </xf>
    <xf numFmtId="165" fontId="7" fillId="0" borderId="0" xfId="60" applyFont="1" applyAlignment="1" quotePrefix="1">
      <alignment horizontal="left"/>
      <protection/>
    </xf>
    <xf numFmtId="164" fontId="8" fillId="0" borderId="21" xfId="60" applyNumberFormat="1" applyFont="1" applyBorder="1" applyProtection="1">
      <alignment/>
      <protection/>
    </xf>
    <xf numFmtId="165" fontId="7" fillId="0" borderId="0" xfId="60" applyFont="1" applyBorder="1">
      <alignment/>
      <protection/>
    </xf>
    <xf numFmtId="164" fontId="8" fillId="0" borderId="0" xfId="60" applyNumberFormat="1" applyFont="1" applyBorder="1" applyProtection="1">
      <alignment/>
      <protection/>
    </xf>
    <xf numFmtId="164" fontId="8" fillId="0" borderId="0" xfId="60" applyNumberFormat="1" applyFont="1" applyProtection="1">
      <alignment/>
      <protection/>
    </xf>
    <xf numFmtId="165" fontId="8" fillId="0" borderId="0" xfId="60" applyFont="1" applyAlignment="1" quotePrefix="1">
      <alignment horizontal="right"/>
      <protection/>
    </xf>
    <xf numFmtId="9" fontId="11" fillId="0" borderId="0" xfId="64" applyFont="1" applyAlignment="1">
      <alignment/>
    </xf>
    <xf numFmtId="9" fontId="11" fillId="0" borderId="18" xfId="64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64" applyFont="1" applyAlignment="1">
      <alignment horizontal="right"/>
    </xf>
    <xf numFmtId="3" fontId="11" fillId="0" borderId="0" xfId="42" applyNumberFormat="1" applyFont="1" applyAlignment="1">
      <alignment/>
    </xf>
    <xf numFmtId="9" fontId="11" fillId="0" borderId="0" xfId="64" applyFont="1" applyAlignment="1" applyProtection="1" quotePrefix="1">
      <alignment horizontal="right"/>
      <protection/>
    </xf>
    <xf numFmtId="9" fontId="11" fillId="0" borderId="13" xfId="64" applyFont="1" applyBorder="1" applyAlignment="1" applyProtection="1" quotePrefix="1">
      <alignment horizontal="right"/>
      <protection/>
    </xf>
    <xf numFmtId="3" fontId="11" fillId="0" borderId="13" xfId="42" applyNumberFormat="1" applyFont="1" applyBorder="1" applyAlignment="1">
      <alignment/>
    </xf>
    <xf numFmtId="165" fontId="7" fillId="0" borderId="0" xfId="60" applyFont="1" applyBorder="1" applyAlignment="1">
      <alignment horizontal="right"/>
      <protection/>
    </xf>
    <xf numFmtId="3" fontId="11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9" fontId="11" fillId="0" borderId="0" xfId="64" applyFont="1" applyBorder="1" applyAlignment="1" applyProtection="1" quotePrefix="1">
      <alignment horizontal="right"/>
      <protection/>
    </xf>
    <xf numFmtId="3" fontId="8" fillId="0" borderId="0" xfId="60" applyNumberFormat="1" applyFont="1" applyBorder="1">
      <alignment/>
      <protection/>
    </xf>
    <xf numFmtId="165" fontId="8" fillId="0" borderId="22" xfId="60" applyFont="1" applyBorder="1" applyAlignment="1">
      <alignment horizontal="centerContinuous"/>
      <protection/>
    </xf>
    <xf numFmtId="165" fontId="8" fillId="0" borderId="12" xfId="60" applyFont="1" applyBorder="1" applyAlignment="1">
      <alignment horizontal="centerContinuous"/>
      <protection/>
    </xf>
    <xf numFmtId="164" fontId="8" fillId="0" borderId="18" xfId="60" applyNumberFormat="1" applyFont="1" applyBorder="1" applyProtection="1">
      <alignment/>
      <protection/>
    </xf>
    <xf numFmtId="165" fontId="8" fillId="0" borderId="23" xfId="60" applyFont="1" applyBorder="1">
      <alignment/>
      <protection/>
    </xf>
    <xf numFmtId="164" fontId="8" fillId="0" borderId="23" xfId="60" applyNumberFormat="1" applyFont="1" applyBorder="1" applyProtection="1">
      <alignment/>
      <protection/>
    </xf>
    <xf numFmtId="165" fontId="8" fillId="0" borderId="24" xfId="60" applyFont="1" applyBorder="1" applyAlignment="1">
      <alignment horizontal="centerContinuous"/>
      <protection/>
    </xf>
    <xf numFmtId="0" fontId="8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right"/>
    </xf>
    <xf numFmtId="9" fontId="11" fillId="0" borderId="0" xfId="64" applyFont="1" applyBorder="1" applyAlignment="1">
      <alignment/>
    </xf>
    <xf numFmtId="171" fontId="11" fillId="0" borderId="13" xfId="42" applyNumberFormat="1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 quotePrefix="1">
      <alignment horizontal="left"/>
    </xf>
    <xf numFmtId="165" fontId="15" fillId="0" borderId="0" xfId="60" applyFont="1" applyBorder="1">
      <alignment/>
      <protection/>
    </xf>
    <xf numFmtId="164" fontId="15" fillId="0" borderId="0" xfId="60" applyNumberFormat="1" applyFont="1" applyBorder="1" applyProtection="1">
      <alignment/>
      <protection/>
    </xf>
    <xf numFmtId="0" fontId="15" fillId="0" borderId="0" xfId="0" applyFont="1" applyAlignment="1" quotePrefix="1">
      <alignment horizontal="left"/>
    </xf>
    <xf numFmtId="165" fontId="15" fillId="0" borderId="0" xfId="60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42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1" fontId="16" fillId="0" borderId="0" xfId="42" applyNumberFormat="1" applyFont="1" applyBorder="1" applyAlignment="1">
      <alignment/>
    </xf>
    <xf numFmtId="171" fontId="16" fillId="0" borderId="13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6" xfId="42" applyNumberFormat="1" applyFont="1" applyBorder="1" applyAlignment="1">
      <alignment/>
    </xf>
    <xf numFmtId="165" fontId="14" fillId="0" borderId="0" xfId="60" applyFont="1" applyAlignment="1">
      <alignment horizontal="left"/>
      <protection/>
    </xf>
    <xf numFmtId="165" fontId="17" fillId="0" borderId="0" xfId="60" applyFont="1" applyAlignment="1">
      <alignment horizontal="left"/>
      <protection/>
    </xf>
    <xf numFmtId="0" fontId="13" fillId="0" borderId="12" xfId="0" applyFont="1" applyBorder="1" applyAlignment="1">
      <alignment horizontal="right"/>
    </xf>
    <xf numFmtId="171" fontId="0" fillId="0" borderId="0" xfId="42" applyNumberFormat="1" applyFont="1" applyBorder="1" applyAlignment="1">
      <alignment horizontal="right"/>
    </xf>
    <xf numFmtId="171" fontId="21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12" xfId="0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9" fontId="1" fillId="0" borderId="0" xfId="64" applyFont="1" applyAlignment="1">
      <alignment/>
    </xf>
    <xf numFmtId="9" fontId="1" fillId="0" borderId="0" xfId="0" applyNumberFormat="1" applyFont="1" applyAlignment="1">
      <alignment/>
    </xf>
    <xf numFmtId="9" fontId="0" fillId="0" borderId="0" xfId="64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64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64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64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64" applyNumberFormat="1" applyFont="1" applyFill="1" applyAlignment="1">
      <alignment/>
    </xf>
    <xf numFmtId="0" fontId="25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 quotePrefix="1">
      <alignment horizontal="right"/>
    </xf>
    <xf numFmtId="17" fontId="1" fillId="0" borderId="26" xfId="0" applyNumberFormat="1" applyFont="1" applyBorder="1" applyAlignment="1" quotePrefix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7" fontId="1" fillId="0" borderId="15" xfId="0" applyNumberFormat="1" applyFont="1" applyBorder="1" applyAlignment="1" quotePrefix="1">
      <alignment horizontal="right"/>
    </xf>
    <xf numFmtId="0" fontId="1" fillId="0" borderId="26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171" fontId="0" fillId="0" borderId="13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0" fontId="1" fillId="0" borderId="27" xfId="0" applyFont="1" applyBorder="1" applyAlignment="1">
      <alignment horizontal="right" wrapText="1"/>
    </xf>
    <xf numFmtId="171" fontId="0" fillId="0" borderId="0" xfId="42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37" fontId="0" fillId="0" borderId="15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12" fillId="0" borderId="12" xfId="0" applyNumberFormat="1" applyFont="1" applyBorder="1" applyAlignment="1">
      <alignment/>
    </xf>
    <xf numFmtId="165" fontId="7" fillId="0" borderId="29" xfId="60" applyFont="1" applyBorder="1" applyAlignment="1">
      <alignment horizontal="centerContinuous"/>
      <protection/>
    </xf>
    <xf numFmtId="3" fontId="11" fillId="0" borderId="12" xfId="42" applyNumberFormat="1" applyFont="1" applyBorder="1" applyAlignment="1">
      <alignment/>
    </xf>
    <xf numFmtId="3" fontId="8" fillId="0" borderId="12" xfId="42" applyNumberFormat="1" applyFont="1" applyBorder="1" applyAlignment="1">
      <alignment/>
    </xf>
    <xf numFmtId="9" fontId="11" fillId="0" borderId="12" xfId="64" applyFont="1" applyBorder="1" applyAlignment="1" applyProtection="1" quotePrefix="1">
      <alignment horizontal="right"/>
      <protection/>
    </xf>
    <xf numFmtId="3" fontId="8" fillId="0" borderId="12" xfId="60" applyNumberFormat="1" applyFont="1" applyBorder="1">
      <alignment/>
      <protection/>
    </xf>
    <xf numFmtId="164" fontId="8" fillId="0" borderId="30" xfId="60" applyNumberFormat="1" applyFont="1" applyBorder="1" applyProtection="1">
      <alignment/>
      <protection/>
    </xf>
    <xf numFmtId="0" fontId="7" fillId="0" borderId="25" xfId="0" applyFont="1" applyBorder="1" applyAlignment="1">
      <alignment horizontal="center"/>
    </xf>
    <xf numFmtId="171" fontId="11" fillId="0" borderId="12" xfId="42" applyNumberFormat="1" applyFont="1" applyBorder="1" applyAlignment="1">
      <alignment/>
    </xf>
    <xf numFmtId="171" fontId="8" fillId="0" borderId="12" xfId="42" applyNumberFormat="1" applyFont="1" applyBorder="1" applyAlignment="1">
      <alignment/>
    </xf>
    <xf numFmtId="9" fontId="11" fillId="0" borderId="12" xfId="64" applyFont="1" applyBorder="1" applyAlignment="1">
      <alignment/>
    </xf>
    <xf numFmtId="0" fontId="7" fillId="0" borderId="20" xfId="0" applyFont="1" applyBorder="1" applyAlignment="1">
      <alignment horizontal="center" wrapText="1"/>
    </xf>
    <xf numFmtId="171" fontId="11" fillId="0" borderId="31" xfId="42" applyNumberFormat="1" applyFont="1" applyBorder="1" applyAlignment="1">
      <alignment/>
    </xf>
    <xf numFmtId="171" fontId="8" fillId="0" borderId="31" xfId="42" applyNumberFormat="1" applyFont="1" applyBorder="1" applyAlignment="1">
      <alignment/>
    </xf>
    <xf numFmtId="9" fontId="11" fillId="0" borderId="31" xfId="64" applyFont="1" applyBorder="1" applyAlignment="1">
      <alignment/>
    </xf>
    <xf numFmtId="9" fontId="11" fillId="0" borderId="32" xfId="6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171" fontId="16" fillId="0" borderId="12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4" xfId="42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1" fillId="0" borderId="34" xfId="0" applyFont="1" applyBorder="1" applyAlignment="1">
      <alignment horizontal="right"/>
    </xf>
    <xf numFmtId="171" fontId="0" fillId="0" borderId="31" xfId="42" applyNumberFormat="1" applyFont="1" applyBorder="1" applyAlignment="1">
      <alignment/>
    </xf>
    <xf numFmtId="171" fontId="0" fillId="0" borderId="33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64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64" applyNumberFormat="1" applyFont="1" applyAlignment="1">
      <alignment/>
    </xf>
    <xf numFmtId="178" fontId="12" fillId="0" borderId="0" xfId="64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42" applyNumberFormat="1" applyFont="1" applyAlignment="1">
      <alignment horizontal="right"/>
    </xf>
    <xf numFmtId="171" fontId="11" fillId="0" borderId="0" xfId="42" applyNumberFormat="1" applyFont="1" applyBorder="1" applyAlignment="1">
      <alignment/>
    </xf>
    <xf numFmtId="171" fontId="8" fillId="0" borderId="0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41" fontId="11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12" xfId="42" applyNumberFormat="1" applyFont="1" applyBorder="1" applyAlignment="1">
      <alignment/>
    </xf>
    <xf numFmtId="41" fontId="8" fillId="0" borderId="0" xfId="42" applyNumberFormat="1" applyFont="1" applyAlignment="1">
      <alignment horizontal="right"/>
    </xf>
    <xf numFmtId="41" fontId="11" fillId="0" borderId="12" xfId="42" applyNumberFormat="1" applyFont="1" applyBorder="1" applyAlignment="1">
      <alignment/>
    </xf>
    <xf numFmtId="41" fontId="21" fillId="0" borderId="0" xfId="42" applyNumberFormat="1" applyFont="1" applyAlignment="1">
      <alignment/>
    </xf>
    <xf numFmtId="41" fontId="21" fillId="0" borderId="12" xfId="42" applyNumberFormat="1" applyFont="1" applyBorder="1" applyAlignment="1">
      <alignment/>
    </xf>
    <xf numFmtId="172" fontId="8" fillId="0" borderId="0" xfId="42" applyNumberFormat="1" applyFont="1" applyAlignment="1">
      <alignment horizontal="right"/>
    </xf>
    <xf numFmtId="172" fontId="11" fillId="0" borderId="0" xfId="64" applyNumberFormat="1" applyFont="1" applyAlignment="1">
      <alignment horizontal="right"/>
    </xf>
    <xf numFmtId="172" fontId="11" fillId="0" borderId="12" xfId="64" applyNumberFormat="1" applyFont="1" applyBorder="1" applyAlignment="1">
      <alignment horizontal="right"/>
    </xf>
    <xf numFmtId="172" fontId="11" fillId="0" borderId="0" xfId="42" applyNumberFormat="1" applyFont="1" applyAlignment="1">
      <alignment horizontal="right"/>
    </xf>
    <xf numFmtId="172" fontId="8" fillId="0" borderId="12" xfId="42" applyNumberFormat="1" applyFont="1" applyBorder="1" applyAlignment="1">
      <alignment horizontal="right"/>
    </xf>
    <xf numFmtId="172" fontId="11" fillId="0" borderId="12" xfId="42" applyNumberFormat="1" applyFont="1" applyBorder="1" applyAlignment="1">
      <alignment horizontal="right"/>
    </xf>
    <xf numFmtId="172" fontId="21" fillId="0" borderId="0" xfId="42" applyNumberFormat="1" applyFont="1" applyAlignment="1">
      <alignment horizontal="right"/>
    </xf>
    <xf numFmtId="172" fontId="11" fillId="0" borderId="0" xfId="42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9" fontId="11" fillId="0" borderId="0" xfId="64" applyNumberFormat="1" applyFont="1" applyAlignment="1">
      <alignment horizontal="right"/>
    </xf>
    <xf numFmtId="9" fontId="11" fillId="0" borderId="0" xfId="64" applyNumberFormat="1" applyFont="1" applyBorder="1" applyAlignment="1">
      <alignment horizontal="right"/>
    </xf>
    <xf numFmtId="165" fontId="7" fillId="0" borderId="36" xfId="60" applyFont="1" applyBorder="1" applyAlignment="1">
      <alignment horizontal="right"/>
      <protection/>
    </xf>
    <xf numFmtId="165" fontId="7" fillId="0" borderId="18" xfId="60" applyFont="1" applyBorder="1" applyAlignment="1">
      <alignment horizontal="right"/>
      <protection/>
    </xf>
    <xf numFmtId="165" fontId="7" fillId="0" borderId="23" xfId="60" applyFont="1" applyBorder="1" applyAlignment="1">
      <alignment horizontal="right"/>
      <protection/>
    </xf>
    <xf numFmtId="0" fontId="1" fillId="0" borderId="28" xfId="0" applyFont="1" applyBorder="1" applyAlignment="1">
      <alignment horizontal="right"/>
    </xf>
    <xf numFmtId="171" fontId="0" fillId="0" borderId="14" xfId="42" applyNumberFormat="1" applyFont="1" applyBorder="1" applyAlignment="1">
      <alignment/>
    </xf>
    <xf numFmtId="165" fontId="8" fillId="0" borderId="0" xfId="60" applyFont="1" applyFill="1">
      <alignment/>
      <protection/>
    </xf>
    <xf numFmtId="165" fontId="8" fillId="0" borderId="0" xfId="60" applyFont="1" applyFill="1" applyAlignment="1">
      <alignment horizontal="right"/>
      <protection/>
    </xf>
    <xf numFmtId="165" fontId="7" fillId="0" borderId="36" xfId="60" applyFont="1" applyFill="1" applyBorder="1" applyAlignment="1">
      <alignment horizontal="right"/>
      <protection/>
    </xf>
    <xf numFmtId="165" fontId="7" fillId="0" borderId="18" xfId="60" applyFont="1" applyFill="1" applyBorder="1">
      <alignment/>
      <protection/>
    </xf>
    <xf numFmtId="165" fontId="7" fillId="0" borderId="37" xfId="60" applyFont="1" applyFill="1" applyBorder="1" applyAlignment="1">
      <alignment horizontal="right"/>
      <protection/>
    </xf>
    <xf numFmtId="172" fontId="11" fillId="0" borderId="31" xfId="42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29" fillId="0" borderId="0" xfId="42" applyNumberFormat="1" applyFont="1" applyAlignment="1">
      <alignment/>
    </xf>
    <xf numFmtId="171" fontId="29" fillId="0" borderId="12" xfId="42" applyNumberFormat="1" applyFont="1" applyBorder="1" applyAlignment="1">
      <alignment/>
    </xf>
    <xf numFmtId="183" fontId="30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2" fontId="2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/>
    </xf>
    <xf numFmtId="1" fontId="8" fillId="0" borderId="0" xfId="64" applyNumberFormat="1" applyFont="1" applyBorder="1" applyAlignment="1" quotePrefix="1">
      <alignment horizontal="right"/>
    </xf>
    <xf numFmtId="0" fontId="20" fillId="0" borderId="12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1" fontId="11" fillId="0" borderId="13" xfId="42" applyNumberFormat="1" applyFont="1" applyFill="1" applyBorder="1" applyAlignment="1">
      <alignment/>
    </xf>
    <xf numFmtId="171" fontId="8" fillId="0" borderId="13" xfId="42" applyNumberFormat="1" applyFont="1" applyFill="1" applyBorder="1" applyAlignment="1">
      <alignment/>
    </xf>
    <xf numFmtId="171" fontId="29" fillId="0" borderId="31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37" fontId="30" fillId="0" borderId="0" xfId="0" applyNumberFormat="1" applyFont="1" applyBorder="1" applyAlignment="1">
      <alignment/>
    </xf>
    <xf numFmtId="37" fontId="30" fillId="0" borderId="12" xfId="0" applyNumberFormat="1" applyFont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32" fillId="0" borderId="12" xfId="0" applyNumberFormat="1" applyFont="1" applyFill="1" applyBorder="1" applyAlignment="1">
      <alignment/>
    </xf>
    <xf numFmtId="9" fontId="30" fillId="0" borderId="0" xfId="64" applyFont="1" applyFill="1" applyBorder="1" applyAlignment="1">
      <alignment/>
    </xf>
    <xf numFmtId="9" fontId="29" fillId="0" borderId="13" xfId="42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71" fontId="11" fillId="0" borderId="12" xfId="42" applyNumberFormat="1" applyFont="1" applyFill="1" applyBorder="1" applyAlignment="1">
      <alignment/>
    </xf>
    <xf numFmtId="171" fontId="8" fillId="0" borderId="12" xfId="42" applyNumberFormat="1" applyFont="1" applyFill="1" applyBorder="1" applyAlignment="1">
      <alignment/>
    </xf>
    <xf numFmtId="171" fontId="11" fillId="0" borderId="39" xfId="42" applyNumberFormat="1" applyFont="1" applyBorder="1" applyAlignment="1">
      <alignment/>
    </xf>
    <xf numFmtId="172" fontId="11" fillId="0" borderId="39" xfId="42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33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1" fontId="79" fillId="0" borderId="0" xfId="42" applyNumberFormat="1" applyFont="1" applyFill="1" applyBorder="1" applyAlignment="1">
      <alignment horizontal="right"/>
    </xf>
    <xf numFmtId="171" fontId="96" fillId="0" borderId="0" xfId="42" applyNumberFormat="1" applyFont="1" applyFill="1" applyBorder="1" applyAlignment="1">
      <alignment horizontal="right"/>
    </xf>
    <xf numFmtId="1" fontId="99" fillId="0" borderId="0" xfId="0" applyNumberFormat="1" applyFont="1" applyFill="1" applyBorder="1" applyAlignment="1">
      <alignment horizontal="right"/>
    </xf>
    <xf numFmtId="177" fontId="99" fillId="0" borderId="0" xfId="64" applyNumberFormat="1" applyFont="1" applyFill="1" applyBorder="1" applyAlignment="1">
      <alignment horizontal="right"/>
    </xf>
    <xf numFmtId="169" fontId="99" fillId="0" borderId="0" xfId="0" applyNumberFormat="1" applyFont="1" applyFill="1" applyBorder="1" applyAlignment="1">
      <alignment horizontal="right"/>
    </xf>
    <xf numFmtId="169" fontId="100" fillId="0" borderId="0" xfId="0" applyNumberFormat="1" applyFont="1" applyFill="1" applyBorder="1" applyAlignment="1">
      <alignment horizontal="right"/>
    </xf>
    <xf numFmtId="177" fontId="100" fillId="0" borderId="0" xfId="64" applyNumberFormat="1" applyFont="1" applyFill="1" applyBorder="1" applyAlignment="1">
      <alignment horizontal="right"/>
    </xf>
    <xf numFmtId="171" fontId="100" fillId="0" borderId="0" xfId="0" applyNumberFormat="1" applyFont="1" applyFill="1" applyBorder="1" applyAlignment="1">
      <alignment horizontal="right"/>
    </xf>
    <xf numFmtId="9" fontId="30" fillId="0" borderId="13" xfId="64" applyFont="1" applyFill="1" applyBorder="1" applyAlignment="1">
      <alignment/>
    </xf>
    <xf numFmtId="171" fontId="29" fillId="0" borderId="13" xfId="42" applyNumberFormat="1" applyFont="1" applyBorder="1" applyAlignment="1">
      <alignment/>
    </xf>
    <xf numFmtId="171" fontId="21" fillId="0" borderId="13" xfId="42" applyNumberFormat="1" applyFont="1" applyBorder="1" applyAlignment="1">
      <alignment/>
    </xf>
    <xf numFmtId="9" fontId="11" fillId="0" borderId="13" xfId="64" applyFont="1" applyBorder="1" applyAlignment="1">
      <alignment horizontal="right"/>
    </xf>
    <xf numFmtId="9" fontId="11" fillId="0" borderId="13" xfId="64" applyFont="1" applyBorder="1" applyAlignment="1">
      <alignment/>
    </xf>
    <xf numFmtId="172" fontId="11" fillId="0" borderId="13" xfId="42" applyNumberFormat="1" applyFont="1" applyBorder="1" applyAlignment="1">
      <alignment horizontal="right"/>
    </xf>
    <xf numFmtId="172" fontId="21" fillId="0" borderId="13" xfId="42" applyNumberFormat="1" applyFont="1" applyBorder="1" applyAlignment="1">
      <alignment horizontal="right"/>
    </xf>
    <xf numFmtId="9" fontId="11" fillId="0" borderId="13" xfId="64" applyNumberFormat="1" applyFont="1" applyBorder="1" applyAlignment="1">
      <alignment horizontal="right"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01" fillId="0" borderId="12" xfId="42" applyNumberFormat="1" applyFont="1" applyBorder="1" applyAlignment="1">
      <alignment/>
    </xf>
    <xf numFmtId="171" fontId="101" fillId="0" borderId="0" xfId="42" applyNumberFormat="1" applyFont="1" applyAlignment="1">
      <alignment/>
    </xf>
    <xf numFmtId="171" fontId="101" fillId="0" borderId="13" xfId="42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_A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             Killed from 1950 to 2012
</a:t>
            </a:r>
          </a:p>
        </c:rich>
      </c:tx>
      <c:layout>
        <c:manualLayout>
          <c:xMode val="factor"/>
          <c:yMode val="factor"/>
          <c:x val="-0.12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6075"/>
          <c:w val="0.919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charts'!$D$5:$D$67</c:f>
              <c:numCache>
                <c:ptCount val="63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170</c:v>
                </c:pt>
              </c:numCache>
            </c:numRef>
          </c:val>
          <c:smooth val="0"/>
        </c:ser>
        <c:marker val="1"/>
        <c:axId val="1290655"/>
        <c:axId val="37428996"/>
      </c:lineChart>
      <c:catAx>
        <c:axId val="12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8996"/>
        <c:crosses val="autoZero"/>
        <c:auto val="1"/>
        <c:lblOffset val="100"/>
        <c:tickLblSkip val="2"/>
        <c:noMultiLvlLbl val="0"/>
      </c:catAx>
      <c:valAx>
        <c:axId val="37428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5175"/>
          <c:h val="0.748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4'!$W$15:$W$21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marker val="1"/>
        <c:axId val="56100581"/>
        <c:axId val="16304114"/>
      </c:lineChart>
      <c:catAx>
        <c:axId val="561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04114"/>
        <c:crosses val="autoZero"/>
        <c:auto val="1"/>
        <c:lblOffset val="100"/>
        <c:tickLblSkip val="1"/>
        <c:noMultiLvlLbl val="0"/>
      </c:catAx>
      <c:valAx>
        <c:axId val="163041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058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475"/>
          <c:w val="0.88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25"/>
          <c:w val="0.999"/>
          <c:h val="0.9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marker val="1"/>
        <c:axId val="3057259"/>
        <c:axId val="21551648"/>
      </c:lineChart>
      <c:catAx>
        <c:axId val="3057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551648"/>
        <c:crosses val="autoZero"/>
        <c:auto val="1"/>
        <c:lblOffset val="100"/>
        <c:tickLblSkip val="1"/>
        <c:noMultiLvlLbl val="0"/>
      </c:catAx>
      <c:valAx>
        <c:axId val="21551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57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1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used'!$I$13:$I$29</c:f>
              <c:numCache/>
            </c:numRef>
          </c:val>
          <c:smooth val="0"/>
        </c:ser>
        <c:marker val="1"/>
        <c:axId val="21018017"/>
        <c:axId val="5542718"/>
      </c:lineChart>
      <c:catAx>
        <c:axId val="2101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2718"/>
        <c:crosses val="autoZero"/>
        <c:auto val="1"/>
        <c:lblOffset val="100"/>
        <c:tickLblSkip val="1"/>
        <c:noMultiLvlLbl val="0"/>
      </c:catAx>
      <c:valAx>
        <c:axId val="5542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180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.00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075"/>
          <c:w val="0.9827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used'!$U$13:$U$29</c:f>
              <c:numCache/>
            </c:numRef>
          </c:val>
          <c:smooth val="0"/>
        </c:ser>
        <c:marker val="1"/>
        <c:axId val="26521095"/>
        <c:axId val="30914252"/>
      </c:lineChart>
      <c:catAx>
        <c:axId val="2652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0914252"/>
        <c:crosses val="autoZero"/>
        <c:auto val="1"/>
        <c:lblOffset val="100"/>
        <c:tickLblSkip val="1"/>
        <c:noMultiLvlLbl val="0"/>
      </c:catAx>
      <c:valAx>
        <c:axId val="309142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652109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1950 - 2012
</a:t>
            </a:r>
          </a:p>
        </c:rich>
      </c:tx>
      <c:layout>
        <c:manualLayout>
          <c:xMode val="factor"/>
          <c:yMode val="factor"/>
          <c:x val="0.008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75"/>
          <c:w val="0.91675"/>
          <c:h val="0.623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charts'!$G$5:$G$67</c:f>
              <c:numCache>
                <c:ptCount val="6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2504</c:v>
                </c:pt>
                <c:pt idx="60">
                  <c:v>2177</c:v>
                </c:pt>
                <c:pt idx="61">
                  <c:v>2062</c:v>
                </c:pt>
                <c:pt idx="62">
                  <c:v>2129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charts'!$H$5:$H$67</c:f>
              <c:numCache>
                <c:ptCount val="6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2288</c:v>
                </c:pt>
                <c:pt idx="60">
                  <c:v>1969</c:v>
                </c:pt>
                <c:pt idx="61">
                  <c:v>1877</c:v>
                </c:pt>
                <c:pt idx="62">
                  <c:v>1959</c:v>
                </c:pt>
              </c:numCache>
            </c:numRef>
          </c:val>
          <c:smooth val="0"/>
        </c:ser>
        <c:marker val="1"/>
        <c:axId val="11699061"/>
        <c:axId val="3728450"/>
      </c:lineChart>
      <c:catAx>
        <c:axId val="1169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450"/>
        <c:crosses val="autoZero"/>
        <c:auto val="1"/>
        <c:lblOffset val="100"/>
        <c:tickLblSkip val="2"/>
        <c:noMultiLvlLbl val="0"/>
      </c:catAx>
      <c:valAx>
        <c:axId val="3728450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853"/>
          <c:w val="0.89025"/>
          <c:h val="0.04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    All casualties and Slightly injured   casualties, 1950 - 2012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15"/>
          <c:w val="0.947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charts'!$K$5:$K$67</c:f>
              <c:numCache>
                <c:ptCount val="6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15044</c:v>
                </c:pt>
                <c:pt idx="60">
                  <c:v>13338</c:v>
                </c:pt>
                <c:pt idx="61">
                  <c:v>12777</c:v>
                </c:pt>
                <c:pt idx="62">
                  <c:v>12575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charts'!$L$5:$L$67</c:f>
              <c:numCache>
                <c:ptCount val="6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10715</c:v>
                </c:pt>
                <c:pt idx="62">
                  <c:v>10446</c:v>
                </c:pt>
              </c:numCache>
            </c:numRef>
          </c:val>
          <c:smooth val="0"/>
        </c:ser>
        <c:marker val="1"/>
        <c:axId val="41016187"/>
        <c:axId val="48618736"/>
      </c:lineChart>
      <c:catAx>
        <c:axId val="4101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8736"/>
        <c:crosses val="autoZero"/>
        <c:auto val="1"/>
        <c:lblOffset val="100"/>
        <c:tickLblSkip val="2"/>
        <c:noMultiLvlLbl val="0"/>
      </c:catAx>
      <c:valAx>
        <c:axId val="48618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6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75"/>
          <c:w val="0.934"/>
          <c:h val="0.046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marker val="1"/>
        <c:axId val="657201"/>
        <c:axId val="19058830"/>
      </c:lineChart>
      <c:catAx>
        <c:axId val="65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8830"/>
        <c:crosses val="autoZero"/>
        <c:auto val="1"/>
        <c:lblOffset val="100"/>
        <c:tickLblSkip val="1"/>
        <c:noMultiLvlLbl val="0"/>
      </c:catAx>
      <c:valAx>
        <c:axId val="19058830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201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marker val="1"/>
        <c:axId val="15835159"/>
        <c:axId val="56566428"/>
      </c:lineChart>
      <c:catAx>
        <c:axId val="1583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428"/>
        <c:crosses val="autoZero"/>
        <c:auto val="1"/>
        <c:lblOffset val="100"/>
        <c:tickLblSkip val="1"/>
        <c:noMultiLvlLbl val="0"/>
      </c:catAx>
      <c:valAx>
        <c:axId val="56566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515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marker val="1"/>
        <c:axId val="29813677"/>
        <c:axId val="59290266"/>
      </c:lineChart>
      <c:catAx>
        <c:axId val="2981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0266"/>
        <c:crosses val="autoZero"/>
        <c:auto val="1"/>
        <c:lblOffset val="100"/>
        <c:tickLblSkip val="1"/>
        <c:noMultiLvlLbl val="0"/>
      </c:catAx>
      <c:valAx>
        <c:axId val="5929026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367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4625"/>
          <c:h val="0.750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4'!$B$15:$B$21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marker val="1"/>
        <c:axId val="41696115"/>
        <c:axId val="1227784"/>
      </c:lineChart>
      <c:catAx>
        <c:axId val="4169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7784"/>
        <c:crosses val="autoZero"/>
        <c:auto val="1"/>
        <c:lblOffset val="100"/>
        <c:tickLblSkip val="1"/>
        <c:noMultiLvlLbl val="0"/>
      </c:catAx>
      <c:valAx>
        <c:axId val="1227784"/>
        <c:scaling>
          <c:orientation val="minMax"/>
          <c:max val="3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6115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8745"/>
          <c:h val="0.10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52"/>
          <c:h val="0.759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4'!$I$15:$I$21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marker val="1"/>
        <c:axId val="35605737"/>
        <c:axId val="25933414"/>
      </c:lineChart>
      <c:catAx>
        <c:axId val="35605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3414"/>
        <c:crosses val="autoZero"/>
        <c:auto val="1"/>
        <c:lblOffset val="100"/>
        <c:tickLblSkip val="1"/>
        <c:noMultiLvlLbl val="0"/>
      </c:catAx>
      <c:valAx>
        <c:axId val="259334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5737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5"/>
          <c:w val="0.851"/>
          <c:h val="0.09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5"/>
          <c:w val="0.8865"/>
          <c:h val="0.6355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9'!$K$98:$K$103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  <c:pt idx="5">
                  <c:v>4.333333333333333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4'!$P$15:$P$21</c:f>
              <c:numCache/>
            </c:numRef>
          </c:val>
          <c:smooth val="0"/>
        </c:ser>
        <c:marker val="1"/>
        <c:axId val="13871503"/>
        <c:axId val="66729268"/>
      </c:lineChart>
      <c:catAx>
        <c:axId val="1387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9268"/>
        <c:crosses val="autoZero"/>
        <c:auto val="1"/>
        <c:lblOffset val="100"/>
        <c:tickLblSkip val="1"/>
        <c:noMultiLvlLbl val="0"/>
      </c:catAx>
      <c:valAx>
        <c:axId val="6672926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150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65"/>
          <c:w val="0.911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15</xdr:row>
      <xdr:rowOff>9525</xdr:rowOff>
    </xdr:from>
    <xdr:ext cx="809625" cy="180975"/>
    <xdr:sp>
      <xdr:nvSpPr>
        <xdr:cNvPr id="1" name="Text Box 5"/>
        <xdr:cNvSpPr txBox="1">
          <a:spLocks noChangeArrowheads="1"/>
        </xdr:cNvSpPr>
      </xdr:nvSpPr>
      <xdr:spPr>
        <a:xfrm>
          <a:off x="3467100" y="27813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0</xdr:colOff>
      <xdr:row>28</xdr:row>
      <xdr:rowOff>9525</xdr:rowOff>
    </xdr:from>
    <xdr:ext cx="809625" cy="180975"/>
    <xdr:sp>
      <xdr:nvSpPr>
        <xdr:cNvPr id="2" name="Text Box 6"/>
        <xdr:cNvSpPr txBox="1">
          <a:spLocks noChangeArrowheads="1"/>
        </xdr:cNvSpPr>
      </xdr:nvSpPr>
      <xdr:spPr>
        <a:xfrm>
          <a:off x="3476625" y="5095875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19050</xdr:colOff>
      <xdr:row>2</xdr:row>
      <xdr:rowOff>38100</xdr:rowOff>
    </xdr:from>
    <xdr:ext cx="809625" cy="180975"/>
    <xdr:sp>
      <xdr:nvSpPr>
        <xdr:cNvPr id="3" name="Text Box 7"/>
        <xdr:cNvSpPr txBox="1">
          <a:spLocks noChangeArrowheads="1"/>
        </xdr:cNvSpPr>
      </xdr:nvSpPr>
      <xdr:spPr>
        <a:xfrm>
          <a:off x="3495675" y="4191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0.5115</cdr:y>
    </cdr:from>
    <cdr:to>
      <cdr:x>0.94175</cdr:x>
      <cdr:y>0.70825</cdr:y>
    </cdr:to>
    <cdr:grpSp>
      <cdr:nvGrpSpPr>
        <cdr:cNvPr id="1" name="Group 1"/>
        <cdr:cNvGrpSpPr>
          <a:grpSpLocks/>
        </cdr:cNvGrpSpPr>
      </cdr:nvGrpSpPr>
      <cdr:grpSpPr>
        <a:xfrm>
          <a:off x="5238750" y="2543175"/>
          <a:ext cx="3838575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0.71575</cdr:x>
      <cdr:y>0.113</cdr:y>
    </cdr:from>
    <cdr:to>
      <cdr:x>0.98025</cdr:x>
      <cdr:y>0.235</cdr:y>
    </cdr:to>
    <cdr:grpSp>
      <cdr:nvGrpSpPr>
        <cdr:cNvPr id="4" name="Group 4"/>
        <cdr:cNvGrpSpPr>
          <a:grpSpLocks/>
        </cdr:cNvGrpSpPr>
      </cdr:nvGrpSpPr>
      <cdr:grpSpPr>
        <a:xfrm>
          <a:off x="6896100" y="552450"/>
          <a:ext cx="255270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01646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6521170" y="416018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0.41525</cdr:y>
    </cdr:from>
    <cdr:to>
      <cdr:x>0.433</cdr:x>
      <cdr:y>0.52325</cdr:y>
    </cdr:to>
    <cdr:grpSp>
      <cdr:nvGrpSpPr>
        <cdr:cNvPr id="12" name="Group 12"/>
        <cdr:cNvGrpSpPr>
          <a:grpSpLocks/>
        </cdr:cNvGrpSpPr>
      </cdr:nvGrpSpPr>
      <cdr:grpSpPr>
        <a:xfrm>
          <a:off x="2305050" y="2057400"/>
          <a:ext cx="1866900" cy="53340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 Box 14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0.44725</cdr:y>
    </cdr:from>
    <cdr:to>
      <cdr:x>0.35575</cdr:x>
      <cdr:y>0.63075</cdr:y>
    </cdr:to>
    <cdr:grpSp>
      <cdr:nvGrpSpPr>
        <cdr:cNvPr id="1" name="Group 1"/>
        <cdr:cNvGrpSpPr>
          <a:grpSpLocks/>
        </cdr:cNvGrpSpPr>
      </cdr:nvGrpSpPr>
      <cdr:grpSpPr>
        <a:xfrm>
          <a:off x="1333500" y="2228850"/>
          <a:ext cx="2085975" cy="9144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257603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2510981" y="2646900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0.53975</cdr:x>
      <cdr:y>0.6805</cdr:y>
    </cdr:from>
    <cdr:to>
      <cdr:x>0.91</cdr:x>
      <cdr:y>0.93875</cdr:y>
    </cdr:to>
    <cdr:grpSp>
      <cdr:nvGrpSpPr>
        <cdr:cNvPr id="4" name="Group 10"/>
        <cdr:cNvGrpSpPr>
          <a:grpSpLocks/>
        </cdr:cNvGrpSpPr>
      </cdr:nvGrpSpPr>
      <cdr:grpSpPr>
        <a:xfrm>
          <a:off x="5200650" y="3400425"/>
          <a:ext cx="3571875" cy="1295400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156098" y="315343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5194249" y="3809183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0.55825</cdr:x>
      <cdr:y>0.13375</cdr:y>
    </cdr:from>
    <cdr:to>
      <cdr:x>0.836</cdr:x>
      <cdr:y>0.338</cdr:y>
    </cdr:to>
    <cdr:grpSp>
      <cdr:nvGrpSpPr>
        <cdr:cNvPr id="7" name="Group 7"/>
        <cdr:cNvGrpSpPr>
          <a:grpSpLocks/>
        </cdr:cNvGrpSpPr>
      </cdr:nvGrpSpPr>
      <cdr:grpSpPr>
        <a:xfrm>
          <a:off x="5372100" y="666750"/>
          <a:ext cx="2676525" cy="10191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39643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6035456" y="653919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0.14575</cdr:y>
    </cdr:from>
    <cdr:to>
      <cdr:x>0.97925</cdr:x>
      <cdr:y>0.38575</cdr:y>
    </cdr:to>
    <cdr:grpSp>
      <cdr:nvGrpSpPr>
        <cdr:cNvPr id="1" name="Group 1"/>
        <cdr:cNvGrpSpPr>
          <a:grpSpLocks/>
        </cdr:cNvGrpSpPr>
      </cdr:nvGrpSpPr>
      <cdr:grpSpPr>
        <a:xfrm>
          <a:off x="7886700" y="723900"/>
          <a:ext cx="1571625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698287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7699005" y="1576993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0.47975</cdr:x>
      <cdr:y>0.21</cdr:y>
    </cdr:from>
    <cdr:to>
      <cdr:x>0.8085</cdr:x>
      <cdr:y>0.52175</cdr:y>
    </cdr:to>
    <cdr:grpSp>
      <cdr:nvGrpSpPr>
        <cdr:cNvPr id="4" name="Group 4"/>
        <cdr:cNvGrpSpPr>
          <a:grpSpLocks/>
        </cdr:cNvGrpSpPr>
      </cdr:nvGrpSpPr>
      <cdr:grpSpPr>
        <a:xfrm>
          <a:off x="4629150" y="1047750"/>
          <a:ext cx="3171825" cy="1552575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950311" y="1015820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4294880" y="201320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0.13225</cdr:x>
      <cdr:y>0.21075</cdr:y>
    </cdr:from>
    <cdr:to>
      <cdr:x>0.351</cdr:x>
      <cdr:y>0.35275</cdr:y>
    </cdr:to>
    <cdr:grpSp>
      <cdr:nvGrpSpPr>
        <cdr:cNvPr id="7" name="Group 7"/>
        <cdr:cNvGrpSpPr>
          <a:grpSpLocks/>
        </cdr:cNvGrpSpPr>
      </cdr:nvGrpSpPr>
      <cdr:grpSpPr>
        <a:xfrm>
          <a:off x="1276350" y="1047750"/>
          <a:ext cx="211455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2969994" y="1006542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1458368" y="1377858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207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12" t="s">
        <v>5</v>
      </c>
      <c r="Q4" s="18"/>
    </row>
    <row r="5" spans="3:17" ht="12.75">
      <c r="C5" s="11"/>
      <c r="D5" s="12"/>
      <c r="E5" s="12"/>
      <c r="F5" s="12"/>
      <c r="G5" s="12" t="s">
        <v>178</v>
      </c>
      <c r="H5" s="12"/>
      <c r="I5" s="26"/>
      <c r="J5" s="26"/>
      <c r="K5" s="13"/>
      <c r="L5" s="22" t="s">
        <v>2</v>
      </c>
      <c r="M5" s="13"/>
      <c r="N5" s="26"/>
      <c r="O5" s="13"/>
      <c r="P5" s="213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14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14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14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14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14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14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14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14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14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14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14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14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14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14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14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14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14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14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14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14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14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14">
        <f>L28+N28</f>
        <v>13438</v>
      </c>
      <c r="Q28" s="9"/>
      <c r="T28" t="s">
        <v>180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14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10203</v>
      </c>
      <c r="P30" s="214">
        <f t="shared" si="1"/>
        <v>12507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9672</v>
      </c>
      <c r="O31" s="8"/>
      <c r="P31" s="214">
        <f>L31+N31</f>
        <v>12159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1999</v>
      </c>
      <c r="K32" s="8"/>
      <c r="L32" s="29">
        <f>I32+J32</f>
        <v>2195</v>
      </c>
      <c r="M32" s="8"/>
      <c r="N32" s="10">
        <v>9362</v>
      </c>
      <c r="O32" s="8"/>
      <c r="P32" s="214">
        <f>L32+N32</f>
        <v>11557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1713</v>
      </c>
      <c r="K33" s="8"/>
      <c r="L33" s="29">
        <f t="shared" si="0"/>
        <v>1902</v>
      </c>
      <c r="M33" s="8"/>
      <c r="N33" s="10">
        <v>8393</v>
      </c>
      <c r="O33" s="8"/>
      <c r="P33" s="214">
        <f t="shared" si="1"/>
        <v>10295</v>
      </c>
      <c r="Q33" s="8"/>
      <c r="R33" s="7"/>
    </row>
    <row r="34" spans="2:17" ht="12.75">
      <c r="B34" s="9"/>
      <c r="C34" s="8"/>
      <c r="D34" s="8"/>
      <c r="E34" s="8"/>
      <c r="F34" s="8"/>
      <c r="G34" s="8">
        <v>2011</v>
      </c>
      <c r="H34" s="27"/>
      <c r="I34" s="8">
        <v>175</v>
      </c>
      <c r="J34" s="10">
        <v>1673</v>
      </c>
      <c r="K34" s="8"/>
      <c r="L34" s="29">
        <f>I34+J34</f>
        <v>1848</v>
      </c>
      <c r="M34" s="8"/>
      <c r="N34" s="10">
        <v>8130</v>
      </c>
      <c r="O34" s="9"/>
      <c r="P34" s="29">
        <f>L34+N34</f>
        <v>9978</v>
      </c>
      <c r="Q34" s="9"/>
    </row>
    <row r="35" spans="2:17" ht="12.75">
      <c r="B35" s="9"/>
      <c r="C35" s="11"/>
      <c r="D35" s="12"/>
      <c r="E35" s="12"/>
      <c r="F35" s="12"/>
      <c r="G35" s="12">
        <v>2012</v>
      </c>
      <c r="H35" s="209" t="s">
        <v>26</v>
      </c>
      <c r="I35" s="12">
        <v>156</v>
      </c>
      <c r="J35" s="210">
        <v>1717</v>
      </c>
      <c r="K35" s="12"/>
      <c r="L35" s="211">
        <f>I35+J35</f>
        <v>1873</v>
      </c>
      <c r="M35" s="12"/>
      <c r="N35" s="210">
        <v>7800</v>
      </c>
      <c r="O35" s="17"/>
      <c r="P35" s="211">
        <f>L35+N35</f>
        <v>9673</v>
      </c>
      <c r="Q35" s="17"/>
    </row>
    <row r="36" spans="3:17" ht="15.75" customHeight="1">
      <c r="C36" s="34" t="s">
        <v>159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8" ht="3.75" customHeight="1"/>
    <row r="39" spans="3:7" ht="12.75">
      <c r="C39" s="3" t="s">
        <v>7</v>
      </c>
      <c r="D39" s="3"/>
      <c r="E39" s="2"/>
      <c r="F39" s="2"/>
      <c r="G39" s="3" t="s">
        <v>206</v>
      </c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3:17" ht="12.75">
      <c r="C41" s="316"/>
      <c r="D41" s="317"/>
      <c r="E41" s="317"/>
      <c r="F41" s="317"/>
      <c r="G41" s="317"/>
      <c r="H41" s="317"/>
      <c r="I41" s="21" t="s">
        <v>96</v>
      </c>
      <c r="J41" s="21" t="s">
        <v>2</v>
      </c>
      <c r="K41" s="6"/>
      <c r="L41" s="21" t="s">
        <v>99</v>
      </c>
      <c r="M41" s="6"/>
      <c r="N41" s="21" t="s">
        <v>4</v>
      </c>
      <c r="O41" s="6"/>
      <c r="P41" s="212" t="s">
        <v>5</v>
      </c>
      <c r="Q41" s="318"/>
    </row>
    <row r="42" spans="3:17" ht="12.75">
      <c r="C42" s="319"/>
      <c r="D42" s="320"/>
      <c r="E42" s="320"/>
      <c r="F42" s="320"/>
      <c r="G42" s="320"/>
      <c r="H42" s="320"/>
      <c r="I42" s="26"/>
      <c r="J42" s="22" t="s">
        <v>98</v>
      </c>
      <c r="K42" s="13"/>
      <c r="L42" s="22" t="s">
        <v>2</v>
      </c>
      <c r="M42" s="13"/>
      <c r="N42" s="22" t="s">
        <v>98</v>
      </c>
      <c r="O42" s="13"/>
      <c r="P42" s="213" t="s">
        <v>6</v>
      </c>
      <c r="Q42" s="321"/>
    </row>
    <row r="43" spans="3:17" ht="6" customHeight="1">
      <c r="C43" s="322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2"/>
      <c r="Q43" s="324"/>
    </row>
    <row r="44" spans="3:17" ht="12.75">
      <c r="C44" s="322"/>
      <c r="D44" s="323"/>
      <c r="E44" s="323"/>
      <c r="F44" s="323"/>
      <c r="G44" s="325">
        <v>1950</v>
      </c>
      <c r="H44" s="323"/>
      <c r="I44" s="326">
        <v>529</v>
      </c>
      <c r="J44" s="326">
        <v>4553</v>
      </c>
      <c r="K44" s="326"/>
      <c r="L44" s="301">
        <f>SUM(I44:J44)</f>
        <v>5082</v>
      </c>
      <c r="M44" s="326"/>
      <c r="N44" s="326">
        <v>10774</v>
      </c>
      <c r="O44" s="326"/>
      <c r="P44" s="350">
        <f>L44+N44</f>
        <v>15856</v>
      </c>
      <c r="Q44" s="324"/>
    </row>
    <row r="45" spans="3:17" ht="3" customHeight="1">
      <c r="C45" s="322"/>
      <c r="D45" s="323"/>
      <c r="E45" s="323"/>
      <c r="F45" s="323"/>
      <c r="G45" s="325"/>
      <c r="H45" s="323"/>
      <c r="I45" s="326"/>
      <c r="J45" s="326"/>
      <c r="K45" s="326"/>
      <c r="L45" s="349"/>
      <c r="M45" s="326"/>
      <c r="N45" s="326"/>
      <c r="O45" s="326"/>
      <c r="P45" s="350"/>
      <c r="Q45" s="324"/>
    </row>
    <row r="46" spans="3:17" ht="12.75">
      <c r="C46" s="322"/>
      <c r="D46" s="323"/>
      <c r="E46" s="323"/>
      <c r="F46" s="323"/>
      <c r="G46" s="325">
        <v>1955</v>
      </c>
      <c r="H46" s="323"/>
      <c r="I46" s="326">
        <v>610</v>
      </c>
      <c r="J46" s="326">
        <v>5096</v>
      </c>
      <c r="K46" s="326"/>
      <c r="L46" s="301">
        <f>SUM(I46:J46)</f>
        <v>5706</v>
      </c>
      <c r="M46" s="326"/>
      <c r="N46" s="326">
        <v>15193</v>
      </c>
      <c r="O46" s="326"/>
      <c r="P46" s="350">
        <f>L46+N46</f>
        <v>20899</v>
      </c>
      <c r="Q46" s="324"/>
    </row>
    <row r="47" spans="3:17" ht="3" customHeight="1">
      <c r="C47" s="322"/>
      <c r="D47" s="323"/>
      <c r="E47" s="323"/>
      <c r="F47" s="323"/>
      <c r="G47" s="325"/>
      <c r="H47" s="323"/>
      <c r="I47" s="326"/>
      <c r="J47" s="326"/>
      <c r="K47" s="326"/>
      <c r="L47" s="349"/>
      <c r="M47" s="326"/>
      <c r="N47" s="326"/>
      <c r="O47" s="326"/>
      <c r="P47" s="350"/>
      <c r="Q47" s="324"/>
    </row>
    <row r="48" spans="3:17" ht="12.75">
      <c r="C48" s="322"/>
      <c r="D48" s="323"/>
      <c r="E48" s="323"/>
      <c r="F48" s="323"/>
      <c r="G48" s="325">
        <v>1960</v>
      </c>
      <c r="H48" s="323"/>
      <c r="I48" s="326">
        <v>648</v>
      </c>
      <c r="J48" s="326">
        <v>6632</v>
      </c>
      <c r="K48" s="326"/>
      <c r="L48" s="301">
        <f>SUM(I48:J48)</f>
        <v>7280</v>
      </c>
      <c r="M48" s="326"/>
      <c r="N48" s="326">
        <v>19035</v>
      </c>
      <c r="O48" s="326"/>
      <c r="P48" s="350">
        <f>L48+N48</f>
        <v>26315</v>
      </c>
      <c r="Q48" s="324"/>
    </row>
    <row r="49" spans="3:17" ht="3" customHeight="1">
      <c r="C49" s="322"/>
      <c r="D49" s="323"/>
      <c r="E49" s="323"/>
      <c r="F49" s="323"/>
      <c r="G49" s="325"/>
      <c r="H49" s="323"/>
      <c r="I49" s="326"/>
      <c r="J49" s="326"/>
      <c r="K49" s="326"/>
      <c r="L49" s="349"/>
      <c r="M49" s="326"/>
      <c r="N49" s="326"/>
      <c r="O49" s="326"/>
      <c r="P49" s="350"/>
      <c r="Q49" s="324"/>
    </row>
    <row r="50" spans="3:17" ht="12.75">
      <c r="C50" s="322"/>
      <c r="D50" s="323"/>
      <c r="E50" s="323"/>
      <c r="F50" s="323"/>
      <c r="G50" s="325">
        <v>1965</v>
      </c>
      <c r="H50" s="323"/>
      <c r="I50" s="326">
        <v>743</v>
      </c>
      <c r="J50" s="326">
        <v>8744</v>
      </c>
      <c r="K50" s="326"/>
      <c r="L50" s="301">
        <f>SUM(I50:J50)</f>
        <v>9487</v>
      </c>
      <c r="M50" s="326"/>
      <c r="N50" s="326">
        <v>22340</v>
      </c>
      <c r="O50" s="326"/>
      <c r="P50" s="350">
        <f>L50+N50</f>
        <v>31827</v>
      </c>
      <c r="Q50" s="324"/>
    </row>
    <row r="51" spans="3:17" ht="3" customHeight="1">
      <c r="C51" s="322"/>
      <c r="D51" s="323"/>
      <c r="E51" s="323"/>
      <c r="F51" s="323"/>
      <c r="G51" s="325"/>
      <c r="H51" s="323"/>
      <c r="I51" s="326"/>
      <c r="J51" s="326"/>
      <c r="K51" s="326"/>
      <c r="L51" s="349"/>
      <c r="M51" s="326"/>
      <c r="N51" s="326"/>
      <c r="O51" s="326"/>
      <c r="P51" s="350"/>
      <c r="Q51" s="324"/>
    </row>
    <row r="52" spans="3:17" ht="12.75">
      <c r="C52" s="322"/>
      <c r="D52" s="323"/>
      <c r="E52" s="323"/>
      <c r="F52" s="323"/>
      <c r="G52" s="325">
        <v>1970</v>
      </c>
      <c r="H52" s="323"/>
      <c r="I52" s="326">
        <v>815</v>
      </c>
      <c r="J52" s="326">
        <v>10027</v>
      </c>
      <c r="K52" s="326"/>
      <c r="L52" s="301">
        <f>SUM(I52:J52)</f>
        <v>10842</v>
      </c>
      <c r="M52" s="326"/>
      <c r="N52" s="326">
        <v>20398</v>
      </c>
      <c r="O52" s="326"/>
      <c r="P52" s="350">
        <f>L52+N52</f>
        <v>31240</v>
      </c>
      <c r="Q52" s="324"/>
    </row>
    <row r="53" spans="3:17" ht="3" customHeight="1">
      <c r="C53" s="322"/>
      <c r="D53" s="323"/>
      <c r="E53" s="323"/>
      <c r="F53" s="323"/>
      <c r="G53" s="325"/>
      <c r="H53" s="323"/>
      <c r="I53" s="326"/>
      <c r="J53" s="326"/>
      <c r="K53" s="326"/>
      <c r="L53" s="349"/>
      <c r="M53" s="326"/>
      <c r="N53" s="326"/>
      <c r="O53" s="326"/>
      <c r="P53" s="350"/>
      <c r="Q53" s="324"/>
    </row>
    <row r="54" spans="3:17" ht="12.75">
      <c r="C54" s="322"/>
      <c r="D54" s="323"/>
      <c r="E54" s="323"/>
      <c r="F54" s="323"/>
      <c r="G54" s="325">
        <v>1975</v>
      </c>
      <c r="H54" s="323"/>
      <c r="I54" s="326">
        <v>769</v>
      </c>
      <c r="J54" s="326">
        <v>8779</v>
      </c>
      <c r="K54" s="326"/>
      <c r="L54" s="301">
        <f>SUM(I54:J54)</f>
        <v>9548</v>
      </c>
      <c r="M54" s="326"/>
      <c r="N54" s="326">
        <v>19073</v>
      </c>
      <c r="O54" s="326"/>
      <c r="P54" s="350">
        <f>L54+N54</f>
        <v>28621</v>
      </c>
      <c r="Q54" s="324"/>
    </row>
    <row r="55" spans="3:17" ht="3" customHeight="1">
      <c r="C55" s="322"/>
      <c r="D55" s="323"/>
      <c r="E55" s="323"/>
      <c r="F55" s="323"/>
      <c r="G55" s="325"/>
      <c r="H55" s="323"/>
      <c r="I55" s="326"/>
      <c r="J55" s="326"/>
      <c r="K55" s="326"/>
      <c r="L55" s="349"/>
      <c r="M55" s="326"/>
      <c r="N55" s="326"/>
      <c r="O55" s="326"/>
      <c r="P55" s="350"/>
      <c r="Q55" s="324"/>
    </row>
    <row r="56" spans="3:17" ht="12.75">
      <c r="C56" s="322"/>
      <c r="D56" s="323"/>
      <c r="E56" s="323"/>
      <c r="F56" s="323"/>
      <c r="G56" s="325">
        <v>1980</v>
      </c>
      <c r="H56" s="323"/>
      <c r="I56" s="326">
        <v>700</v>
      </c>
      <c r="J56" s="326">
        <v>8839</v>
      </c>
      <c r="K56" s="326"/>
      <c r="L56" s="301">
        <f>SUM(I56:J56)</f>
        <v>9539</v>
      </c>
      <c r="M56" s="326"/>
      <c r="N56" s="326">
        <v>19747</v>
      </c>
      <c r="O56" s="326"/>
      <c r="P56" s="350">
        <f>L56+N56</f>
        <v>29286</v>
      </c>
      <c r="Q56" s="324"/>
    </row>
    <row r="57" spans="3:17" ht="3" customHeight="1">
      <c r="C57" s="322"/>
      <c r="D57" s="323"/>
      <c r="E57" s="323"/>
      <c r="F57" s="323"/>
      <c r="G57" s="325"/>
      <c r="H57" s="323"/>
      <c r="I57" s="326"/>
      <c r="J57" s="326"/>
      <c r="K57" s="326"/>
      <c r="L57" s="349"/>
      <c r="M57" s="326"/>
      <c r="N57" s="326"/>
      <c r="O57" s="326"/>
      <c r="P57" s="350"/>
      <c r="Q57" s="324"/>
    </row>
    <row r="58" spans="3:17" ht="12.75">
      <c r="C58" s="322"/>
      <c r="D58" s="323"/>
      <c r="E58" s="323"/>
      <c r="F58" s="323"/>
      <c r="G58" s="325">
        <v>1985</v>
      </c>
      <c r="H58" s="323"/>
      <c r="I58" s="326">
        <v>602</v>
      </c>
      <c r="J58" s="326">
        <v>7786</v>
      </c>
      <c r="K58" s="326"/>
      <c r="L58" s="301">
        <f aca="true" t="shared" si="2" ref="L58:L85">SUM(I58:J58)</f>
        <v>8388</v>
      </c>
      <c r="M58" s="326"/>
      <c r="N58" s="326">
        <v>18899</v>
      </c>
      <c r="O58" s="326"/>
      <c r="P58" s="350">
        <f aca="true" t="shared" si="3" ref="P58:P74">L58+N58</f>
        <v>27287</v>
      </c>
      <c r="Q58" s="324"/>
    </row>
    <row r="59" spans="3:17" ht="12.75">
      <c r="C59" s="322"/>
      <c r="D59" s="323"/>
      <c r="E59" s="323"/>
      <c r="F59" s="323"/>
      <c r="G59" s="325">
        <v>1986</v>
      </c>
      <c r="H59" s="323"/>
      <c r="I59" s="326">
        <v>601</v>
      </c>
      <c r="J59" s="326">
        <v>7422</v>
      </c>
      <c r="K59" s="326"/>
      <c r="L59" s="301">
        <f t="shared" si="2"/>
        <v>8023</v>
      </c>
      <c r="M59" s="326"/>
      <c r="N59" s="326">
        <v>18094</v>
      </c>
      <c r="O59" s="326"/>
      <c r="P59" s="350">
        <f t="shared" si="3"/>
        <v>26117</v>
      </c>
      <c r="Q59" s="324"/>
    </row>
    <row r="60" spans="3:17" ht="12.75">
      <c r="C60" s="322"/>
      <c r="D60" s="323"/>
      <c r="E60" s="323"/>
      <c r="F60" s="323"/>
      <c r="G60" s="325">
        <v>1987</v>
      </c>
      <c r="H60" s="323"/>
      <c r="I60" s="326">
        <v>556</v>
      </c>
      <c r="J60" s="326">
        <v>6707</v>
      </c>
      <c r="K60" s="326"/>
      <c r="L60" s="301">
        <f t="shared" si="2"/>
        <v>7263</v>
      </c>
      <c r="M60" s="326"/>
      <c r="N60" s="326">
        <v>17485</v>
      </c>
      <c r="O60" s="326"/>
      <c r="P60" s="350">
        <f t="shared" si="3"/>
        <v>24748</v>
      </c>
      <c r="Q60" s="324"/>
    </row>
    <row r="61" spans="3:17" ht="12.75">
      <c r="C61" s="322"/>
      <c r="D61" s="323"/>
      <c r="E61" s="323"/>
      <c r="F61" s="323"/>
      <c r="G61" s="325">
        <v>1988</v>
      </c>
      <c r="H61" s="323"/>
      <c r="I61" s="326">
        <v>554</v>
      </c>
      <c r="J61" s="326">
        <v>6732</v>
      </c>
      <c r="K61" s="326"/>
      <c r="L61" s="301">
        <f t="shared" si="2"/>
        <v>7286</v>
      </c>
      <c r="M61" s="326"/>
      <c r="N61" s="326">
        <v>18139</v>
      </c>
      <c r="O61" s="326"/>
      <c r="P61" s="350">
        <f t="shared" si="3"/>
        <v>25425</v>
      </c>
      <c r="Q61" s="324"/>
    </row>
    <row r="62" spans="3:17" ht="12.75">
      <c r="C62" s="322"/>
      <c r="D62" s="323"/>
      <c r="E62" s="323"/>
      <c r="F62" s="323"/>
      <c r="G62" s="325">
        <v>1989</v>
      </c>
      <c r="H62" s="323"/>
      <c r="I62" s="326">
        <v>553</v>
      </c>
      <c r="J62" s="326">
        <v>6998</v>
      </c>
      <c r="K62" s="326"/>
      <c r="L62" s="301">
        <f t="shared" si="2"/>
        <v>7551</v>
      </c>
      <c r="M62" s="326"/>
      <c r="N62" s="326">
        <v>19981</v>
      </c>
      <c r="O62" s="326"/>
      <c r="P62" s="350">
        <f t="shared" si="3"/>
        <v>27532</v>
      </c>
      <c r="Q62" s="324"/>
    </row>
    <row r="63" spans="3:17" ht="12.75">
      <c r="C63" s="322"/>
      <c r="D63" s="323"/>
      <c r="E63" s="323"/>
      <c r="F63" s="323"/>
      <c r="G63" s="325">
        <v>1990</v>
      </c>
      <c r="H63" s="323"/>
      <c r="I63" s="326">
        <v>546</v>
      </c>
      <c r="J63" s="326">
        <v>6252</v>
      </c>
      <c r="K63" s="326"/>
      <c r="L63" s="301">
        <f t="shared" si="2"/>
        <v>6798</v>
      </c>
      <c r="M63" s="326"/>
      <c r="N63" s="326">
        <v>20430</v>
      </c>
      <c r="O63" s="326"/>
      <c r="P63" s="350">
        <f t="shared" si="3"/>
        <v>27228</v>
      </c>
      <c r="Q63" s="324"/>
    </row>
    <row r="64" spans="3:17" ht="12.75">
      <c r="C64" s="322"/>
      <c r="D64" s="323"/>
      <c r="E64" s="323"/>
      <c r="F64" s="323"/>
      <c r="G64" s="325">
        <v>1991</v>
      </c>
      <c r="H64" s="323"/>
      <c r="I64" s="326">
        <v>491</v>
      </c>
      <c r="J64" s="326">
        <v>5638</v>
      </c>
      <c r="K64" s="326"/>
      <c r="L64" s="301">
        <f t="shared" si="2"/>
        <v>6129</v>
      </c>
      <c r="M64" s="326"/>
      <c r="N64" s="326">
        <v>19217</v>
      </c>
      <c r="O64" s="326"/>
      <c r="P64" s="350">
        <f t="shared" si="3"/>
        <v>25346</v>
      </c>
      <c r="Q64" s="324"/>
    </row>
    <row r="65" spans="3:17" ht="12.75">
      <c r="C65" s="322"/>
      <c r="D65" s="323"/>
      <c r="E65" s="323"/>
      <c r="F65" s="323"/>
      <c r="G65" s="325">
        <v>1992</v>
      </c>
      <c r="H65" s="323"/>
      <c r="I65" s="326">
        <v>463</v>
      </c>
      <c r="J65" s="326">
        <v>5176</v>
      </c>
      <c r="K65" s="326"/>
      <c r="L65" s="301">
        <f t="shared" si="2"/>
        <v>5639</v>
      </c>
      <c r="M65" s="326"/>
      <c r="N65" s="326">
        <v>18534</v>
      </c>
      <c r="O65" s="326"/>
      <c r="P65" s="350">
        <f t="shared" si="3"/>
        <v>24173</v>
      </c>
      <c r="Q65" s="324"/>
    </row>
    <row r="66" spans="3:17" ht="12.75">
      <c r="C66" s="322"/>
      <c r="D66" s="323"/>
      <c r="E66" s="323"/>
      <c r="F66" s="323"/>
      <c r="G66" s="325">
        <v>1993</v>
      </c>
      <c r="H66" s="323"/>
      <c r="I66" s="326">
        <v>399</v>
      </c>
      <c r="J66" s="326">
        <v>4454</v>
      </c>
      <c r="K66" s="326"/>
      <c r="L66" s="301">
        <f t="shared" si="2"/>
        <v>4853</v>
      </c>
      <c r="M66" s="326"/>
      <c r="N66" s="326">
        <v>17561</v>
      </c>
      <c r="O66" s="326"/>
      <c r="P66" s="350">
        <f t="shared" si="3"/>
        <v>22414</v>
      </c>
      <c r="Q66" s="324"/>
    </row>
    <row r="67" spans="3:17" ht="12.75">
      <c r="C67" s="322"/>
      <c r="D67" s="323"/>
      <c r="E67" s="323"/>
      <c r="F67" s="323"/>
      <c r="G67" s="325">
        <v>1994</v>
      </c>
      <c r="H67" s="323"/>
      <c r="I67" s="326">
        <v>363</v>
      </c>
      <c r="J67" s="326">
        <v>5208</v>
      </c>
      <c r="K67" s="326"/>
      <c r="L67" s="301">
        <f t="shared" si="2"/>
        <v>5571</v>
      </c>
      <c r="M67" s="326"/>
      <c r="N67" s="326">
        <v>17002</v>
      </c>
      <c r="O67" s="326"/>
      <c r="P67" s="350">
        <f t="shared" si="3"/>
        <v>22573</v>
      </c>
      <c r="Q67" s="324"/>
    </row>
    <row r="68" spans="3:17" ht="12.75">
      <c r="C68" s="322"/>
      <c r="D68" s="323"/>
      <c r="E68" s="323"/>
      <c r="F68" s="323"/>
      <c r="G68" s="325">
        <v>1995</v>
      </c>
      <c r="H68" s="323"/>
      <c r="I68" s="326">
        <v>409</v>
      </c>
      <c r="J68" s="326">
        <v>4930</v>
      </c>
      <c r="K68" s="326"/>
      <c r="L68" s="301">
        <f t="shared" si="2"/>
        <v>5339</v>
      </c>
      <c r="M68" s="326"/>
      <c r="N68" s="326">
        <v>16855</v>
      </c>
      <c r="O68" s="326"/>
      <c r="P68" s="350">
        <f t="shared" si="3"/>
        <v>22194</v>
      </c>
      <c r="Q68" s="324"/>
    </row>
    <row r="69" spans="3:17" ht="12.75">
      <c r="C69" s="322"/>
      <c r="D69" s="323"/>
      <c r="E69" s="323"/>
      <c r="F69" s="323"/>
      <c r="G69" s="325">
        <v>1996</v>
      </c>
      <c r="H69" s="323"/>
      <c r="I69" s="326">
        <v>357</v>
      </c>
      <c r="J69" s="326">
        <v>4041</v>
      </c>
      <c r="K69" s="326"/>
      <c r="L69" s="301">
        <f t="shared" si="2"/>
        <v>4398</v>
      </c>
      <c r="M69" s="326"/>
      <c r="N69" s="326">
        <v>17318</v>
      </c>
      <c r="O69" s="326"/>
      <c r="P69" s="350">
        <f t="shared" si="3"/>
        <v>21716</v>
      </c>
      <c r="Q69" s="324"/>
    </row>
    <row r="70" spans="3:17" ht="12.75">
      <c r="C70" s="322"/>
      <c r="D70" s="323"/>
      <c r="E70" s="323"/>
      <c r="F70" s="323"/>
      <c r="G70" s="325">
        <v>1997</v>
      </c>
      <c r="H70" s="323"/>
      <c r="I70" s="326">
        <v>377</v>
      </c>
      <c r="J70" s="326">
        <v>4047</v>
      </c>
      <c r="K70" s="326"/>
      <c r="L70" s="301">
        <f t="shared" si="2"/>
        <v>4424</v>
      </c>
      <c r="M70" s="326"/>
      <c r="N70" s="326">
        <v>18205</v>
      </c>
      <c r="O70" s="326"/>
      <c r="P70" s="350">
        <f t="shared" si="3"/>
        <v>22629</v>
      </c>
      <c r="Q70" s="324"/>
    </row>
    <row r="71" spans="3:17" ht="12.75">
      <c r="C71" s="322"/>
      <c r="D71" s="323"/>
      <c r="E71" s="323"/>
      <c r="F71" s="323"/>
      <c r="G71" s="325">
        <v>1998</v>
      </c>
      <c r="H71" s="328"/>
      <c r="I71" s="326">
        <v>385</v>
      </c>
      <c r="J71" s="326">
        <v>4072</v>
      </c>
      <c r="K71" s="326"/>
      <c r="L71" s="301">
        <f t="shared" si="2"/>
        <v>4457</v>
      </c>
      <c r="M71" s="326"/>
      <c r="N71" s="326">
        <v>18010</v>
      </c>
      <c r="O71" s="326"/>
      <c r="P71" s="350">
        <f t="shared" si="3"/>
        <v>22467</v>
      </c>
      <c r="Q71" s="324"/>
    </row>
    <row r="72" spans="3:17" ht="12.75">
      <c r="C72" s="322"/>
      <c r="D72" s="323"/>
      <c r="E72" s="323"/>
      <c r="F72" s="323"/>
      <c r="G72" s="328">
        <v>1999</v>
      </c>
      <c r="H72" s="328"/>
      <c r="I72" s="326">
        <v>310</v>
      </c>
      <c r="J72" s="326">
        <v>3765</v>
      </c>
      <c r="K72" s="249"/>
      <c r="L72" s="301">
        <f t="shared" si="2"/>
        <v>4075</v>
      </c>
      <c r="M72" s="249"/>
      <c r="N72" s="326">
        <v>16927</v>
      </c>
      <c r="O72" s="249"/>
      <c r="P72" s="350">
        <f t="shared" si="3"/>
        <v>21002</v>
      </c>
      <c r="Q72" s="324"/>
    </row>
    <row r="73" spans="3:17" ht="12.75">
      <c r="C73" s="322"/>
      <c r="D73" s="323"/>
      <c r="E73" s="323"/>
      <c r="F73" s="323"/>
      <c r="G73" s="328">
        <v>2000</v>
      </c>
      <c r="H73" s="15"/>
      <c r="I73" s="326">
        <v>326</v>
      </c>
      <c r="J73" s="326">
        <v>3568</v>
      </c>
      <c r="K73" s="249"/>
      <c r="L73" s="301">
        <f t="shared" si="2"/>
        <v>3894</v>
      </c>
      <c r="M73" s="249"/>
      <c r="N73" s="326">
        <v>16624</v>
      </c>
      <c r="O73" s="249"/>
      <c r="P73" s="350">
        <f t="shared" si="3"/>
        <v>20518</v>
      </c>
      <c r="Q73" s="324"/>
    </row>
    <row r="74" spans="3:17" ht="12.75">
      <c r="C74" s="322"/>
      <c r="D74" s="323"/>
      <c r="E74" s="323"/>
      <c r="F74" s="323"/>
      <c r="G74" s="328">
        <v>2001</v>
      </c>
      <c r="H74" s="15"/>
      <c r="I74" s="326">
        <v>348</v>
      </c>
      <c r="J74" s="326">
        <v>3410</v>
      </c>
      <c r="K74" s="249"/>
      <c r="L74" s="301">
        <f t="shared" si="2"/>
        <v>3758</v>
      </c>
      <c r="M74" s="249"/>
      <c r="N74" s="326">
        <v>16153</v>
      </c>
      <c r="O74" s="249"/>
      <c r="P74" s="350">
        <f t="shared" si="3"/>
        <v>19911</v>
      </c>
      <c r="Q74" s="324"/>
    </row>
    <row r="75" spans="3:17" ht="12.75">
      <c r="C75" s="322"/>
      <c r="D75" s="323"/>
      <c r="E75" s="323"/>
      <c r="F75" s="323"/>
      <c r="G75" s="328">
        <v>2002</v>
      </c>
      <c r="H75" s="15"/>
      <c r="I75" s="326">
        <v>304</v>
      </c>
      <c r="J75" s="326">
        <v>3229</v>
      </c>
      <c r="K75" s="249"/>
      <c r="L75" s="301">
        <f t="shared" si="2"/>
        <v>3533</v>
      </c>
      <c r="M75" s="249"/>
      <c r="N75" s="326">
        <v>15742</v>
      </c>
      <c r="O75" s="249"/>
      <c r="P75" s="350">
        <f aca="true" t="shared" si="4" ref="P75:P85">L75+N75</f>
        <v>19275</v>
      </c>
      <c r="Q75" s="324"/>
    </row>
    <row r="76" spans="3:17" ht="12.75">
      <c r="C76" s="322"/>
      <c r="D76" s="323"/>
      <c r="E76" s="323"/>
      <c r="F76" s="323"/>
      <c r="G76" s="328">
        <v>2003</v>
      </c>
      <c r="H76" s="15"/>
      <c r="I76" s="326">
        <v>336</v>
      </c>
      <c r="J76" s="326">
        <v>2957</v>
      </c>
      <c r="K76" s="249"/>
      <c r="L76" s="301">
        <f t="shared" si="2"/>
        <v>3293</v>
      </c>
      <c r="M76" s="249"/>
      <c r="N76" s="326">
        <v>15463</v>
      </c>
      <c r="O76" s="249"/>
      <c r="P76" s="350">
        <f t="shared" si="4"/>
        <v>18756</v>
      </c>
      <c r="Q76" s="324"/>
    </row>
    <row r="77" spans="3:17" ht="12.75">
      <c r="C77" s="322"/>
      <c r="D77" s="323"/>
      <c r="E77" s="323"/>
      <c r="F77" s="323"/>
      <c r="G77" s="328">
        <v>2004</v>
      </c>
      <c r="H77" s="15"/>
      <c r="I77" s="326">
        <v>308</v>
      </c>
      <c r="J77" s="326">
        <v>2766</v>
      </c>
      <c r="K77" s="249"/>
      <c r="L77" s="301">
        <f t="shared" si="2"/>
        <v>3074</v>
      </c>
      <c r="M77" s="249"/>
      <c r="N77" s="326">
        <v>15428</v>
      </c>
      <c r="O77" s="249"/>
      <c r="P77" s="350">
        <f t="shared" si="4"/>
        <v>18502</v>
      </c>
      <c r="Q77" s="324"/>
    </row>
    <row r="78" spans="3:17" ht="12.75">
      <c r="C78" s="322"/>
      <c r="D78" s="323"/>
      <c r="E78" s="323"/>
      <c r="F78" s="323"/>
      <c r="G78" s="328">
        <v>2005</v>
      </c>
      <c r="H78" s="15"/>
      <c r="I78" s="326">
        <v>286</v>
      </c>
      <c r="J78" s="326">
        <v>2666</v>
      </c>
      <c r="K78" s="249"/>
      <c r="L78" s="301">
        <f>SUM(I78:J78)</f>
        <v>2952</v>
      </c>
      <c r="M78" s="249"/>
      <c r="N78" s="326">
        <v>14933</v>
      </c>
      <c r="O78" s="249"/>
      <c r="P78" s="350">
        <f t="shared" si="4"/>
        <v>17885</v>
      </c>
      <c r="Q78" s="324"/>
    </row>
    <row r="79" spans="3:17" ht="12.75">
      <c r="C79" s="322"/>
      <c r="D79" s="323"/>
      <c r="E79" s="323"/>
      <c r="F79" s="323"/>
      <c r="G79" s="328">
        <v>2006</v>
      </c>
      <c r="H79" s="15"/>
      <c r="I79" s="326">
        <v>314</v>
      </c>
      <c r="J79" s="326">
        <v>2635</v>
      </c>
      <c r="K79" s="249"/>
      <c r="L79" s="301">
        <f t="shared" si="2"/>
        <v>2949</v>
      </c>
      <c r="M79" s="249"/>
      <c r="N79" s="326">
        <v>14320</v>
      </c>
      <c r="O79" s="249"/>
      <c r="P79" s="350">
        <f t="shared" si="4"/>
        <v>17269</v>
      </c>
      <c r="Q79" s="324"/>
    </row>
    <row r="80" spans="3:17" ht="12.75">
      <c r="C80" s="322"/>
      <c r="D80" s="323"/>
      <c r="E80" s="323"/>
      <c r="F80" s="323"/>
      <c r="G80" s="328">
        <v>2007</v>
      </c>
      <c r="H80" s="15"/>
      <c r="I80" s="326">
        <v>281</v>
      </c>
      <c r="J80" s="326">
        <v>2385</v>
      </c>
      <c r="K80" s="249"/>
      <c r="L80" s="301">
        <f t="shared" si="2"/>
        <v>2666</v>
      </c>
      <c r="M80" s="249"/>
      <c r="N80" s="326">
        <v>13573</v>
      </c>
      <c r="O80" s="249"/>
      <c r="P80" s="350">
        <f t="shared" si="4"/>
        <v>16239</v>
      </c>
      <c r="Q80" s="324"/>
    </row>
    <row r="81" spans="3:17" ht="12.75">
      <c r="C81" s="322"/>
      <c r="D81" s="323"/>
      <c r="E81" s="323"/>
      <c r="F81" s="323"/>
      <c r="G81" s="328">
        <v>2008</v>
      </c>
      <c r="H81" s="15"/>
      <c r="I81" s="326">
        <v>270</v>
      </c>
      <c r="J81" s="326">
        <v>2575</v>
      </c>
      <c r="K81" s="249"/>
      <c r="L81" s="301">
        <f t="shared" si="2"/>
        <v>2845</v>
      </c>
      <c r="M81" s="249"/>
      <c r="N81" s="326">
        <v>12747</v>
      </c>
      <c r="O81" s="249"/>
      <c r="P81" s="350">
        <f t="shared" si="4"/>
        <v>15592</v>
      </c>
      <c r="Q81" s="324"/>
    </row>
    <row r="82" spans="3:17" ht="12.75">
      <c r="C82" s="322"/>
      <c r="D82" s="323"/>
      <c r="E82" s="323"/>
      <c r="F82" s="323"/>
      <c r="G82" s="328">
        <v>2009</v>
      </c>
      <c r="H82" s="15"/>
      <c r="I82" s="326">
        <v>216</v>
      </c>
      <c r="J82" s="326">
        <v>2288</v>
      </c>
      <c r="K82" s="249"/>
      <c r="L82" s="301">
        <f t="shared" si="2"/>
        <v>2504</v>
      </c>
      <c r="M82" s="249"/>
      <c r="N82" s="326">
        <v>12540</v>
      </c>
      <c r="O82" s="249"/>
      <c r="P82" s="350">
        <f t="shared" si="4"/>
        <v>15044</v>
      </c>
      <c r="Q82" s="324"/>
    </row>
    <row r="83" spans="3:17" ht="12.75">
      <c r="C83" s="322"/>
      <c r="D83" s="323"/>
      <c r="E83" s="323"/>
      <c r="F83" s="323"/>
      <c r="G83" s="328">
        <v>2010</v>
      </c>
      <c r="H83" s="15"/>
      <c r="I83" s="326">
        <v>208</v>
      </c>
      <c r="J83" s="326">
        <v>1969</v>
      </c>
      <c r="K83" s="249"/>
      <c r="L83" s="301">
        <f t="shared" si="2"/>
        <v>2177</v>
      </c>
      <c r="M83" s="249"/>
      <c r="N83" s="326">
        <v>11161</v>
      </c>
      <c r="O83" s="249"/>
      <c r="P83" s="350">
        <f t="shared" si="4"/>
        <v>13338</v>
      </c>
      <c r="Q83" s="324"/>
    </row>
    <row r="84" spans="3:17" ht="12.75">
      <c r="C84" s="322"/>
      <c r="D84" s="323"/>
      <c r="E84" s="323"/>
      <c r="F84" s="323"/>
      <c r="G84" s="328">
        <v>2011</v>
      </c>
      <c r="H84" s="15"/>
      <c r="I84" s="326">
        <v>185</v>
      </c>
      <c r="J84" s="326">
        <v>1877</v>
      </c>
      <c r="K84" s="249"/>
      <c r="L84" s="301">
        <f t="shared" si="2"/>
        <v>2062</v>
      </c>
      <c r="M84" s="249"/>
      <c r="N84" s="326">
        <v>10715</v>
      </c>
      <c r="O84" s="249"/>
      <c r="P84" s="350">
        <f t="shared" si="4"/>
        <v>12777</v>
      </c>
      <c r="Q84" s="324"/>
    </row>
    <row r="85" spans="3:17" ht="12.75">
      <c r="C85" s="322"/>
      <c r="D85" s="323"/>
      <c r="E85" s="323"/>
      <c r="F85" s="323"/>
      <c r="G85" s="328">
        <v>2012</v>
      </c>
      <c r="H85" s="15" t="s">
        <v>26</v>
      </c>
      <c r="I85" s="326">
        <v>170</v>
      </c>
      <c r="J85" s="326">
        <v>1959</v>
      </c>
      <c r="K85" s="249"/>
      <c r="L85" s="301">
        <f t="shared" si="2"/>
        <v>2129</v>
      </c>
      <c r="M85" s="249"/>
      <c r="N85" s="326">
        <v>10446</v>
      </c>
      <c r="O85" s="249"/>
      <c r="P85" s="350">
        <f t="shared" si="4"/>
        <v>12575</v>
      </c>
      <c r="Q85" s="324"/>
    </row>
    <row r="86" spans="3:17" ht="6" customHeight="1">
      <c r="C86" s="329"/>
      <c r="D86" s="330"/>
      <c r="E86" s="330"/>
      <c r="F86" s="323"/>
      <c r="G86" s="325"/>
      <c r="H86" s="323"/>
      <c r="I86" s="323"/>
      <c r="J86" s="323"/>
      <c r="K86" s="323"/>
      <c r="L86" s="323"/>
      <c r="M86" s="323"/>
      <c r="N86" s="323"/>
      <c r="O86" s="323"/>
      <c r="P86" s="327"/>
      <c r="Q86" s="324"/>
    </row>
    <row r="87" spans="3:17" ht="12.75">
      <c r="C87" s="315"/>
      <c r="D87" s="331" t="s">
        <v>189</v>
      </c>
      <c r="E87" s="332"/>
      <c r="F87" s="332"/>
      <c r="G87" s="332"/>
      <c r="H87" s="314"/>
      <c r="I87" s="351">
        <f>AVERAGE(I77:I81)</f>
        <v>291.8</v>
      </c>
      <c r="J87" s="351">
        <f aca="true" t="shared" si="5" ref="J87:P87">AVERAGE(J77:J81)</f>
        <v>2605.4</v>
      </c>
      <c r="K87" s="351"/>
      <c r="L87" s="351">
        <f t="shared" si="5"/>
        <v>2897.2</v>
      </c>
      <c r="M87" s="351"/>
      <c r="N87" s="351">
        <f t="shared" si="5"/>
        <v>14200.2</v>
      </c>
      <c r="O87" s="351"/>
      <c r="P87" s="352">
        <f t="shared" si="5"/>
        <v>17097.4</v>
      </c>
      <c r="Q87" s="324"/>
    </row>
    <row r="88" spans="3:17" ht="12.75">
      <c r="C88" s="14"/>
      <c r="D88" s="333" t="s">
        <v>202</v>
      </c>
      <c r="E88" s="332"/>
      <c r="F88" s="332"/>
      <c r="G88" s="332"/>
      <c r="H88" s="314"/>
      <c r="I88" s="351">
        <f>AVERAGE(I81:I85)</f>
        <v>209.8</v>
      </c>
      <c r="J88" s="351">
        <f>AVERAGE(J81:J85)</f>
        <v>2133.6</v>
      </c>
      <c r="K88" s="351"/>
      <c r="L88" s="351">
        <f>AVERAGE(L81:L85)</f>
        <v>2343.4</v>
      </c>
      <c r="M88" s="351"/>
      <c r="N88" s="351">
        <f>AVERAGE(N81:N85)</f>
        <v>11521.8</v>
      </c>
      <c r="O88" s="351"/>
      <c r="P88" s="352">
        <f>AVERAGE(P81:P85)</f>
        <v>13865.2</v>
      </c>
      <c r="Q88" s="324"/>
    </row>
    <row r="89" spans="3:17" ht="6" customHeight="1">
      <c r="C89" s="322"/>
      <c r="D89" s="323"/>
      <c r="E89" s="330"/>
      <c r="F89" s="330"/>
      <c r="G89" s="334"/>
      <c r="H89" s="330"/>
      <c r="I89" s="330"/>
      <c r="J89" s="330"/>
      <c r="K89" s="330"/>
      <c r="L89" s="330"/>
      <c r="M89" s="330"/>
      <c r="N89" s="330"/>
      <c r="O89" s="330"/>
      <c r="P89" s="329"/>
      <c r="Q89" s="324"/>
    </row>
    <row r="90" spans="3:17" ht="12.75">
      <c r="C90" s="335"/>
      <c r="D90" s="336" t="s">
        <v>203</v>
      </c>
      <c r="E90" s="337"/>
      <c r="F90" s="337"/>
      <c r="G90" s="337"/>
      <c r="H90" s="338"/>
      <c r="I90" s="338"/>
      <c r="J90" s="338"/>
      <c r="K90" s="338"/>
      <c r="L90" s="338"/>
      <c r="M90" s="338"/>
      <c r="N90" s="338"/>
      <c r="O90" s="338"/>
      <c r="P90" s="339"/>
      <c r="Q90" s="340"/>
    </row>
    <row r="91" spans="3:17" ht="12.75">
      <c r="C91" s="341"/>
      <c r="D91" s="342"/>
      <c r="E91" s="337"/>
      <c r="F91" s="330" t="s">
        <v>204</v>
      </c>
      <c r="G91" s="337"/>
      <c r="H91" s="338"/>
      <c r="I91" s="353">
        <f>(I85-I84)/I84</f>
        <v>-0.08108108108108109</v>
      </c>
      <c r="J91" s="353">
        <f>(J85-J84)/J84</f>
        <v>0.04368673415023974</v>
      </c>
      <c r="K91" s="353"/>
      <c r="L91" s="353">
        <f>(L85-L84)/L84</f>
        <v>0.03249272550921436</v>
      </c>
      <c r="M91" s="353"/>
      <c r="N91" s="353">
        <f>(N85-N84)/N84</f>
        <v>-0.025104993000466636</v>
      </c>
      <c r="O91" s="379"/>
      <c r="P91" s="353">
        <f>(P85-P84)/P84</f>
        <v>-0.01580965797918134</v>
      </c>
      <c r="Q91" s="340"/>
    </row>
    <row r="92" spans="3:17" ht="12.75">
      <c r="C92" s="341"/>
      <c r="D92" s="342"/>
      <c r="E92" s="337"/>
      <c r="F92" s="343" t="s">
        <v>183</v>
      </c>
      <c r="G92" s="337"/>
      <c r="H92" s="338"/>
      <c r="I92" s="353">
        <f>(I85-I87)/I87</f>
        <v>-0.4174091843728581</v>
      </c>
      <c r="J92" s="353">
        <f>(J85-J87)/J87</f>
        <v>-0.2481000997927382</v>
      </c>
      <c r="K92" s="353"/>
      <c r="L92" s="353">
        <f>(L85-L87)/L87</f>
        <v>-0.2651525610934695</v>
      </c>
      <c r="M92" s="353"/>
      <c r="N92" s="353">
        <f>(N85-N87)/N87</f>
        <v>-0.26437655807664684</v>
      </c>
      <c r="O92" s="379"/>
      <c r="P92" s="353">
        <f>(P85-P87)/P87</f>
        <v>-0.26450805385614196</v>
      </c>
      <c r="Q92" s="340"/>
    </row>
    <row r="93" spans="3:17" ht="6" customHeight="1">
      <c r="C93" s="344"/>
      <c r="D93" s="345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7"/>
      <c r="Q93" s="348"/>
    </row>
    <row r="94" ht="5.25" customHeight="1"/>
    <row r="95" spans="3:6" ht="12.75">
      <c r="C95" s="19" t="s">
        <v>8</v>
      </c>
      <c r="D95" s="19"/>
      <c r="F95" s="20" t="s">
        <v>205</v>
      </c>
    </row>
    <row r="96" spans="4:6" ht="12.75">
      <c r="D96" s="20"/>
      <c r="F96" s="20" t="s">
        <v>9</v>
      </c>
    </row>
    <row r="97" spans="3:6" ht="12.75">
      <c r="C97" s="20"/>
      <c r="D97" s="20"/>
      <c r="F97" s="23" t="s">
        <v>176</v>
      </c>
    </row>
    <row r="98" spans="4:6" ht="12.75">
      <c r="D98" s="20"/>
      <c r="F98" s="25" t="s">
        <v>177</v>
      </c>
    </row>
    <row r="99" spans="3:4" ht="3" customHeight="1">
      <c r="C99" s="1"/>
      <c r="D99" s="1"/>
    </row>
    <row r="100" spans="3:4" ht="3.75" customHeight="1">
      <c r="C100" s="1"/>
      <c r="D100" s="1"/>
    </row>
    <row r="101" spans="3:4" ht="37.5" customHeight="1">
      <c r="C101" s="1"/>
      <c r="D101" s="1"/>
    </row>
    <row r="102" spans="3:4" ht="35.25" customHeight="1">
      <c r="C102" s="1"/>
      <c r="D102" s="1"/>
    </row>
    <row r="103" spans="3:4" ht="33" customHeight="1">
      <c r="C103" s="1"/>
      <c r="D103" s="1"/>
    </row>
    <row r="105" ht="214.5" customHeight="1"/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L6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51</v>
      </c>
      <c r="G4" s="110" t="s">
        <v>97</v>
      </c>
      <c r="H4" s="110" t="s">
        <v>52</v>
      </c>
      <c r="I4" s="110"/>
      <c r="K4" s="110" t="s">
        <v>25</v>
      </c>
      <c r="L4" s="110" t="s">
        <v>53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178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49</v>
      </c>
      <c r="C40" s="108">
        <f>'Tables 1 and 2'!G58</f>
        <v>1985</v>
      </c>
      <c r="D40" s="109">
        <f>'Tables 1 and 2'!I58</f>
        <v>602</v>
      </c>
      <c r="F40" s="108">
        <f>C40</f>
        <v>1985</v>
      </c>
      <c r="G40" s="109">
        <f t="shared" si="4"/>
        <v>8388</v>
      </c>
      <c r="H40" s="109">
        <f>'Tables 1 and 2'!J58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2'!N58</f>
        <v>18899</v>
      </c>
    </row>
    <row r="41" spans="2:12" ht="12.75">
      <c r="B41" t="s">
        <v>50</v>
      </c>
      <c r="C41" s="108">
        <f>'Tables 1 and 2'!G59</f>
        <v>1986</v>
      </c>
      <c r="D41" s="109">
        <f>'Tables 1 and 2'!I59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2'!J59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2'!N59</f>
        <v>18094</v>
      </c>
    </row>
    <row r="42" spans="2:12" ht="12.75">
      <c r="B42" t="s">
        <v>7</v>
      </c>
      <c r="C42" s="108">
        <f>'Tables 1 and 2'!G60</f>
        <v>1987</v>
      </c>
      <c r="D42" s="109">
        <f>'Tables 1 and 2'!I60</f>
        <v>556</v>
      </c>
      <c r="F42" s="108">
        <f t="shared" si="6"/>
        <v>1987</v>
      </c>
      <c r="G42" s="109">
        <f t="shared" si="4"/>
        <v>7263</v>
      </c>
      <c r="H42" s="109">
        <f>'Tables 1 and 2'!J60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2'!N60</f>
        <v>17485</v>
      </c>
    </row>
    <row r="43" spans="3:12" ht="12.75">
      <c r="C43" s="108">
        <f>'Tables 1 and 2'!G61</f>
        <v>1988</v>
      </c>
      <c r="D43" s="109">
        <f>'Tables 1 and 2'!I61</f>
        <v>554</v>
      </c>
      <c r="F43" s="108">
        <f t="shared" si="6"/>
        <v>1988</v>
      </c>
      <c r="G43" s="109">
        <f t="shared" si="4"/>
        <v>7286</v>
      </c>
      <c r="H43" s="109">
        <f>'Tables 1 and 2'!J61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2'!N61</f>
        <v>18139</v>
      </c>
    </row>
    <row r="44" spans="3:12" ht="12.75">
      <c r="C44" s="108">
        <f>'Tables 1 and 2'!G62</f>
        <v>1989</v>
      </c>
      <c r="D44" s="109">
        <f>'Tables 1 and 2'!I62</f>
        <v>553</v>
      </c>
      <c r="F44" s="108">
        <f t="shared" si="6"/>
        <v>1989</v>
      </c>
      <c r="G44" s="109">
        <f t="shared" si="4"/>
        <v>7551</v>
      </c>
      <c r="H44" s="109">
        <f>'Tables 1 and 2'!J62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2'!N62</f>
        <v>19981</v>
      </c>
    </row>
    <row r="45" spans="3:12" ht="12.75">
      <c r="C45" s="108">
        <f>'Tables 1 and 2'!G63</f>
        <v>1990</v>
      </c>
      <c r="D45" s="109">
        <f>'Tables 1 and 2'!I63</f>
        <v>546</v>
      </c>
      <c r="F45" s="108">
        <f t="shared" si="6"/>
        <v>1990</v>
      </c>
      <c r="G45" s="109">
        <f t="shared" si="4"/>
        <v>6798</v>
      </c>
      <c r="H45" s="109">
        <f>'Tables 1 and 2'!J63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2'!N63</f>
        <v>20430</v>
      </c>
    </row>
    <row r="46" spans="3:12" ht="12.75">
      <c r="C46" s="108">
        <f>'Tables 1 and 2'!G64</f>
        <v>1991</v>
      </c>
      <c r="D46" s="109">
        <f>'Tables 1 and 2'!I64</f>
        <v>491</v>
      </c>
      <c r="F46" s="108">
        <f t="shared" si="6"/>
        <v>1991</v>
      </c>
      <c r="G46" s="109">
        <f t="shared" si="4"/>
        <v>6129</v>
      </c>
      <c r="H46" s="109">
        <f>'Tables 1 and 2'!J64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2'!N64</f>
        <v>19217</v>
      </c>
    </row>
    <row r="47" spans="3:12" ht="12.75">
      <c r="C47" s="108">
        <f>'Tables 1 and 2'!G65</f>
        <v>1992</v>
      </c>
      <c r="D47" s="109">
        <f>'Tables 1 and 2'!I65</f>
        <v>463</v>
      </c>
      <c r="F47" s="108">
        <f t="shared" si="6"/>
        <v>1992</v>
      </c>
      <c r="G47" s="109">
        <f t="shared" si="4"/>
        <v>5639</v>
      </c>
      <c r="H47" s="109">
        <f>'Tables 1 and 2'!J65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2'!N65</f>
        <v>18534</v>
      </c>
    </row>
    <row r="48" spans="3:12" ht="12.75">
      <c r="C48" s="108">
        <f>'Tables 1 and 2'!G66</f>
        <v>1993</v>
      </c>
      <c r="D48" s="109">
        <f>'Tables 1 and 2'!I66</f>
        <v>399</v>
      </c>
      <c r="F48" s="108">
        <f t="shared" si="6"/>
        <v>1993</v>
      </c>
      <c r="G48" s="109">
        <f t="shared" si="4"/>
        <v>4853</v>
      </c>
      <c r="H48" s="109">
        <f>'Tables 1 and 2'!J66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2'!N66</f>
        <v>17561</v>
      </c>
    </row>
    <row r="49" spans="3:12" ht="12.75">
      <c r="C49" s="108">
        <f>'Tables 1 and 2'!G67</f>
        <v>1994</v>
      </c>
      <c r="D49" s="109">
        <f>'Tables 1 and 2'!I67</f>
        <v>363</v>
      </c>
      <c r="F49" s="108">
        <f t="shared" si="6"/>
        <v>1994</v>
      </c>
      <c r="G49" s="109">
        <f t="shared" si="4"/>
        <v>5571</v>
      </c>
      <c r="H49" s="109">
        <f>'Tables 1 and 2'!J67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2'!N67</f>
        <v>17002</v>
      </c>
    </row>
    <row r="50" spans="3:12" ht="12.75">
      <c r="C50" s="108">
        <f>'Tables 1 and 2'!G68</f>
        <v>1995</v>
      </c>
      <c r="D50" s="109">
        <f>'Tables 1 and 2'!I68</f>
        <v>409</v>
      </c>
      <c r="F50" s="108">
        <f t="shared" si="6"/>
        <v>1995</v>
      </c>
      <c r="G50" s="109">
        <f t="shared" si="4"/>
        <v>5339</v>
      </c>
      <c r="H50" s="109">
        <f>'Tables 1 and 2'!J68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2'!N68</f>
        <v>16855</v>
      </c>
    </row>
    <row r="51" spans="3:12" ht="12.75">
      <c r="C51" s="108">
        <f>'Tables 1 and 2'!G69</f>
        <v>1996</v>
      </c>
      <c r="D51" s="109">
        <f>'Tables 1 and 2'!I69</f>
        <v>357</v>
      </c>
      <c r="F51" s="108">
        <f t="shared" si="6"/>
        <v>1996</v>
      </c>
      <c r="G51" s="109">
        <f t="shared" si="4"/>
        <v>4398</v>
      </c>
      <c r="H51" s="109">
        <f>'Tables 1 and 2'!J69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2'!N69</f>
        <v>17318</v>
      </c>
    </row>
    <row r="52" spans="3:12" ht="12.75">
      <c r="C52" s="108">
        <f>'Tables 1 and 2'!G70</f>
        <v>1997</v>
      </c>
      <c r="D52" s="109">
        <f>'Tables 1 and 2'!I70</f>
        <v>377</v>
      </c>
      <c r="F52" s="108">
        <f t="shared" si="6"/>
        <v>1997</v>
      </c>
      <c r="G52" s="109">
        <f t="shared" si="4"/>
        <v>4424</v>
      </c>
      <c r="H52" s="109">
        <f>'Tables 1 and 2'!J70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2'!N70</f>
        <v>18205</v>
      </c>
    </row>
    <row r="53" spans="3:12" ht="12.75">
      <c r="C53" s="108">
        <f>'Tables 1 and 2'!G71</f>
        <v>1998</v>
      </c>
      <c r="D53" s="109">
        <f>'Tables 1 and 2'!I71</f>
        <v>385</v>
      </c>
      <c r="F53" s="108">
        <f t="shared" si="6"/>
        <v>1998</v>
      </c>
      <c r="G53" s="109">
        <f t="shared" si="4"/>
        <v>4457</v>
      </c>
      <c r="H53" s="109">
        <f>'Tables 1 and 2'!J71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2'!N71</f>
        <v>18010</v>
      </c>
    </row>
    <row r="54" spans="3:12" ht="12.75">
      <c r="C54" s="108">
        <f>'Tables 1 and 2'!G72</f>
        <v>1999</v>
      </c>
      <c r="D54" s="109">
        <f>'Tables 1 and 2'!I72</f>
        <v>310</v>
      </c>
      <c r="F54" s="108">
        <f t="shared" si="6"/>
        <v>1999</v>
      </c>
      <c r="G54" s="109">
        <f t="shared" si="4"/>
        <v>4075</v>
      </c>
      <c r="H54" s="109">
        <f>'Tables 1 and 2'!J72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2'!N72</f>
        <v>16927</v>
      </c>
    </row>
    <row r="55" spans="3:12" ht="12.75">
      <c r="C55" s="108">
        <f>'Tables 1 and 2'!G73</f>
        <v>2000</v>
      </c>
      <c r="D55" s="109">
        <f>'Tables 1 and 2'!I73</f>
        <v>326</v>
      </c>
      <c r="F55" s="108">
        <f t="shared" si="6"/>
        <v>2000</v>
      </c>
      <c r="G55" s="109">
        <f t="shared" si="4"/>
        <v>3894</v>
      </c>
      <c r="H55" s="109">
        <f>'Tables 1 and 2'!J73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2'!N73</f>
        <v>16624</v>
      </c>
    </row>
    <row r="56" spans="3:12" ht="12.75">
      <c r="C56" s="108">
        <f>'Tables 1 and 2'!G74</f>
        <v>2001</v>
      </c>
      <c r="D56" s="109">
        <f>'Tables 1 and 2'!I74</f>
        <v>348</v>
      </c>
      <c r="F56" s="108">
        <f>C56</f>
        <v>2001</v>
      </c>
      <c r="G56" s="109">
        <f>D56+H56</f>
        <v>3758</v>
      </c>
      <c r="H56" s="109">
        <f>'Tables 1 and 2'!J74</f>
        <v>3410</v>
      </c>
      <c r="I56" s="109"/>
      <c r="J56" s="108">
        <f>F56</f>
        <v>2001</v>
      </c>
      <c r="K56" s="109">
        <f>G56+L56</f>
        <v>19911</v>
      </c>
      <c r="L56" s="109">
        <f>'Tables 1 and 2'!N74</f>
        <v>16153</v>
      </c>
    </row>
    <row r="57" spans="3:12" ht="12.75">
      <c r="C57" s="108">
        <f>'Tables 1 and 2'!G75</f>
        <v>2002</v>
      </c>
      <c r="D57" s="109">
        <f>'Tables 1 and 2'!I75</f>
        <v>304</v>
      </c>
      <c r="F57" s="108">
        <f t="shared" si="6"/>
        <v>2002</v>
      </c>
      <c r="G57" s="109">
        <f t="shared" si="4"/>
        <v>3533</v>
      </c>
      <c r="H57" s="109">
        <f>'Tables 1 and 2'!J75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2'!N75</f>
        <v>15742</v>
      </c>
    </row>
    <row r="58" spans="3:12" ht="12.75">
      <c r="C58" s="108">
        <f>'Tables 1 and 2'!G76</f>
        <v>2003</v>
      </c>
      <c r="D58" s="109">
        <f>'Tables 1 and 2'!I76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2'!J76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2'!N76</f>
        <v>15463</v>
      </c>
    </row>
    <row r="59" spans="3:12" ht="12.75">
      <c r="C59" s="108">
        <f>'Tables 1 and 2'!G77</f>
        <v>2004</v>
      </c>
      <c r="D59" s="109">
        <f>'Tables 1 and 2'!I77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2'!J77</f>
        <v>2766</v>
      </c>
      <c r="J59" s="108">
        <f t="shared" si="10"/>
        <v>2004</v>
      </c>
      <c r="K59" s="109">
        <f t="shared" si="11"/>
        <v>18502</v>
      </c>
      <c r="L59" s="109">
        <f>'Tables 1 and 2'!N77</f>
        <v>15428</v>
      </c>
    </row>
    <row r="60" spans="3:12" ht="12.75">
      <c r="C60" s="108">
        <f>'Tables 1 and 2'!G78</f>
        <v>2005</v>
      </c>
      <c r="D60" s="109">
        <f>'Tables 1 and 2'!I78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2'!J78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2'!N78</f>
        <v>14933</v>
      </c>
    </row>
    <row r="61" spans="3:12" ht="12.75">
      <c r="C61" s="108">
        <f>'Tables 1 and 2'!G79</f>
        <v>2006</v>
      </c>
      <c r="D61" s="109">
        <f>'Tables 1 and 2'!I79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2'!J79</f>
        <v>2635</v>
      </c>
      <c r="J61" s="108">
        <f t="shared" si="10"/>
        <v>2006</v>
      </c>
      <c r="K61" s="109">
        <f t="shared" si="11"/>
        <v>17269</v>
      </c>
      <c r="L61" s="109">
        <f>'Tables 1 and 2'!N79</f>
        <v>14320</v>
      </c>
    </row>
    <row r="62" spans="3:12" ht="12.75">
      <c r="C62" s="108">
        <f>'Tables 1 and 2'!G80</f>
        <v>2007</v>
      </c>
      <c r="D62" s="109">
        <f>'Tables 1 and 2'!I80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2'!J80</f>
        <v>2385</v>
      </c>
      <c r="J62" s="108">
        <f t="shared" si="10"/>
        <v>2007</v>
      </c>
      <c r="K62" s="109">
        <f t="shared" si="11"/>
        <v>16239</v>
      </c>
      <c r="L62" s="109">
        <f>'Tables 1 and 2'!N80</f>
        <v>13573</v>
      </c>
    </row>
    <row r="63" spans="3:12" ht="12.75">
      <c r="C63" s="108">
        <f>'Tables 1 and 2'!G81</f>
        <v>2008</v>
      </c>
      <c r="D63" s="109">
        <f>'Tables 1 and 2'!I81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2'!J81</f>
        <v>2575</v>
      </c>
      <c r="J63" s="108">
        <f t="shared" si="10"/>
        <v>2008</v>
      </c>
      <c r="K63" s="109">
        <f t="shared" si="11"/>
        <v>15592</v>
      </c>
      <c r="L63" s="109">
        <f>'Tables 1 and 2'!N81</f>
        <v>12747</v>
      </c>
    </row>
    <row r="64" spans="3:12" ht="12.75">
      <c r="C64" s="108">
        <f>'Tables 1 and 2'!G82</f>
        <v>2009</v>
      </c>
      <c r="D64" s="109">
        <f>'Tables 1 and 2'!I82</f>
        <v>216</v>
      </c>
      <c r="E64" s="106"/>
      <c r="F64" s="108">
        <f>C64</f>
        <v>2009</v>
      </c>
      <c r="G64" s="109">
        <f>D64+H64</f>
        <v>2504</v>
      </c>
      <c r="H64" s="109">
        <f>'Tables 1 and 2'!J82</f>
        <v>2288</v>
      </c>
      <c r="J64" s="108">
        <f>F64</f>
        <v>2009</v>
      </c>
      <c r="K64" s="109">
        <f>G64+L64</f>
        <v>15044</v>
      </c>
      <c r="L64" s="109">
        <f>'Tables 1 and 2'!N82</f>
        <v>12540</v>
      </c>
    </row>
    <row r="65" spans="3:12" ht="12.75">
      <c r="C65" s="108">
        <f>'Tables 1 and 2'!G83</f>
        <v>2010</v>
      </c>
      <c r="D65" s="109">
        <f>'Tables 1 and 2'!I83</f>
        <v>208</v>
      </c>
      <c r="E65" s="106"/>
      <c r="F65" s="108">
        <f>C65</f>
        <v>2010</v>
      </c>
      <c r="G65" s="109">
        <f>D65+H65</f>
        <v>2177</v>
      </c>
      <c r="H65" s="109">
        <f>'Tables 1 and 2'!J83</f>
        <v>1969</v>
      </c>
      <c r="J65" s="108">
        <f>F65</f>
        <v>2010</v>
      </c>
      <c r="K65" s="109">
        <f>G65+L65</f>
        <v>13338</v>
      </c>
      <c r="L65" s="109">
        <f>'Tables 1 and 2'!N83</f>
        <v>11161</v>
      </c>
    </row>
    <row r="66" spans="3:12" ht="12.75">
      <c r="C66" s="108">
        <f>'Tables 1 and 2'!G84</f>
        <v>2011</v>
      </c>
      <c r="D66" s="109">
        <f>'Tables 1 and 2'!I84</f>
        <v>185</v>
      </c>
      <c r="E66" s="106"/>
      <c r="F66" s="108">
        <f>C66</f>
        <v>2011</v>
      </c>
      <c r="G66" s="109">
        <f>D66+H66</f>
        <v>2062</v>
      </c>
      <c r="H66" s="109">
        <f>'Tables 1 and 2'!J84</f>
        <v>1877</v>
      </c>
      <c r="J66" s="108">
        <f>F66</f>
        <v>2011</v>
      </c>
      <c r="K66" s="109">
        <f>G66+L66</f>
        <v>12777</v>
      </c>
      <c r="L66" s="109">
        <f>'Tables 1 and 2'!N84</f>
        <v>10715</v>
      </c>
    </row>
    <row r="67" spans="3:12" ht="12.75">
      <c r="C67" s="108">
        <f>'Tables 1 and 2'!G85</f>
        <v>2012</v>
      </c>
      <c r="D67" s="109">
        <f>'Tables 1 and 2'!I85</f>
        <v>170</v>
      </c>
      <c r="E67" s="106"/>
      <c r="F67" s="108">
        <f>C67</f>
        <v>2012</v>
      </c>
      <c r="G67" s="109">
        <f>D67+H67</f>
        <v>2129</v>
      </c>
      <c r="H67" s="109">
        <f>'Tables 1 and 2'!J85</f>
        <v>1959</v>
      </c>
      <c r="J67" s="108">
        <f>F67</f>
        <v>2012</v>
      </c>
      <c r="K67" s="109">
        <f>G67+L67</f>
        <v>12575</v>
      </c>
      <c r="L67" s="109">
        <f>'Tables 1 and 2'!N85</f>
        <v>10446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30" ht="12.75">
      <c r="B3" t="s">
        <v>165</v>
      </c>
      <c r="I3" s="7" t="s">
        <v>2</v>
      </c>
      <c r="P3" s="7" t="s">
        <v>166</v>
      </c>
      <c r="W3" s="7" t="s">
        <v>167</v>
      </c>
      <c r="AD3" s="7" t="s">
        <v>117</v>
      </c>
    </row>
    <row r="4" spans="9:30" ht="12.75">
      <c r="I4" s="7"/>
      <c r="P4" s="7"/>
      <c r="W4" s="7"/>
      <c r="AD4" s="7"/>
    </row>
    <row r="5" spans="2:32" ht="12.75">
      <c r="B5" t="s">
        <v>168</v>
      </c>
      <c r="D5" s="142">
        <v>0.3</v>
      </c>
      <c r="I5" s="7" t="s">
        <v>168</v>
      </c>
      <c r="K5" s="142">
        <v>0.43</v>
      </c>
      <c r="P5" s="7" t="s">
        <v>168</v>
      </c>
      <c r="R5" s="142">
        <v>0.35</v>
      </c>
      <c r="W5" s="7" t="s">
        <v>168</v>
      </c>
      <c r="Y5" s="142">
        <v>0.5</v>
      </c>
      <c r="AD5" s="7" t="s">
        <v>168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110</v>
      </c>
      <c r="D7" s="144"/>
      <c r="F7" s="243">
        <f>1-D5</f>
        <v>0.7</v>
      </c>
      <c r="I7" s="7" t="s">
        <v>110</v>
      </c>
      <c r="M7" s="244">
        <f>1-K5</f>
        <v>0.5700000000000001</v>
      </c>
      <c r="P7" s="7" t="s">
        <v>110</v>
      </c>
      <c r="T7" s="244">
        <f>1-R5</f>
        <v>0.65</v>
      </c>
      <c r="W7" s="7" t="s">
        <v>110</v>
      </c>
      <c r="AA7" s="244">
        <f>1-Y5</f>
        <v>0.5</v>
      </c>
      <c r="AD7" s="7" t="s">
        <v>110</v>
      </c>
      <c r="AH7" s="244">
        <f>1-AF5</f>
        <v>0.95</v>
      </c>
    </row>
    <row r="8" spans="9:30" ht="12.75">
      <c r="I8" s="7"/>
      <c r="P8" s="7"/>
      <c r="W8" s="7"/>
      <c r="AD8" s="7"/>
    </row>
    <row r="9" spans="2:36" ht="12.75">
      <c r="B9" s="405"/>
      <c r="C9" s="405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7"/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3" t="s">
        <v>123</v>
      </c>
      <c r="Q9" s="149"/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  <c r="W9" s="153" t="s">
        <v>123</v>
      </c>
      <c r="X9" s="149"/>
      <c r="Y9" s="149" t="s">
        <v>112</v>
      </c>
      <c r="Z9" s="149" t="s">
        <v>113</v>
      </c>
      <c r="AA9" s="149" t="s">
        <v>114</v>
      </c>
      <c r="AB9" s="149" t="s">
        <v>115</v>
      </c>
      <c r="AC9" s="149" t="s">
        <v>116</v>
      </c>
      <c r="AD9" s="151" t="s">
        <v>117</v>
      </c>
      <c r="AE9" s="149"/>
      <c r="AF9" s="149" t="s">
        <v>112</v>
      </c>
      <c r="AG9" s="149" t="s">
        <v>113</v>
      </c>
      <c r="AH9" s="149" t="s">
        <v>114</v>
      </c>
      <c r="AI9" s="149" t="s">
        <v>115</v>
      </c>
      <c r="AJ9" s="149" t="s">
        <v>116</v>
      </c>
    </row>
    <row r="10" spans="2:36" ht="12.75">
      <c r="B10" s="153" t="s">
        <v>96</v>
      </c>
      <c r="C10" s="149"/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1" t="s">
        <v>2</v>
      </c>
      <c r="J10" s="16"/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3" t="s">
        <v>169</v>
      </c>
      <c r="Q10" s="16"/>
      <c r="R10" t="s">
        <v>119</v>
      </c>
      <c r="S10" t="s">
        <v>120</v>
      </c>
      <c r="T10" t="s">
        <v>121</v>
      </c>
      <c r="U10" t="s">
        <v>34</v>
      </c>
      <c r="V10" t="s">
        <v>122</v>
      </c>
      <c r="W10" s="153" t="s">
        <v>170</v>
      </c>
      <c r="X10" s="16"/>
      <c r="Y10" t="s">
        <v>119</v>
      </c>
      <c r="Z10" t="s">
        <v>120</v>
      </c>
      <c r="AA10" t="s">
        <v>121</v>
      </c>
      <c r="AB10" t="s">
        <v>34</v>
      </c>
      <c r="AC10" t="s">
        <v>122</v>
      </c>
      <c r="AD10" s="151" t="s">
        <v>118</v>
      </c>
      <c r="AE10" s="16"/>
      <c r="AF10" t="s">
        <v>119</v>
      </c>
      <c r="AG10" t="s">
        <v>120</v>
      </c>
      <c r="AH10" t="s">
        <v>121</v>
      </c>
      <c r="AI10" t="s">
        <v>124</v>
      </c>
      <c r="AJ10" t="s">
        <v>122</v>
      </c>
    </row>
    <row r="11" spans="1:36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6"/>
      <c r="Q11" s="154" t="s">
        <v>126</v>
      </c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  <c r="W11" s="156"/>
      <c r="X11" s="154" t="s">
        <v>126</v>
      </c>
      <c r="Y11" s="155" t="s">
        <v>127</v>
      </c>
      <c r="Z11" s="155" t="s">
        <v>128</v>
      </c>
      <c r="AA11" s="155" t="s">
        <v>129</v>
      </c>
      <c r="AB11" s="155" t="s">
        <v>130</v>
      </c>
      <c r="AC11" s="155" t="s">
        <v>131</v>
      </c>
      <c r="AD11" s="157" t="s">
        <v>132</v>
      </c>
      <c r="AE11" s="154"/>
      <c r="AF11" s="155" t="s">
        <v>127</v>
      </c>
      <c r="AG11" s="155" t="s">
        <v>128</v>
      </c>
      <c r="AH11" s="155" t="s">
        <v>129</v>
      </c>
      <c r="AI11" s="155" t="s">
        <v>130</v>
      </c>
      <c r="AJ11" s="155" t="s">
        <v>131</v>
      </c>
    </row>
    <row r="12" spans="1:36" ht="12.75">
      <c r="A12" t="s">
        <v>171</v>
      </c>
      <c r="B12" s="245">
        <v>292</v>
      </c>
      <c r="C12" s="246">
        <f>B12</f>
        <v>292</v>
      </c>
      <c r="D12" s="159"/>
      <c r="E12" s="159"/>
      <c r="F12" s="159"/>
      <c r="G12" s="159"/>
      <c r="H12" s="159"/>
      <c r="I12" s="245">
        <v>2604</v>
      </c>
      <c r="J12" s="246">
        <f>I12</f>
        <v>2604</v>
      </c>
      <c r="K12" s="159"/>
      <c r="L12" s="159"/>
      <c r="M12" s="159"/>
      <c r="N12" s="159"/>
      <c r="O12" s="159"/>
      <c r="P12" s="245">
        <v>15</v>
      </c>
      <c r="Q12" s="246">
        <f>P12</f>
        <v>15</v>
      </c>
      <c r="R12" s="159"/>
      <c r="S12" s="159"/>
      <c r="T12" s="159"/>
      <c r="U12" s="159"/>
      <c r="V12" s="159"/>
      <c r="W12" s="245">
        <v>325</v>
      </c>
      <c r="X12" s="246">
        <f>W12</f>
        <v>325</v>
      </c>
      <c r="Y12" s="159"/>
      <c r="Z12" s="159"/>
      <c r="AA12" s="159"/>
      <c r="AB12" s="159"/>
      <c r="AC12" s="159"/>
      <c r="AD12" s="299">
        <f>AVERAGE(AD13:AD17)</f>
        <v>32.51858689113051</v>
      </c>
      <c r="AE12" s="246">
        <f>AD12</f>
        <v>32.51858689113051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46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46">
        <f aca="true" t="shared" si="1" ref="J13:J24">J12</f>
        <v>2604</v>
      </c>
      <c r="K13" s="159"/>
      <c r="L13" s="159"/>
      <c r="M13" s="159"/>
      <c r="N13" s="159"/>
      <c r="O13" s="159"/>
      <c r="P13" s="247">
        <v>12</v>
      </c>
      <c r="Q13" s="246">
        <f aca="true" t="shared" si="2" ref="Q13:Q24">Q12</f>
        <v>15</v>
      </c>
      <c r="R13" s="159"/>
      <c r="S13" s="159"/>
      <c r="T13" s="159"/>
      <c r="U13" s="159"/>
      <c r="V13" s="159"/>
      <c r="W13" s="247">
        <v>372</v>
      </c>
      <c r="X13" s="246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9'!L173</f>
        <v>36.12667358665278</v>
      </c>
      <c r="AE13" s="246">
        <f aca="true" t="shared" si="4" ref="AE13:AE24">AE12</f>
        <v>32.51858689113051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46">
        <f t="shared" si="0"/>
        <v>292</v>
      </c>
      <c r="D14" s="159"/>
      <c r="E14" s="159"/>
      <c r="F14" s="159"/>
      <c r="G14" s="159"/>
      <c r="H14" s="159"/>
      <c r="I14" s="24">
        <v>2666</v>
      </c>
      <c r="J14" s="246">
        <f t="shared" si="1"/>
        <v>2604</v>
      </c>
      <c r="K14" s="159"/>
      <c r="L14" s="159"/>
      <c r="M14" s="159"/>
      <c r="N14" s="159"/>
      <c r="O14" s="159"/>
      <c r="P14" s="247">
        <v>11</v>
      </c>
      <c r="Q14" s="246">
        <f t="shared" si="2"/>
        <v>15</v>
      </c>
      <c r="R14" s="159"/>
      <c r="S14" s="159"/>
      <c r="T14" s="159"/>
      <c r="U14" s="159"/>
      <c r="V14" s="159"/>
      <c r="W14" s="247">
        <v>357</v>
      </c>
      <c r="X14" s="246">
        <f t="shared" si="3"/>
        <v>325</v>
      </c>
      <c r="Y14" s="159"/>
      <c r="Z14" s="159"/>
      <c r="AA14" s="159"/>
      <c r="AB14" s="159"/>
      <c r="AC14" s="159"/>
      <c r="AD14" s="162">
        <f>'Tables 5 to 9'!L174</f>
        <v>34.95729021142969</v>
      </c>
      <c r="AE14" s="246">
        <f t="shared" si="4"/>
        <v>32.51858689113051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46">
        <f t="shared" si="0"/>
        <v>292</v>
      </c>
      <c r="D15" s="246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46">
        <f t="shared" si="1"/>
        <v>2604</v>
      </c>
      <c r="K15" s="246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47">
        <v>25</v>
      </c>
      <c r="Q15" s="246">
        <f t="shared" si="2"/>
        <v>15</v>
      </c>
      <c r="R15" s="246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47">
        <v>350</v>
      </c>
      <c r="X15" s="246">
        <f t="shared" si="3"/>
        <v>325</v>
      </c>
      <c r="Y15" s="246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9'!L175</f>
        <v>32.45693563009973</v>
      </c>
      <c r="AE15" s="246">
        <f t="shared" si="4"/>
        <v>32.51858689113051</v>
      </c>
      <c r="AF15" s="246">
        <f>AE15</f>
        <v>32.51858689113051</v>
      </c>
      <c r="AG15" s="167">
        <v>1</v>
      </c>
      <c r="AH15" s="168">
        <f>1</f>
        <v>1</v>
      </c>
      <c r="AI15" s="28">
        <f>AF15</f>
        <v>32.51858689113051</v>
      </c>
      <c r="AJ15"/>
    </row>
    <row r="16" spans="1:36" ht="12.75">
      <c r="A16">
        <v>2007</v>
      </c>
      <c r="B16">
        <v>281</v>
      </c>
      <c r="C16" s="246">
        <f t="shared" si="0"/>
        <v>292</v>
      </c>
      <c r="D16" s="163"/>
      <c r="E16" s="163"/>
      <c r="F16" s="244">
        <f aca="true" t="shared" si="5" ref="F16:F24">F15*E$27</f>
        <v>0.9611444690366615</v>
      </c>
      <c r="G16" s="28">
        <f aca="true" t="shared" si="6" ref="G16:G24">G15*E$27</f>
        <v>280.6541849587052</v>
      </c>
      <c r="H16" s="248">
        <f aca="true" t="shared" si="7" ref="H16:H24">(G16-G15)/G15</f>
        <v>-0.03885553096333845</v>
      </c>
      <c r="I16" s="24">
        <v>2385</v>
      </c>
      <c r="J16" s="246">
        <f t="shared" si="1"/>
        <v>2604</v>
      </c>
      <c r="K16" s="163"/>
      <c r="L16" s="163"/>
      <c r="M16" s="244">
        <f aca="true" t="shared" si="8" ref="M16:M24">M15*L$27</f>
        <v>0.9394528406850118</v>
      </c>
      <c r="N16" s="28">
        <f aca="true" t="shared" si="9" ref="N16:N24">N15*L$27</f>
        <v>2446.3351971437705</v>
      </c>
      <c r="O16" s="248">
        <f aca="true" t="shared" si="10" ref="O16:O24">(N16-N15)/N15</f>
        <v>-0.060547159314988275</v>
      </c>
      <c r="P16" s="247">
        <v>9</v>
      </c>
      <c r="Q16" s="246">
        <f t="shared" si="2"/>
        <v>15</v>
      </c>
      <c r="R16" s="163"/>
      <c r="S16" s="163"/>
      <c r="T16" s="244">
        <f aca="true" t="shared" si="11" ref="T16:T24">T15*S$27</f>
        <v>0.9532626895480363</v>
      </c>
      <c r="U16" s="28">
        <f aca="true" t="shared" si="12" ref="U16:U24">U15*S$27</f>
        <v>14.298940343220544</v>
      </c>
      <c r="V16" s="248">
        <f aca="true" t="shared" si="13" ref="V16:V24">(U16-U15)/U15</f>
        <v>-0.04673731045196376</v>
      </c>
      <c r="W16" s="247">
        <v>269</v>
      </c>
      <c r="X16" s="246">
        <f t="shared" si="3"/>
        <v>325</v>
      </c>
      <c r="Y16" s="163"/>
      <c r="Z16" s="163"/>
      <c r="AA16" s="244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48">
        <f aca="true" t="shared" si="16" ref="AC16:AC24">(AB16-AB15)/AB15</f>
        <v>-0.07412528771270951</v>
      </c>
      <c r="AD16" s="162">
        <f>'Tables 5 to 9'!L176</f>
        <v>30.38776698159674</v>
      </c>
      <c r="AE16" s="246">
        <f t="shared" si="4"/>
        <v>32.51858689113051</v>
      </c>
      <c r="AF16" s="163"/>
      <c r="AG16" s="163"/>
      <c r="AH16" s="244">
        <f aca="true" t="shared" si="17" ref="AH16:AH24">AH15*AG$27</f>
        <v>0.9943169550119519</v>
      </c>
      <c r="AI16" s="28">
        <f aca="true" t="shared" si="18" ref="AI16:AI24">AI15*AG$27</f>
        <v>32.333782298880465</v>
      </c>
      <c r="AJ16" s="248">
        <f aca="true" t="shared" si="19" ref="AJ16:AJ24">(AI16-AI15)/AI15</f>
        <v>-0.005683044988048106</v>
      </c>
    </row>
    <row r="17" spans="1:36" ht="12.75">
      <c r="A17">
        <v>2008</v>
      </c>
      <c r="B17">
        <v>270</v>
      </c>
      <c r="C17" s="246">
        <f t="shared" si="0"/>
        <v>292</v>
      </c>
      <c r="D17" s="163"/>
      <c r="E17" s="163"/>
      <c r="F17" s="244">
        <f t="shared" si="5"/>
        <v>0.923798690359766</v>
      </c>
      <c r="G17" s="28">
        <f t="shared" si="6"/>
        <v>269.74921758505167</v>
      </c>
      <c r="H17" s="248">
        <f t="shared" si="7"/>
        <v>-0.03885553096333852</v>
      </c>
      <c r="I17" s="24">
        <v>2575</v>
      </c>
      <c r="J17" s="246">
        <f t="shared" si="1"/>
        <v>2604</v>
      </c>
      <c r="K17" s="163"/>
      <c r="L17" s="163"/>
      <c r="M17" s="244">
        <f t="shared" si="8"/>
        <v>0.8825716398711382</v>
      </c>
      <c r="N17" s="28">
        <f t="shared" si="9"/>
        <v>2298.2165502244434</v>
      </c>
      <c r="O17" s="248">
        <f t="shared" si="10"/>
        <v>-0.06054715931498828</v>
      </c>
      <c r="P17" s="247">
        <v>20</v>
      </c>
      <c r="Q17" s="246">
        <f t="shared" si="2"/>
        <v>15</v>
      </c>
      <c r="R17" s="163"/>
      <c r="S17" s="163"/>
      <c r="T17" s="244">
        <f t="shared" si="11"/>
        <v>0.9087097552843558</v>
      </c>
      <c r="U17" s="28">
        <f t="shared" si="12"/>
        <v>13.630646329265335</v>
      </c>
      <c r="V17" s="248">
        <f t="shared" si="13"/>
        <v>-0.046737310451963776</v>
      </c>
      <c r="W17" s="247">
        <v>279</v>
      </c>
      <c r="X17" s="246">
        <f t="shared" si="3"/>
        <v>325</v>
      </c>
      <c r="Y17" s="163"/>
      <c r="Z17" s="163"/>
      <c r="AA17" s="244">
        <f t="shared" si="14"/>
        <v>0.8572439828530729</v>
      </c>
      <c r="AB17" s="28">
        <f t="shared" si="15"/>
        <v>278.6042944272487</v>
      </c>
      <c r="AC17" s="248">
        <f t="shared" si="16"/>
        <v>-0.07412528771270951</v>
      </c>
      <c r="AD17" s="162">
        <f>'Tables 5 to 9'!L177</f>
        <v>28.664268045873623</v>
      </c>
      <c r="AE17" s="246">
        <f t="shared" si="4"/>
        <v>32.51858689113051</v>
      </c>
      <c r="AF17" s="163"/>
      <c r="AG17" s="163"/>
      <c r="AH17" s="244">
        <f t="shared" si="17"/>
        <v>0.98866620702424</v>
      </c>
      <c r="AI17" s="28">
        <f t="shared" si="18"/>
        <v>32.15002795944218</v>
      </c>
      <c r="AJ17" s="248">
        <f t="shared" si="19"/>
        <v>-0.0056830449880479975</v>
      </c>
    </row>
    <row r="18" spans="1:36" ht="12.75">
      <c r="A18">
        <v>2009</v>
      </c>
      <c r="B18">
        <v>216</v>
      </c>
      <c r="C18" s="246">
        <f t="shared" si="0"/>
        <v>292</v>
      </c>
      <c r="D18" s="246"/>
      <c r="E18" s="167"/>
      <c r="F18" s="244">
        <f t="shared" si="5"/>
        <v>0.8879040017426006</v>
      </c>
      <c r="G18" s="28">
        <f t="shared" si="6"/>
        <v>259.2679685088394</v>
      </c>
      <c r="H18" s="248">
        <f t="shared" si="7"/>
        <v>-0.03885553096333844</v>
      </c>
      <c r="I18" s="24">
        <v>2288</v>
      </c>
      <c r="J18" s="246">
        <f t="shared" si="1"/>
        <v>2604</v>
      </c>
      <c r="K18" s="246"/>
      <c r="L18" s="167"/>
      <c r="M18" s="244">
        <f t="shared" si="8"/>
        <v>0.82913443418497</v>
      </c>
      <c r="N18" s="28">
        <f t="shared" si="9"/>
        <v>2159.0660666176614</v>
      </c>
      <c r="O18" s="248">
        <f t="shared" si="10"/>
        <v>-0.060547159314988226</v>
      </c>
      <c r="P18" s="24">
        <v>5</v>
      </c>
      <c r="Q18" s="246">
        <f t="shared" si="2"/>
        <v>15</v>
      </c>
      <c r="R18" s="246"/>
      <c r="S18" s="167"/>
      <c r="T18" s="244">
        <f t="shared" si="11"/>
        <v>0.8662391053409029</v>
      </c>
      <c r="U18" s="28">
        <f t="shared" si="12"/>
        <v>12.993586580113542</v>
      </c>
      <c r="V18" s="248">
        <f t="shared" si="13"/>
        <v>-0.04673731045196373</v>
      </c>
      <c r="W18" s="24">
        <v>253</v>
      </c>
      <c r="X18" s="246">
        <f t="shared" si="3"/>
        <v>325</v>
      </c>
      <c r="Y18" s="246"/>
      <c r="Z18" s="167"/>
      <c r="AA18" s="244">
        <f t="shared" si="14"/>
        <v>0.7937005259840998</v>
      </c>
      <c r="AB18" s="28">
        <f t="shared" si="15"/>
        <v>257.95267094483245</v>
      </c>
      <c r="AC18" s="248">
        <f t="shared" si="16"/>
        <v>-0.07412528771270956</v>
      </c>
      <c r="AD18" s="162">
        <f>'Tables 5 to 9'!L178</f>
        <v>28.35885026798435</v>
      </c>
      <c r="AE18" s="246">
        <f t="shared" si="4"/>
        <v>32.51858689113051</v>
      </c>
      <c r="AF18" s="246"/>
      <c r="AG18" s="167"/>
      <c r="AH18" s="244">
        <f t="shared" si="17"/>
        <v>0.9830475724915584</v>
      </c>
      <c r="AI18" s="28">
        <f t="shared" si="18"/>
        <v>31.967317904181662</v>
      </c>
      <c r="AJ18" s="248">
        <f t="shared" si="19"/>
        <v>-0.005683044988048112</v>
      </c>
    </row>
    <row r="19" spans="1:36" ht="12.75">
      <c r="A19">
        <v>2010</v>
      </c>
      <c r="B19">
        <v>208</v>
      </c>
      <c r="C19" s="246">
        <f t="shared" si="0"/>
        <v>292</v>
      </c>
      <c r="F19" s="244">
        <f t="shared" si="5"/>
        <v>0.8534040203104188</v>
      </c>
      <c r="G19" s="28">
        <f t="shared" si="6"/>
        <v>249.1939739306423</v>
      </c>
      <c r="H19" s="248">
        <f t="shared" si="7"/>
        <v>-0.03885553096333848</v>
      </c>
      <c r="I19" s="24">
        <v>1969</v>
      </c>
      <c r="J19" s="246">
        <f t="shared" si="1"/>
        <v>2604</v>
      </c>
      <c r="M19" s="244">
        <f t="shared" si="8"/>
        <v>0.77893269950483</v>
      </c>
      <c r="N19" s="28">
        <f t="shared" si="9"/>
        <v>2028.3407495105769</v>
      </c>
      <c r="O19" s="248">
        <f t="shared" si="10"/>
        <v>-0.06054715931498821</v>
      </c>
      <c r="P19" s="24">
        <v>4</v>
      </c>
      <c r="Q19" s="246">
        <f t="shared" si="2"/>
        <v>15</v>
      </c>
      <c r="T19" s="244">
        <f t="shared" si="11"/>
        <v>0.8257534193489537</v>
      </c>
      <c r="U19" s="28">
        <f t="shared" si="12"/>
        <v>12.386301290234305</v>
      </c>
      <c r="V19" s="248">
        <f t="shared" si="13"/>
        <v>-0.04673731045196373</v>
      </c>
      <c r="W19" s="24">
        <v>223</v>
      </c>
      <c r="X19" s="246">
        <f t="shared" si="3"/>
        <v>325</v>
      </c>
      <c r="AA19" s="244">
        <f t="shared" si="14"/>
        <v>0.7348672461377995</v>
      </c>
      <c r="AB19" s="28">
        <f t="shared" si="15"/>
        <v>238.83185499478486</v>
      </c>
      <c r="AC19" s="248">
        <f t="shared" si="16"/>
        <v>-0.0741252877127095</v>
      </c>
      <c r="AD19" s="162">
        <f>'Tables 5 to 9'!L179</f>
        <v>25.664551140544518</v>
      </c>
      <c r="AE19" s="246">
        <f t="shared" si="4"/>
        <v>32.51858689113051</v>
      </c>
      <c r="AH19" s="244">
        <f t="shared" si="17"/>
        <v>0.9774608689116975</v>
      </c>
      <c r="AI19" s="28">
        <f t="shared" si="18"/>
        <v>31.785646198384963</v>
      </c>
      <c r="AJ19" s="248">
        <f t="shared" si="19"/>
        <v>-0.005683044988048072</v>
      </c>
    </row>
    <row r="20" spans="1:36" ht="12.75">
      <c r="A20">
        <v>2011</v>
      </c>
      <c r="B20">
        <v>185</v>
      </c>
      <c r="C20" s="246">
        <f t="shared" si="0"/>
        <v>292</v>
      </c>
      <c r="F20" s="244">
        <f t="shared" si="5"/>
        <v>0.8202445539750098</v>
      </c>
      <c r="G20" s="28">
        <f t="shared" si="6"/>
        <v>239.51140976070286</v>
      </c>
      <c r="H20" s="248">
        <f t="shared" si="7"/>
        <v>-0.038855530963338505</v>
      </c>
      <c r="I20" s="24">
        <v>1877</v>
      </c>
      <c r="J20" s="246">
        <f t="shared" si="1"/>
        <v>2604</v>
      </c>
      <c r="M20" s="244">
        <f t="shared" si="8"/>
        <v>0.7317705372522573</v>
      </c>
      <c r="N20" s="28">
        <f t="shared" si="9"/>
        <v>1905.5304790048774</v>
      </c>
      <c r="O20" s="248">
        <f t="shared" si="10"/>
        <v>-0.0605471593149882</v>
      </c>
      <c r="P20" s="24">
        <v>7</v>
      </c>
      <c r="Q20" s="246">
        <f t="shared" si="2"/>
        <v>15</v>
      </c>
      <c r="T20" s="244">
        <f t="shared" si="11"/>
        <v>0.7871599254320711</v>
      </c>
      <c r="U20" s="28">
        <f t="shared" si="12"/>
        <v>11.807398881481065</v>
      </c>
      <c r="V20" s="248">
        <f t="shared" si="13"/>
        <v>-0.04673731045196379</v>
      </c>
      <c r="W20" s="24">
        <v>203</v>
      </c>
      <c r="X20" s="246">
        <f t="shared" si="3"/>
        <v>325</v>
      </c>
      <c r="AA20" s="244">
        <f t="shared" si="14"/>
        <v>0.6803950000871886</v>
      </c>
      <c r="AB20" s="28">
        <f t="shared" si="15"/>
        <v>221.1283750283363</v>
      </c>
      <c r="AC20" s="248">
        <f t="shared" si="16"/>
        <v>-0.07412528771270954</v>
      </c>
      <c r="AD20" s="162">
        <f>'Tables 5 to 9'!L180</f>
        <v>24.694630099101175</v>
      </c>
      <c r="AE20" s="246">
        <f t="shared" si="4"/>
        <v>32.51858689113051</v>
      </c>
      <c r="AH20" s="244">
        <f t="shared" si="17"/>
        <v>0.9719059148196157</v>
      </c>
      <c r="AI20" s="28">
        <f t="shared" si="18"/>
        <v>31.605006941065362</v>
      </c>
      <c r="AJ20" s="248">
        <f t="shared" si="19"/>
        <v>-0.005683044988048087</v>
      </c>
    </row>
    <row r="21" spans="1:36" ht="12.75">
      <c r="A21">
        <v>2012</v>
      </c>
      <c r="B21" s="249">
        <v>170</v>
      </c>
      <c r="C21" s="246">
        <f t="shared" si="0"/>
        <v>292</v>
      </c>
      <c r="F21" s="244">
        <f t="shared" si="5"/>
        <v>0.7883735163105241</v>
      </c>
      <c r="G21" s="28">
        <f t="shared" si="6"/>
        <v>230.20506676267303</v>
      </c>
      <c r="H21" s="248">
        <f t="shared" si="7"/>
        <v>-0.03885553096333845</v>
      </c>
      <c r="I21" s="249">
        <v>1959</v>
      </c>
      <c r="J21" s="246">
        <f t="shared" si="1"/>
        <v>2604</v>
      </c>
      <c r="M21" s="244">
        <f t="shared" si="8"/>
        <v>0.6874639099512303</v>
      </c>
      <c r="N21" s="28">
        <f t="shared" si="9"/>
        <v>1790.1560215130032</v>
      </c>
      <c r="O21" s="248">
        <f t="shared" si="10"/>
        <v>-0.06054715931498825</v>
      </c>
      <c r="P21" s="249">
        <v>2</v>
      </c>
      <c r="Q21" s="246">
        <f t="shared" si="2"/>
        <v>15</v>
      </c>
      <c r="T21" s="244">
        <f t="shared" si="11"/>
        <v>0.7503701876218078</v>
      </c>
      <c r="U21" s="28">
        <f t="shared" si="12"/>
        <v>11.255552814327116</v>
      </c>
      <c r="V21" s="248">
        <f t="shared" si="13"/>
        <v>-0.046737310451963686</v>
      </c>
      <c r="W21" s="249">
        <v>193</v>
      </c>
      <c r="X21" s="246">
        <f t="shared" si="3"/>
        <v>325</v>
      </c>
      <c r="AA21" s="244">
        <f t="shared" si="14"/>
        <v>0.6299605249474367</v>
      </c>
      <c r="AB21" s="28">
        <f t="shared" si="15"/>
        <v>204.73717060791694</v>
      </c>
      <c r="AC21" s="248">
        <f t="shared" si="16"/>
        <v>-0.07412528771270957</v>
      </c>
      <c r="AD21" s="249"/>
      <c r="AE21" s="246">
        <f t="shared" si="4"/>
        <v>32.51858689113051</v>
      </c>
      <c r="AH21" s="244">
        <f t="shared" si="17"/>
        <v>0.9663825297815458</v>
      </c>
      <c r="AI21" s="28">
        <f t="shared" si="18"/>
        <v>31.425394264771718</v>
      </c>
      <c r="AJ21" s="248">
        <f t="shared" si="19"/>
        <v>-0.005683044988048004</v>
      </c>
    </row>
    <row r="22" spans="1:36" ht="12.75">
      <c r="A22">
        <v>2013</v>
      </c>
      <c r="B22" s="249"/>
      <c r="C22" s="246">
        <f t="shared" si="0"/>
        <v>292</v>
      </c>
      <c r="F22" s="244">
        <f t="shared" si="5"/>
        <v>0.7577408447368444</v>
      </c>
      <c r="G22" s="28">
        <f t="shared" si="6"/>
        <v>221.2603266631586</v>
      </c>
      <c r="H22" s="248">
        <f t="shared" si="7"/>
        <v>-0.038855530963338436</v>
      </c>
      <c r="I22" s="249"/>
      <c r="J22" s="246">
        <f t="shared" si="1"/>
        <v>2604</v>
      </c>
      <c r="M22" s="244">
        <f t="shared" si="8"/>
        <v>0.6458399230721085</v>
      </c>
      <c r="N22" s="28">
        <f t="shared" si="9"/>
        <v>1681.76715967977</v>
      </c>
      <c r="O22" s="248">
        <f t="shared" si="10"/>
        <v>-0.0605471593149882</v>
      </c>
      <c r="P22" s="249"/>
      <c r="Q22" s="246">
        <f t="shared" si="2"/>
        <v>15</v>
      </c>
      <c r="T22" s="244">
        <f t="shared" si="11"/>
        <v>0.7152999032090291</v>
      </c>
      <c r="U22" s="28">
        <f t="shared" si="12"/>
        <v>10.729498548135435</v>
      </c>
      <c r="V22" s="248">
        <f t="shared" si="13"/>
        <v>-0.046737310451963734</v>
      </c>
      <c r="W22" s="249"/>
      <c r="X22" s="246">
        <f t="shared" si="3"/>
        <v>325</v>
      </c>
      <c r="AA22" s="244">
        <f t="shared" si="14"/>
        <v>0.5832645197880584</v>
      </c>
      <c r="AB22" s="28">
        <f t="shared" si="15"/>
        <v>189.560968931119</v>
      </c>
      <c r="AC22" s="248">
        <f t="shared" si="16"/>
        <v>-0.07412528771270956</v>
      </c>
      <c r="AD22" s="249"/>
      <c r="AE22" s="246">
        <f t="shared" si="4"/>
        <v>32.51858689113051</v>
      </c>
      <c r="AH22" s="244">
        <f t="shared" si="17"/>
        <v>0.9608905343891336</v>
      </c>
      <c r="AI22" s="28">
        <f t="shared" si="18"/>
        <v>31.246802335397874</v>
      </c>
      <c r="AJ22" s="248">
        <f t="shared" si="19"/>
        <v>-0.005683044988048038</v>
      </c>
    </row>
    <row r="23" spans="1:36" ht="12.75">
      <c r="A23">
        <v>2014</v>
      </c>
      <c r="B23" s="249"/>
      <c r="C23" s="246">
        <f t="shared" si="0"/>
        <v>292</v>
      </c>
      <c r="F23" s="244">
        <f t="shared" si="5"/>
        <v>0.7282984218819857</v>
      </c>
      <c r="G23" s="28">
        <f t="shared" si="6"/>
        <v>212.66313918953983</v>
      </c>
      <c r="H23" s="248">
        <f t="shared" si="7"/>
        <v>-0.03885553096333855</v>
      </c>
      <c r="I23" s="249"/>
      <c r="J23" s="246">
        <f t="shared" si="1"/>
        <v>2604</v>
      </c>
      <c r="M23" s="244">
        <f t="shared" si="8"/>
        <v>0.6067361503578818</v>
      </c>
      <c r="N23" s="28">
        <f t="shared" si="9"/>
        <v>1579.9409355319237</v>
      </c>
      <c r="O23" s="248">
        <f t="shared" si="10"/>
        <v>-0.0605471593149882</v>
      </c>
      <c r="P23" s="249"/>
      <c r="Q23" s="246">
        <f t="shared" si="2"/>
        <v>15</v>
      </c>
      <c r="T23" s="244">
        <f t="shared" si="11"/>
        <v>0.6818687095664892</v>
      </c>
      <c r="U23" s="28">
        <f t="shared" si="12"/>
        <v>10.228030643497336</v>
      </c>
      <c r="V23" s="248">
        <f t="shared" si="13"/>
        <v>-0.04673731045196368</v>
      </c>
      <c r="W23" s="249"/>
      <c r="X23" s="246">
        <f t="shared" si="3"/>
        <v>325</v>
      </c>
      <c r="AA23" s="244">
        <f t="shared" si="14"/>
        <v>0.5400298694461532</v>
      </c>
      <c r="AB23" s="28">
        <f t="shared" si="15"/>
        <v>175.5097075699998</v>
      </c>
      <c r="AC23" s="248">
        <f t="shared" si="16"/>
        <v>-0.07412528771270961</v>
      </c>
      <c r="AD23" s="249"/>
      <c r="AE23" s="246">
        <f t="shared" si="4"/>
        <v>32.51858689113051</v>
      </c>
      <c r="AH23" s="244">
        <f t="shared" si="17"/>
        <v>0.9554297502536107</v>
      </c>
      <c r="AI23" s="28">
        <f t="shared" si="18"/>
        <v>31.06922535199316</v>
      </c>
      <c r="AJ23" s="248">
        <f t="shared" si="19"/>
        <v>-0.005683044988048098</v>
      </c>
    </row>
    <row r="24" spans="1:36" ht="12.75">
      <c r="A24">
        <v>2015</v>
      </c>
      <c r="B24" s="24"/>
      <c r="C24" s="246">
        <f t="shared" si="0"/>
        <v>292</v>
      </c>
      <c r="D24" s="246">
        <f>B12*F7</f>
        <v>204.39999999999998</v>
      </c>
      <c r="E24" s="250">
        <f>F7</f>
        <v>0.7</v>
      </c>
      <c r="F24" s="244">
        <f t="shared" si="5"/>
        <v>0.6999999999999996</v>
      </c>
      <c r="G24" s="28">
        <f t="shared" si="6"/>
        <v>204.3999999999999</v>
      </c>
      <c r="H24" s="248">
        <f t="shared" si="7"/>
        <v>-0.038855530963338554</v>
      </c>
      <c r="I24" s="24"/>
      <c r="J24" s="246">
        <f t="shared" si="1"/>
        <v>2604</v>
      </c>
      <c r="K24" s="246">
        <f>I12*M7</f>
        <v>1484.2800000000002</v>
      </c>
      <c r="L24" s="250">
        <f>M7</f>
        <v>0.5700000000000001</v>
      </c>
      <c r="M24" s="244">
        <f t="shared" si="8"/>
        <v>0.5700000000000004</v>
      </c>
      <c r="N24" s="28">
        <f t="shared" si="9"/>
        <v>1484.2800000000009</v>
      </c>
      <c r="O24" s="248">
        <f t="shared" si="10"/>
        <v>-0.060547159314988185</v>
      </c>
      <c r="P24" s="24"/>
      <c r="Q24" s="246">
        <f t="shared" si="2"/>
        <v>15</v>
      </c>
      <c r="R24" s="246">
        <f>P12*T7</f>
        <v>9.75</v>
      </c>
      <c r="S24" s="250">
        <f>T7</f>
        <v>0.65</v>
      </c>
      <c r="T24" s="244">
        <f t="shared" si="11"/>
        <v>0.6500000000000002</v>
      </c>
      <c r="U24" s="28">
        <f t="shared" si="12"/>
        <v>9.750000000000002</v>
      </c>
      <c r="V24" s="248">
        <f t="shared" si="13"/>
        <v>-0.0467373104519638</v>
      </c>
      <c r="W24" s="24"/>
      <c r="X24" s="246">
        <f t="shared" si="3"/>
        <v>325</v>
      </c>
      <c r="Y24" s="246">
        <f>W12*AA7</f>
        <v>162.5</v>
      </c>
      <c r="Z24" s="250">
        <f>AA7</f>
        <v>0.5</v>
      </c>
      <c r="AA24" s="244">
        <f t="shared" si="14"/>
        <v>0.5000000000000001</v>
      </c>
      <c r="AB24" s="28">
        <f t="shared" si="15"/>
        <v>162.50000000000003</v>
      </c>
      <c r="AC24" s="248">
        <f t="shared" si="16"/>
        <v>-0.07412528771270961</v>
      </c>
      <c r="AD24" s="24"/>
      <c r="AE24" s="246">
        <f t="shared" si="4"/>
        <v>32.51858689113051</v>
      </c>
      <c r="AF24" s="246">
        <f>AD12*AH7</f>
        <v>30.892657546573982</v>
      </c>
      <c r="AG24" s="250">
        <f>AH7</f>
        <v>0.95</v>
      </c>
      <c r="AH24" s="244">
        <f t="shared" si="17"/>
        <v>0.9499999999999998</v>
      </c>
      <c r="AI24" s="28">
        <f t="shared" si="18"/>
        <v>30.892657546573982</v>
      </c>
      <c r="AJ24" s="248">
        <f t="shared" si="19"/>
        <v>-0.005683044988048007</v>
      </c>
    </row>
    <row r="25" spans="4:33" ht="12.75">
      <c r="D25" s="175" t="s">
        <v>134</v>
      </c>
      <c r="E25" s="31">
        <v>9</v>
      </c>
      <c r="H25" s="176"/>
      <c r="K25" s="175" t="s">
        <v>134</v>
      </c>
      <c r="L25" s="31">
        <v>9</v>
      </c>
      <c r="R25" s="175" t="s">
        <v>134</v>
      </c>
      <c r="S25" s="31">
        <v>9</v>
      </c>
      <c r="Y25" s="175" t="s">
        <v>134</v>
      </c>
      <c r="Z25" s="31">
        <v>9</v>
      </c>
      <c r="AF25" s="175" t="s">
        <v>134</v>
      </c>
      <c r="AG25" s="31">
        <v>9</v>
      </c>
    </row>
    <row r="26" spans="4:33" ht="12.75">
      <c r="D26" s="175" t="s">
        <v>135</v>
      </c>
      <c r="E26" s="108">
        <f>1/E25</f>
        <v>0.1111111111111111</v>
      </c>
      <c r="K26" s="175" t="s">
        <v>135</v>
      </c>
      <c r="L26" s="108">
        <f>1/L25</f>
        <v>0.1111111111111111</v>
      </c>
      <c r="R26" s="175" t="s">
        <v>135</v>
      </c>
      <c r="S26" s="108">
        <f>1/S25</f>
        <v>0.1111111111111111</v>
      </c>
      <c r="Y26" s="175" t="s">
        <v>135</v>
      </c>
      <c r="Z26" s="108">
        <f>1/Z25</f>
        <v>0.1111111111111111</v>
      </c>
      <c r="AF26" s="175" t="s">
        <v>135</v>
      </c>
      <c r="AG26" s="108">
        <f>1/AG25</f>
        <v>0.1111111111111111</v>
      </c>
    </row>
    <row r="27" spans="4:33" ht="12.75">
      <c r="D27" s="175" t="s">
        <v>136</v>
      </c>
      <c r="E27" s="108">
        <f>POWER(E24,E26)</f>
        <v>0.9611444690366615</v>
      </c>
      <c r="K27" s="175" t="s">
        <v>136</v>
      </c>
      <c r="L27" s="108">
        <f>POWER(L24,L26)</f>
        <v>0.9394528406850118</v>
      </c>
      <c r="R27" s="175" t="s">
        <v>136</v>
      </c>
      <c r="S27" s="108">
        <f>POWER(S24,S26)</f>
        <v>0.9532626895480363</v>
      </c>
      <c r="Y27" s="175" t="s">
        <v>136</v>
      </c>
      <c r="Z27" s="108">
        <f>POWER(Z24,Z26)</f>
        <v>0.9258747122872905</v>
      </c>
      <c r="AF27" s="175" t="s">
        <v>136</v>
      </c>
      <c r="AG27" s="108">
        <f>POWER(AG24,AG26)</f>
        <v>0.9943169550119519</v>
      </c>
    </row>
    <row r="28" spans="4:33" ht="12.75">
      <c r="D28" s="175" t="s">
        <v>137</v>
      </c>
      <c r="E28" s="251">
        <f>1-E27</f>
        <v>0.03885553096333849</v>
      </c>
      <c r="F28" s="178"/>
      <c r="K28" s="175" t="s">
        <v>137</v>
      </c>
      <c r="L28" s="251">
        <f>1-L27</f>
        <v>0.06054715931498822</v>
      </c>
      <c r="R28" s="175" t="s">
        <v>137</v>
      </c>
      <c r="S28" s="251">
        <f>1-S27</f>
        <v>0.04673731045196372</v>
      </c>
      <c r="Y28" s="175" t="s">
        <v>137</v>
      </c>
      <c r="Z28" s="251">
        <f>1-Z27</f>
        <v>0.07412528771270954</v>
      </c>
      <c r="AF28" s="175" t="s">
        <v>137</v>
      </c>
      <c r="AG28" s="251">
        <f>1-AG27</f>
        <v>0.005683044988048058</v>
      </c>
    </row>
    <row r="29" spans="4:33" ht="12.75">
      <c r="D29" s="175"/>
      <c r="E29" s="251"/>
      <c r="F29" s="178"/>
      <c r="K29" s="175"/>
      <c r="L29" s="251"/>
      <c r="R29" s="175"/>
      <c r="S29" s="251"/>
      <c r="Y29" s="175"/>
      <c r="Z29" s="251"/>
      <c r="AF29" s="175"/>
      <c r="AG29" s="251"/>
    </row>
    <row r="30" spans="4:33" ht="12.75">
      <c r="D30" s="175"/>
      <c r="E30" s="251"/>
      <c r="F30" s="178"/>
      <c r="K30" s="175"/>
      <c r="L30" s="251"/>
      <c r="R30" s="175"/>
      <c r="S30" s="251"/>
      <c r="Y30" s="175"/>
      <c r="Z30" s="251"/>
      <c r="AF30" s="175"/>
      <c r="AG30" s="251"/>
    </row>
    <row r="31" spans="4:33" ht="12.75">
      <c r="D31" s="175"/>
      <c r="E31" s="251"/>
      <c r="F31" s="178"/>
      <c r="K31" s="175"/>
      <c r="L31" s="251"/>
      <c r="R31" s="175"/>
      <c r="S31" s="251"/>
      <c r="Y31" s="175"/>
      <c r="Z31" s="251"/>
      <c r="AF31" s="175"/>
      <c r="AG31" s="251"/>
    </row>
    <row r="32" spans="2:30" ht="12.75">
      <c r="B32" t="s">
        <v>172</v>
      </c>
      <c r="I32" s="7" t="s">
        <v>173</v>
      </c>
      <c r="P32" s="7" t="s">
        <v>166</v>
      </c>
      <c r="W32" s="7" t="s">
        <v>167</v>
      </c>
      <c r="AD32" s="7" t="s">
        <v>117</v>
      </c>
    </row>
    <row r="33" spans="9:30" ht="12.75">
      <c r="I33" s="7"/>
      <c r="P33" s="7"/>
      <c r="W33" s="7"/>
      <c r="AD33" s="7"/>
    </row>
    <row r="34" spans="2:32" ht="12.75">
      <c r="B34" t="s">
        <v>174</v>
      </c>
      <c r="D34" s="142">
        <v>0.142</v>
      </c>
      <c r="I34" s="7" t="s">
        <v>174</v>
      </c>
      <c r="K34" s="142">
        <v>0.21</v>
      </c>
      <c r="P34" s="7" t="s">
        <v>174</v>
      </c>
      <c r="R34" s="142">
        <v>0.2</v>
      </c>
      <c r="W34" s="7" t="s">
        <v>174</v>
      </c>
      <c r="Y34" s="142">
        <v>0.301</v>
      </c>
      <c r="AD34" s="7" t="s">
        <v>174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175</v>
      </c>
      <c r="D36" s="144"/>
      <c r="F36" s="243">
        <f>1-D34</f>
        <v>0.858</v>
      </c>
      <c r="I36" s="7" t="s">
        <v>175</v>
      </c>
      <c r="M36" s="244">
        <f>1-K34</f>
        <v>0.79</v>
      </c>
      <c r="P36" s="7" t="s">
        <v>175</v>
      </c>
      <c r="T36" s="244">
        <f>1-R34</f>
        <v>0.8</v>
      </c>
      <c r="W36" s="7" t="s">
        <v>175</v>
      </c>
      <c r="AA36" s="244">
        <f>1-Y34</f>
        <v>0.6990000000000001</v>
      </c>
      <c r="AD36" s="7" t="s">
        <v>175</v>
      </c>
      <c r="AH36" s="244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405"/>
      <c r="C38" s="405"/>
      <c r="D38" s="149" t="s">
        <v>112</v>
      </c>
      <c r="E38" s="149" t="s">
        <v>113</v>
      </c>
      <c r="F38" s="149" t="s">
        <v>114</v>
      </c>
      <c r="G38" s="149" t="s">
        <v>115</v>
      </c>
      <c r="H38" s="149" t="s">
        <v>116</v>
      </c>
      <c r="I38" s="150"/>
      <c r="J38" s="149"/>
      <c r="K38" s="149" t="s">
        <v>112</v>
      </c>
      <c r="L38" s="149" t="s">
        <v>113</v>
      </c>
      <c r="M38" s="149" t="s">
        <v>114</v>
      </c>
      <c r="N38" s="149" t="s">
        <v>115</v>
      </c>
      <c r="O38" s="149" t="s">
        <v>116</v>
      </c>
      <c r="P38" s="153" t="s">
        <v>123</v>
      </c>
      <c r="Q38" s="149"/>
      <c r="R38" s="149" t="s">
        <v>112</v>
      </c>
      <c r="S38" s="149" t="s">
        <v>113</v>
      </c>
      <c r="T38" s="149" t="s">
        <v>114</v>
      </c>
      <c r="U38" s="149" t="s">
        <v>115</v>
      </c>
      <c r="V38" s="149" t="s">
        <v>116</v>
      </c>
      <c r="W38" s="153" t="s">
        <v>123</v>
      </c>
      <c r="X38" s="149"/>
      <c r="Y38" s="149" t="s">
        <v>112</v>
      </c>
      <c r="Z38" s="149" t="s">
        <v>113</v>
      </c>
      <c r="AA38" s="149" t="s">
        <v>114</v>
      </c>
      <c r="AB38" s="149" t="s">
        <v>115</v>
      </c>
      <c r="AC38" s="149" t="s">
        <v>116</v>
      </c>
      <c r="AD38" s="153" t="s">
        <v>123</v>
      </c>
      <c r="AE38" s="149"/>
      <c r="AF38" s="149" t="s">
        <v>112</v>
      </c>
      <c r="AG38" s="149" t="s">
        <v>113</v>
      </c>
      <c r="AH38" s="149" t="s">
        <v>114</v>
      </c>
      <c r="AI38" s="149" t="s">
        <v>115</v>
      </c>
      <c r="AJ38" s="149" t="s">
        <v>116</v>
      </c>
    </row>
    <row r="39" spans="2:36" ht="12.75">
      <c r="B39" s="152" t="s">
        <v>96</v>
      </c>
      <c r="C39" s="149"/>
      <c r="D39" t="s">
        <v>119</v>
      </c>
      <c r="E39" t="s">
        <v>120</v>
      </c>
      <c r="F39" t="s">
        <v>121</v>
      </c>
      <c r="G39" t="s">
        <v>34</v>
      </c>
      <c r="H39" t="s">
        <v>122</v>
      </c>
      <c r="I39" s="153" t="s">
        <v>2</v>
      </c>
      <c r="J39" s="16"/>
      <c r="K39" t="s">
        <v>119</v>
      </c>
      <c r="L39" t="s">
        <v>120</v>
      </c>
      <c r="M39" t="s">
        <v>121</v>
      </c>
      <c r="N39" t="s">
        <v>34</v>
      </c>
      <c r="O39" t="s">
        <v>122</v>
      </c>
      <c r="P39" s="153" t="s">
        <v>169</v>
      </c>
      <c r="Q39" s="16"/>
      <c r="R39" t="s">
        <v>119</v>
      </c>
      <c r="S39" t="s">
        <v>120</v>
      </c>
      <c r="T39" t="s">
        <v>121</v>
      </c>
      <c r="U39" t="s">
        <v>34</v>
      </c>
      <c r="V39" t="s">
        <v>122</v>
      </c>
      <c r="W39" s="153" t="s">
        <v>170</v>
      </c>
      <c r="X39" s="16"/>
      <c r="Y39" t="s">
        <v>119</v>
      </c>
      <c r="Z39" t="s">
        <v>120</v>
      </c>
      <c r="AA39" t="s">
        <v>121</v>
      </c>
      <c r="AB39" t="s">
        <v>34</v>
      </c>
      <c r="AC39" t="s">
        <v>122</v>
      </c>
      <c r="AD39" s="153" t="s">
        <v>170</v>
      </c>
      <c r="AE39" s="16"/>
      <c r="AF39" t="s">
        <v>119</v>
      </c>
      <c r="AG39" t="s">
        <v>120</v>
      </c>
      <c r="AH39" t="s">
        <v>121</v>
      </c>
      <c r="AI39" t="s">
        <v>34</v>
      </c>
      <c r="AJ39" t="s">
        <v>122</v>
      </c>
    </row>
    <row r="40" spans="1:36" ht="13.5" thickBot="1">
      <c r="A40" s="154" t="s">
        <v>125</v>
      </c>
      <c r="B40" s="154"/>
      <c r="C40" s="155" t="s">
        <v>126</v>
      </c>
      <c r="D40" s="155" t="s">
        <v>127</v>
      </c>
      <c r="E40" s="155" t="s">
        <v>128</v>
      </c>
      <c r="F40" s="155" t="s">
        <v>129</v>
      </c>
      <c r="G40" s="155" t="s">
        <v>130</v>
      </c>
      <c r="H40" s="155" t="s">
        <v>131</v>
      </c>
      <c r="I40" s="156"/>
      <c r="J40" s="154" t="s">
        <v>126</v>
      </c>
      <c r="K40" s="155" t="s">
        <v>127</v>
      </c>
      <c r="L40" s="155" t="s">
        <v>128</v>
      </c>
      <c r="M40" s="155" t="s">
        <v>129</v>
      </c>
      <c r="N40" s="155" t="s">
        <v>130</v>
      </c>
      <c r="O40" s="155" t="s">
        <v>131</v>
      </c>
      <c r="P40" s="156"/>
      <c r="Q40" s="154" t="s">
        <v>126</v>
      </c>
      <c r="R40" s="155" t="s">
        <v>127</v>
      </c>
      <c r="S40" s="155" t="s">
        <v>128</v>
      </c>
      <c r="T40" s="155" t="s">
        <v>129</v>
      </c>
      <c r="U40" s="155" t="s">
        <v>130</v>
      </c>
      <c r="V40" s="155" t="s">
        <v>131</v>
      </c>
      <c r="W40" s="156"/>
      <c r="X40" s="154" t="s">
        <v>126</v>
      </c>
      <c r="Y40" s="155" t="s">
        <v>127</v>
      </c>
      <c r="Z40" s="155" t="s">
        <v>128</v>
      </c>
      <c r="AA40" s="155" t="s">
        <v>129</v>
      </c>
      <c r="AB40" s="155" t="s">
        <v>130</v>
      </c>
      <c r="AC40" s="155" t="s">
        <v>131</v>
      </c>
      <c r="AD40" s="156"/>
      <c r="AE40" s="154" t="s">
        <v>126</v>
      </c>
      <c r="AF40" s="155" t="s">
        <v>127</v>
      </c>
      <c r="AG40" s="155" t="s">
        <v>128</v>
      </c>
      <c r="AH40" s="155" t="s">
        <v>129</v>
      </c>
      <c r="AI40" s="155" t="s">
        <v>130</v>
      </c>
      <c r="AJ40" s="155" t="s">
        <v>131</v>
      </c>
    </row>
    <row r="41" spans="1:36" ht="12.75">
      <c r="A41">
        <v>2015</v>
      </c>
      <c r="B41" s="24"/>
      <c r="C41" s="246">
        <f>D24</f>
        <v>204.39999999999998</v>
      </c>
      <c r="D41" s="246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47"/>
      <c r="J41" s="246">
        <f>K24</f>
        <v>1484.2800000000002</v>
      </c>
      <c r="K41" s="246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47"/>
      <c r="Q41" s="246">
        <f>R24</f>
        <v>9.75</v>
      </c>
      <c r="R41" s="246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47"/>
      <c r="X41" s="246">
        <f>Y24</f>
        <v>162.5</v>
      </c>
      <c r="Y41" s="246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47"/>
      <c r="AE41" s="246">
        <f>AF24</f>
        <v>30.892657546573982</v>
      </c>
      <c r="AF41" s="246">
        <f>AE45</f>
        <v>30.892657546573982</v>
      </c>
      <c r="AG41" s="167">
        <v>1</v>
      </c>
      <c r="AH41" s="168">
        <f>1</f>
        <v>1</v>
      </c>
      <c r="AI41" s="28">
        <f>AF41</f>
        <v>30.892657546573982</v>
      </c>
      <c r="AJ41" s="163"/>
    </row>
    <row r="42" spans="1:36" ht="12.75">
      <c r="A42">
        <v>2016</v>
      </c>
      <c r="B42" s="24"/>
      <c r="C42" s="246">
        <f>C41</f>
        <v>204.39999999999998</v>
      </c>
      <c r="D42" s="246"/>
      <c r="E42" s="167"/>
      <c r="F42" s="146">
        <f>F41*E$49</f>
        <v>0.9698341166240871</v>
      </c>
      <c r="G42" s="28">
        <f>G41*E$49</f>
        <v>198.2340934379634</v>
      </c>
      <c r="H42" s="248">
        <f>(G42-G41)/G41</f>
        <v>-0.030165883375912833</v>
      </c>
      <c r="I42" s="247"/>
      <c r="J42" s="246">
        <f>J41</f>
        <v>1484.2800000000002</v>
      </c>
      <c r="K42" s="246"/>
      <c r="L42" s="167"/>
      <c r="M42" s="146">
        <f>M41*L$49</f>
        <v>0.9539495736842316</v>
      </c>
      <c r="N42" s="28">
        <f>N41*L$49</f>
        <v>1415.9282732280315</v>
      </c>
      <c r="O42" s="248">
        <f>(N42-N41)/N41</f>
        <v>-0.04605042631576841</v>
      </c>
      <c r="P42" s="247"/>
      <c r="Q42" s="246">
        <f>Q41</f>
        <v>9.75</v>
      </c>
      <c r="R42" s="246"/>
      <c r="S42" s="167"/>
      <c r="T42" s="146">
        <f>T41*S$49</f>
        <v>0.956352499790037</v>
      </c>
      <c r="U42" s="28">
        <f>U41*S$49</f>
        <v>9.32443687295286</v>
      </c>
      <c r="V42" s="248">
        <f>(U42-U41)/U41</f>
        <v>-0.04364750020996301</v>
      </c>
      <c r="W42" s="247"/>
      <c r="X42" s="246">
        <f>X41</f>
        <v>162.5</v>
      </c>
      <c r="Y42" s="246"/>
      <c r="Z42" s="167"/>
      <c r="AA42" s="146">
        <f>AA41*Z$49</f>
        <v>0.9308837201070403</v>
      </c>
      <c r="AB42" s="28">
        <f>AB41*Z$49</f>
        <v>151.26860451739407</v>
      </c>
      <c r="AC42" s="248">
        <f>(AB42-AB41)/AB41</f>
        <v>-0.06911627989295958</v>
      </c>
      <c r="AD42" s="247"/>
      <c r="AE42" s="246">
        <f>AE41</f>
        <v>30.892657546573982</v>
      </c>
      <c r="AF42" s="246"/>
      <c r="AG42" s="167"/>
      <c r="AH42" s="146">
        <f>AH41*AG$49</f>
        <v>0.9890842812827615</v>
      </c>
      <c r="AI42" s="28">
        <f>AI41*AG$49</f>
        <v>30.555441986367605</v>
      </c>
      <c r="AJ42" s="248">
        <f>(AI42-AI41)/AI41</f>
        <v>-0.01091571871723853</v>
      </c>
    </row>
    <row r="43" spans="1:36" ht="12.75">
      <c r="A43">
        <v>2017</v>
      </c>
      <c r="B43" s="24"/>
      <c r="C43" s="246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48">
        <f>(G43-G42)/G42</f>
        <v>-0.030165883375912812</v>
      </c>
      <c r="I43" s="247"/>
      <c r="J43" s="246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48">
        <f>(N43-N42)/N42</f>
        <v>-0.04605042631576834</v>
      </c>
      <c r="P43" s="247"/>
      <c r="Q43" s="246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48">
        <f>(U43-U42)/U42</f>
        <v>-0.04364750020996304</v>
      </c>
      <c r="W43" s="247"/>
      <c r="X43" s="246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48">
        <f>(AB43-AB42)/AB42</f>
        <v>-0.06911627989295964</v>
      </c>
      <c r="AD43" s="247"/>
      <c r="AE43" s="246">
        <f>AE42</f>
        <v>30.892657546573982</v>
      </c>
      <c r="AF43" s="163"/>
      <c r="AG43" s="163"/>
      <c r="AH43" s="146">
        <f>AH42*AG$49</f>
        <v>0.9782877154806369</v>
      </c>
      <c r="AI43" s="28">
        <f>AI42*AG$49</f>
        <v>30.221907376363518</v>
      </c>
      <c r="AJ43" s="248">
        <f>(AI43-AI42)/AI42</f>
        <v>-0.010915718717238454</v>
      </c>
    </row>
    <row r="44" spans="1:36" ht="12.75">
      <c r="A44">
        <v>2018</v>
      </c>
      <c r="B44" s="24"/>
      <c r="C44" s="246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48">
        <f>(G44-G43)/G43</f>
        <v>-0.03016588337591284</v>
      </c>
      <c r="I44" s="247"/>
      <c r="J44" s="246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48">
        <f>(N44-N43)/N43</f>
        <v>-0.046050426315768424</v>
      </c>
      <c r="P44" s="247"/>
      <c r="Q44" s="246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48">
        <f>(U44-U43)/U43</f>
        <v>-0.04364750020996304</v>
      </c>
      <c r="W44" s="247"/>
      <c r="X44" s="246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48">
        <f>(AB44-AB43)/AB43</f>
        <v>-0.06911627989295968</v>
      </c>
      <c r="AD44" s="247"/>
      <c r="AE44" s="246">
        <f>AE43</f>
        <v>30.892657546573982</v>
      </c>
      <c r="AF44" s="163"/>
      <c r="AG44" s="163"/>
      <c r="AH44" s="146">
        <f>AH43*AG$49</f>
        <v>0.9676090019539204</v>
      </c>
      <c r="AI44" s="28">
        <f>AI43*AG$49</f>
        <v>29.8920135363447</v>
      </c>
      <c r="AJ44" s="248">
        <f>(AI44-AI43)/AI43</f>
        <v>-0.010915718717238487</v>
      </c>
    </row>
    <row r="45" spans="1:36" ht="12.75">
      <c r="A45">
        <v>2019</v>
      </c>
      <c r="B45" s="24"/>
      <c r="C45" s="246">
        <f>C44</f>
        <v>204.39999999999998</v>
      </c>
      <c r="F45" s="146">
        <f>F44*E$49</f>
        <v>0.8846873762150456</v>
      </c>
      <c r="G45" s="28">
        <f>G44*E$49</f>
        <v>180.83009969835533</v>
      </c>
      <c r="H45" s="248">
        <f>(G45-G44)/G44</f>
        <v>-0.030165883375912847</v>
      </c>
      <c r="I45" s="24"/>
      <c r="J45" s="246">
        <f>J44</f>
        <v>1484.2800000000002</v>
      </c>
      <c r="M45" s="146">
        <f>M44*L$49</f>
        <v>0.8281360166124453</v>
      </c>
      <c r="N45" s="28">
        <f>N44*L$49</f>
        <v>1229.1857267375206</v>
      </c>
      <c r="O45" s="248">
        <f>(N45-N44)/N44</f>
        <v>-0.046050426315768354</v>
      </c>
      <c r="P45" s="24"/>
      <c r="Q45" s="246">
        <f>Q44</f>
        <v>9.75</v>
      </c>
      <c r="T45" s="146">
        <f>T44*S$49</f>
        <v>0.8365116420730186</v>
      </c>
      <c r="U45" s="28">
        <f>U44*S$49</f>
        <v>8.15598851021193</v>
      </c>
      <c r="V45" s="248">
        <f>(U45-U44)/U44</f>
        <v>-0.043647500209963074</v>
      </c>
      <c r="W45" s="24"/>
      <c r="X45" s="246">
        <f>X44</f>
        <v>162.5</v>
      </c>
      <c r="AA45" s="146">
        <f>AA44*Z$49</f>
        <v>0.7508993711047212</v>
      </c>
      <c r="AB45" s="28">
        <f>AB44*Z$49</f>
        <v>122.0211478045172</v>
      </c>
      <c r="AC45" s="248">
        <f>(AB45-AB44)/AB44</f>
        <v>-0.06911627989295967</v>
      </c>
      <c r="AD45" s="24"/>
      <c r="AE45" s="246">
        <f>AE44</f>
        <v>30.892657546573982</v>
      </c>
      <c r="AH45" s="146">
        <f>AH44*AG$49</f>
        <v>0.9570468542603235</v>
      </c>
      <c r="AI45" s="28">
        <f>AI44*AG$49</f>
        <v>29.565720724690074</v>
      </c>
      <c r="AJ45" s="248">
        <f>(AI45-AI44)/AI44</f>
        <v>-0.010915718717238515</v>
      </c>
    </row>
    <row r="46" spans="1:36" ht="12.75">
      <c r="A46">
        <v>2020</v>
      </c>
      <c r="B46" s="24"/>
      <c r="C46" s="246">
        <f>C45</f>
        <v>204.39999999999998</v>
      </c>
      <c r="D46" s="246">
        <f>C41*F36</f>
        <v>175.37519999999998</v>
      </c>
      <c r="E46" s="250">
        <f>F36</f>
        <v>0.858</v>
      </c>
      <c r="F46" s="146">
        <f>F45*E$49</f>
        <v>0.8580000000000002</v>
      </c>
      <c r="G46" s="28">
        <f>G45*E$49</f>
        <v>175.37520000000004</v>
      </c>
      <c r="H46" s="248">
        <f>(G46-G45)/G45</f>
        <v>-0.03016588337591291</v>
      </c>
      <c r="I46" s="24"/>
      <c r="J46" s="246">
        <f>J45</f>
        <v>1484.2800000000002</v>
      </c>
      <c r="K46" s="246">
        <f>J41*M36</f>
        <v>1172.5812000000003</v>
      </c>
      <c r="L46" s="250">
        <f>M36</f>
        <v>0.79</v>
      </c>
      <c r="M46" s="146">
        <f>M45*L$49</f>
        <v>0.7899999999999999</v>
      </c>
      <c r="N46" s="28">
        <f>N45*L$49</f>
        <v>1172.5812</v>
      </c>
      <c r="O46" s="248">
        <f>(N46-N45)/N45</f>
        <v>-0.046050426315768445</v>
      </c>
      <c r="P46" s="24"/>
      <c r="Q46" s="246">
        <f>Q45</f>
        <v>9.75</v>
      </c>
      <c r="R46" s="300">
        <f>Q41*T36</f>
        <v>7.800000000000001</v>
      </c>
      <c r="S46" s="250">
        <f>T36</f>
        <v>0.8</v>
      </c>
      <c r="T46" s="146">
        <f>T45*S$49</f>
        <v>0.8</v>
      </c>
      <c r="U46" s="28">
        <f>U45*S$49</f>
        <v>7.799999999999999</v>
      </c>
      <c r="V46" s="248">
        <f>(U46-U45)/U45</f>
        <v>-0.04364750020996304</v>
      </c>
      <c r="W46" s="24"/>
      <c r="X46" s="246">
        <f>X45</f>
        <v>162.5</v>
      </c>
      <c r="Y46" s="246">
        <f>X41*AA36</f>
        <v>113.5875</v>
      </c>
      <c r="Z46" s="250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48">
        <f>(AB46-AB45)/AB45</f>
        <v>-0.06911627989295963</v>
      </c>
      <c r="AD46" s="24"/>
      <c r="AE46" s="246">
        <f>AE45</f>
        <v>30.892657546573982</v>
      </c>
      <c r="AF46" s="246">
        <f>AE41*AH36</f>
        <v>29.24298963358693</v>
      </c>
      <c r="AG46" s="250">
        <f>AH36</f>
        <v>0.9466</v>
      </c>
      <c r="AH46" s="146">
        <f>AH45*AG$49</f>
        <v>0.9465999999999999</v>
      </c>
      <c r="AI46" s="28">
        <f>AI45*AG$49</f>
        <v>29.242989633586927</v>
      </c>
      <c r="AJ46" s="248">
        <f>(AI46-AI45)/AI45</f>
        <v>-0.010915718717238556</v>
      </c>
    </row>
    <row r="47" spans="4:33" ht="12.75">
      <c r="D47" s="175" t="s">
        <v>134</v>
      </c>
      <c r="E47" s="31">
        <v>5</v>
      </c>
      <c r="H47" s="176"/>
      <c r="K47" s="175" t="s">
        <v>134</v>
      </c>
      <c r="L47" s="31">
        <v>5</v>
      </c>
      <c r="R47" s="175" t="s">
        <v>134</v>
      </c>
      <c r="S47" s="31">
        <v>5</v>
      </c>
      <c r="Y47" s="175" t="s">
        <v>134</v>
      </c>
      <c r="Z47" s="31">
        <v>5</v>
      </c>
      <c r="AF47" s="175" t="s">
        <v>134</v>
      </c>
      <c r="AG47" s="31">
        <v>5</v>
      </c>
    </row>
    <row r="48" spans="4:33" ht="12.75">
      <c r="D48" s="175" t="s">
        <v>135</v>
      </c>
      <c r="E48" s="108">
        <f>1/E47</f>
        <v>0.2</v>
      </c>
      <c r="K48" s="175" t="s">
        <v>135</v>
      </c>
      <c r="L48" s="108">
        <f>1/L47</f>
        <v>0.2</v>
      </c>
      <c r="R48" s="175" t="s">
        <v>135</v>
      </c>
      <c r="S48" s="108">
        <f>1/S47</f>
        <v>0.2</v>
      </c>
      <c r="Y48" s="175" t="s">
        <v>135</v>
      </c>
      <c r="Z48" s="108">
        <f>1/Z47</f>
        <v>0.2</v>
      </c>
      <c r="AF48" s="175" t="s">
        <v>135</v>
      </c>
      <c r="AG48" s="108">
        <f>1/AG47</f>
        <v>0.2</v>
      </c>
    </row>
    <row r="49" spans="4:33" ht="12.75">
      <c r="D49" s="175" t="s">
        <v>136</v>
      </c>
      <c r="E49" s="108">
        <f>POWER(E46,E48)</f>
        <v>0.9698341166240871</v>
      </c>
      <c r="K49" s="175" t="s">
        <v>136</v>
      </c>
      <c r="L49" s="108">
        <f>POWER(L46,L48)</f>
        <v>0.9539495736842316</v>
      </c>
      <c r="R49" s="175" t="s">
        <v>136</v>
      </c>
      <c r="S49" s="108">
        <f>POWER(S46,S48)</f>
        <v>0.956352499790037</v>
      </c>
      <c r="Y49" s="175" t="s">
        <v>136</v>
      </c>
      <c r="Z49" s="108">
        <f>POWER(Z46,Z48)</f>
        <v>0.9308837201070403</v>
      </c>
      <c r="AF49" s="175" t="s">
        <v>136</v>
      </c>
      <c r="AG49" s="108">
        <f>POWER(AG46,AG48)</f>
        <v>0.9890842812827615</v>
      </c>
    </row>
    <row r="50" spans="4:33" ht="12.75">
      <c r="D50" s="175" t="s">
        <v>137</v>
      </c>
      <c r="E50" s="251">
        <f>1-E49</f>
        <v>0.03016588337591286</v>
      </c>
      <c r="F50" s="178"/>
      <c r="K50" s="175" t="s">
        <v>137</v>
      </c>
      <c r="L50" s="251">
        <f>1-L49</f>
        <v>0.04605042631576839</v>
      </c>
      <c r="R50" s="175" t="s">
        <v>137</v>
      </c>
      <c r="S50" s="251">
        <f>1-S49</f>
        <v>0.043647500209963</v>
      </c>
      <c r="Y50" s="175" t="s">
        <v>137</v>
      </c>
      <c r="Z50" s="251">
        <f>1-Z49</f>
        <v>0.06911627989295965</v>
      </c>
      <c r="AF50" s="175" t="s">
        <v>137</v>
      </c>
      <c r="AG50" s="251">
        <f>1-AG49</f>
        <v>0.01091571871723851</v>
      </c>
    </row>
    <row r="51" spans="4:26" ht="12.75">
      <c r="D51" s="175"/>
      <c r="E51" s="251"/>
      <c r="F51" s="178"/>
      <c r="K51" s="175"/>
      <c r="L51" s="251"/>
      <c r="R51" s="175"/>
      <c r="S51" s="251"/>
      <c r="Y51" s="175"/>
      <c r="Z51" s="251"/>
    </row>
    <row r="52" spans="2:22" ht="12.75">
      <c r="B52" s="249"/>
      <c r="C52" s="246"/>
      <c r="F52" s="244"/>
      <c r="G52" s="28"/>
      <c r="H52" s="252"/>
      <c r="I52" s="8"/>
      <c r="J52" s="253"/>
      <c r="K52" s="8"/>
      <c r="L52" s="8"/>
      <c r="M52" s="254"/>
      <c r="N52" s="255"/>
      <c r="O52" s="256"/>
      <c r="P52" s="257"/>
      <c r="Q52" s="258"/>
      <c r="R52" s="168"/>
      <c r="T52" s="244"/>
      <c r="U52" s="259"/>
      <c r="V52" s="260"/>
    </row>
    <row r="55" spans="2:12" ht="26.25">
      <c r="B55" s="261" t="s">
        <v>191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301">
        <f aca="true" t="shared" si="21" ref="S58:S67">G15</f>
        <v>292</v>
      </c>
      <c r="U58" s="299">
        <f aca="true" t="shared" si="22" ref="U58:U69">C13</f>
        <v>292</v>
      </c>
    </row>
    <row r="59" spans="18:21" ht="12.75">
      <c r="R59">
        <f t="shared" si="20"/>
        <v>2007</v>
      </c>
      <c r="S59" s="301">
        <f t="shared" si="21"/>
        <v>280.6541849587052</v>
      </c>
      <c r="U59" s="299">
        <f t="shared" si="22"/>
        <v>292</v>
      </c>
    </row>
    <row r="60" spans="18:21" ht="12.75">
      <c r="R60">
        <f t="shared" si="20"/>
        <v>2008</v>
      </c>
      <c r="S60" s="301">
        <f t="shared" si="21"/>
        <v>269.74921758505167</v>
      </c>
      <c r="U60" s="299">
        <f t="shared" si="22"/>
        <v>292</v>
      </c>
    </row>
    <row r="61" spans="18:21" ht="12.75">
      <c r="R61">
        <f t="shared" si="20"/>
        <v>2009</v>
      </c>
      <c r="S61" s="301">
        <f t="shared" si="21"/>
        <v>259.2679685088394</v>
      </c>
      <c r="U61" s="299">
        <f t="shared" si="22"/>
        <v>292</v>
      </c>
    </row>
    <row r="62" spans="18:21" ht="12.75">
      <c r="R62">
        <f t="shared" si="20"/>
        <v>2010</v>
      </c>
      <c r="S62" s="301">
        <f t="shared" si="21"/>
        <v>249.1939739306423</v>
      </c>
      <c r="U62" s="299">
        <f t="shared" si="22"/>
        <v>292</v>
      </c>
    </row>
    <row r="63" spans="18:21" ht="12.75">
      <c r="R63">
        <f t="shared" si="20"/>
        <v>2011</v>
      </c>
      <c r="S63" s="301">
        <f t="shared" si="21"/>
        <v>239.51140976070286</v>
      </c>
      <c r="U63" s="299">
        <f t="shared" si="22"/>
        <v>292</v>
      </c>
    </row>
    <row r="64" spans="18:21" ht="12.75">
      <c r="R64">
        <f t="shared" si="20"/>
        <v>2012</v>
      </c>
      <c r="S64" s="301">
        <f t="shared" si="21"/>
        <v>230.20506676267303</v>
      </c>
      <c r="U64" s="299">
        <f t="shared" si="22"/>
        <v>292</v>
      </c>
    </row>
    <row r="65" spans="18:21" ht="12.75">
      <c r="R65">
        <f t="shared" si="20"/>
        <v>2013</v>
      </c>
      <c r="S65" s="301">
        <f t="shared" si="21"/>
        <v>221.2603266631586</v>
      </c>
      <c r="U65" s="299">
        <f t="shared" si="22"/>
        <v>292</v>
      </c>
    </row>
    <row r="66" spans="18:21" ht="12.75">
      <c r="R66">
        <f t="shared" si="20"/>
        <v>2014</v>
      </c>
      <c r="S66" s="301">
        <f t="shared" si="21"/>
        <v>212.66313918953983</v>
      </c>
      <c r="U66" s="299">
        <f t="shared" si="22"/>
        <v>292</v>
      </c>
    </row>
    <row r="67" spans="18:21" ht="12.75">
      <c r="R67" s="8">
        <f t="shared" si="20"/>
        <v>2015</v>
      </c>
      <c r="S67" s="302">
        <f t="shared" si="21"/>
        <v>204.3999999999999</v>
      </c>
      <c r="T67" s="301">
        <f>S67</f>
        <v>204.3999999999999</v>
      </c>
      <c r="U67" s="299">
        <f t="shared" si="22"/>
        <v>292</v>
      </c>
    </row>
    <row r="68" spans="18:22" ht="12.75">
      <c r="R68" s="262">
        <f>A42</f>
        <v>2016</v>
      </c>
      <c r="T68" s="301">
        <f>G42</f>
        <v>198.2340934379634</v>
      </c>
      <c r="U68" s="299">
        <f t="shared" si="22"/>
        <v>292</v>
      </c>
      <c r="V68" s="245"/>
    </row>
    <row r="69" spans="18:22" ht="12.75">
      <c r="R69" s="262">
        <f>A43</f>
        <v>2017</v>
      </c>
      <c r="T69" s="301">
        <f>G43</f>
        <v>192.254186894184</v>
      </c>
      <c r="U69" s="299">
        <f t="shared" si="22"/>
        <v>292</v>
      </c>
      <c r="V69" s="245"/>
    </row>
    <row r="70" spans="18:22" ht="12.75">
      <c r="R70" s="262">
        <f>A44</f>
        <v>2018</v>
      </c>
      <c r="T70" s="301">
        <f>G44</f>
        <v>186.45466951380308</v>
      </c>
      <c r="U70" s="299">
        <f>U69</f>
        <v>292</v>
      </c>
      <c r="V70" s="245"/>
    </row>
    <row r="71" spans="18:22" ht="12.75">
      <c r="R71" s="262">
        <f>A45</f>
        <v>2019</v>
      </c>
      <c r="T71" s="301">
        <f>G45</f>
        <v>180.83009969835533</v>
      </c>
      <c r="U71" s="299">
        <f>U70</f>
        <v>292</v>
      </c>
      <c r="V71" s="245"/>
    </row>
    <row r="72" spans="18:22" ht="12.75">
      <c r="R72" s="262">
        <f>A46</f>
        <v>2020</v>
      </c>
      <c r="T72" s="301">
        <f>G46</f>
        <v>175.37520000000004</v>
      </c>
      <c r="U72" s="299">
        <f>U71</f>
        <v>292</v>
      </c>
      <c r="V72" s="245"/>
    </row>
    <row r="95" spans="18:21" ht="12.75">
      <c r="R95">
        <f aca="true" t="shared" si="23" ref="R95:R109">R58</f>
        <v>2006</v>
      </c>
      <c r="S95" s="301">
        <f aca="true" t="shared" si="24" ref="S95:S104">N15</f>
        <v>2604</v>
      </c>
      <c r="U95" s="299">
        <f aca="true" t="shared" si="25" ref="U95:U104">J13</f>
        <v>2604</v>
      </c>
    </row>
    <row r="96" spans="18:21" ht="12.75">
      <c r="R96">
        <f t="shared" si="23"/>
        <v>2007</v>
      </c>
      <c r="S96" s="301">
        <f t="shared" si="24"/>
        <v>2446.3351971437705</v>
      </c>
      <c r="U96" s="299">
        <f t="shared" si="25"/>
        <v>2604</v>
      </c>
    </row>
    <row r="97" spans="18:21" ht="12.75">
      <c r="R97">
        <f t="shared" si="23"/>
        <v>2008</v>
      </c>
      <c r="S97" s="301">
        <f t="shared" si="24"/>
        <v>2298.2165502244434</v>
      </c>
      <c r="U97" s="299">
        <f t="shared" si="25"/>
        <v>2604</v>
      </c>
    </row>
    <row r="98" spans="18:21" ht="12.75">
      <c r="R98">
        <f t="shared" si="23"/>
        <v>2009</v>
      </c>
      <c r="S98" s="301">
        <f t="shared" si="24"/>
        <v>2159.0660666176614</v>
      </c>
      <c r="U98" s="299">
        <f t="shared" si="25"/>
        <v>2604</v>
      </c>
    </row>
    <row r="99" spans="18:21" ht="12.75">
      <c r="R99">
        <f t="shared" si="23"/>
        <v>2010</v>
      </c>
      <c r="S99" s="301">
        <f t="shared" si="24"/>
        <v>2028.3407495105769</v>
      </c>
      <c r="U99" s="299">
        <f t="shared" si="25"/>
        <v>2604</v>
      </c>
    </row>
    <row r="100" spans="18:21" ht="12.75">
      <c r="R100">
        <f t="shared" si="23"/>
        <v>2011</v>
      </c>
      <c r="S100" s="301">
        <f t="shared" si="24"/>
        <v>1905.5304790048774</v>
      </c>
      <c r="U100" s="299">
        <f t="shared" si="25"/>
        <v>2604</v>
      </c>
    </row>
    <row r="101" spans="18:21" ht="12.75">
      <c r="R101">
        <f t="shared" si="23"/>
        <v>2012</v>
      </c>
      <c r="S101" s="301">
        <f t="shared" si="24"/>
        <v>1790.1560215130032</v>
      </c>
      <c r="U101" s="299">
        <f t="shared" si="25"/>
        <v>2604</v>
      </c>
    </row>
    <row r="102" spans="18:21" ht="12.75">
      <c r="R102">
        <f t="shared" si="23"/>
        <v>2013</v>
      </c>
      <c r="S102" s="301">
        <f t="shared" si="24"/>
        <v>1681.76715967977</v>
      </c>
      <c r="U102" s="299">
        <f t="shared" si="25"/>
        <v>2604</v>
      </c>
    </row>
    <row r="103" spans="18:21" ht="12.75">
      <c r="R103">
        <f t="shared" si="23"/>
        <v>2014</v>
      </c>
      <c r="S103" s="301">
        <f t="shared" si="24"/>
        <v>1579.9409355319237</v>
      </c>
      <c r="U103" s="299">
        <f t="shared" si="25"/>
        <v>2604</v>
      </c>
    </row>
    <row r="104" spans="18:21" ht="12.75">
      <c r="R104">
        <f t="shared" si="23"/>
        <v>2015</v>
      </c>
      <c r="S104" s="301">
        <f t="shared" si="24"/>
        <v>1484.2800000000009</v>
      </c>
      <c r="T104" s="301">
        <f>S104</f>
        <v>1484.2800000000009</v>
      </c>
      <c r="U104" s="299">
        <f t="shared" si="25"/>
        <v>2604</v>
      </c>
    </row>
    <row r="105" spans="18:21" ht="12.75">
      <c r="R105">
        <f t="shared" si="23"/>
        <v>2016</v>
      </c>
      <c r="T105" s="301">
        <f>N42</f>
        <v>1415.9282732280315</v>
      </c>
      <c r="U105" s="299">
        <f>U100</f>
        <v>2604</v>
      </c>
    </row>
    <row r="106" spans="18:21" ht="12.75">
      <c r="R106">
        <f t="shared" si="23"/>
        <v>2017</v>
      </c>
      <c r="T106" s="301">
        <f>N43</f>
        <v>1350.724172613331</v>
      </c>
      <c r="U106" s="299">
        <f>U101</f>
        <v>2604</v>
      </c>
    </row>
    <row r="107" spans="18:21" ht="12.75">
      <c r="R107">
        <f t="shared" si="23"/>
        <v>2018</v>
      </c>
      <c r="T107" s="301">
        <f>N44</f>
        <v>1288.5227486294734</v>
      </c>
      <c r="U107" s="299">
        <f>U102</f>
        <v>2604</v>
      </c>
    </row>
    <row r="108" spans="18:21" ht="12.75">
      <c r="R108">
        <f t="shared" si="23"/>
        <v>2019</v>
      </c>
      <c r="T108" s="301">
        <f>N45</f>
        <v>1229.1857267375206</v>
      </c>
      <c r="U108" s="299">
        <f>U103</f>
        <v>2604</v>
      </c>
    </row>
    <row r="109" spans="18:21" ht="12.75">
      <c r="R109">
        <f t="shared" si="23"/>
        <v>2020</v>
      </c>
      <c r="T109" s="301">
        <f>N46</f>
        <v>1172.5812</v>
      </c>
      <c r="U109" s="299">
        <f>U104</f>
        <v>2604</v>
      </c>
    </row>
    <row r="128" spans="18:21" ht="12.75">
      <c r="R128">
        <f aca="true" t="shared" si="26" ref="R128:R142">R95</f>
        <v>2006</v>
      </c>
      <c r="S128" s="301">
        <f aca="true" t="shared" si="27" ref="S128:S137">U15</f>
        <v>15</v>
      </c>
      <c r="U128" s="299">
        <f aca="true" t="shared" si="28" ref="U128:U137">Q12</f>
        <v>15</v>
      </c>
    </row>
    <row r="129" spans="18:21" ht="12.75">
      <c r="R129">
        <f t="shared" si="26"/>
        <v>2007</v>
      </c>
      <c r="S129" s="301">
        <f t="shared" si="27"/>
        <v>14.298940343220544</v>
      </c>
      <c r="U129" s="299">
        <f t="shared" si="28"/>
        <v>15</v>
      </c>
    </row>
    <row r="130" spans="18:21" ht="12.75">
      <c r="R130">
        <f t="shared" si="26"/>
        <v>2008</v>
      </c>
      <c r="S130" s="301">
        <f t="shared" si="27"/>
        <v>13.630646329265335</v>
      </c>
      <c r="U130" s="299">
        <f t="shared" si="28"/>
        <v>15</v>
      </c>
    </row>
    <row r="131" spans="18:21" ht="12.75">
      <c r="R131">
        <f t="shared" si="26"/>
        <v>2009</v>
      </c>
      <c r="S131" s="301">
        <f t="shared" si="27"/>
        <v>12.993586580113542</v>
      </c>
      <c r="U131" s="299">
        <f t="shared" si="28"/>
        <v>15</v>
      </c>
    </row>
    <row r="132" spans="18:21" ht="12.75">
      <c r="R132">
        <f t="shared" si="26"/>
        <v>2010</v>
      </c>
      <c r="S132" s="301">
        <f t="shared" si="27"/>
        <v>12.386301290234305</v>
      </c>
      <c r="U132" s="299">
        <f t="shared" si="28"/>
        <v>15</v>
      </c>
    </row>
    <row r="133" spans="18:21" ht="12.75">
      <c r="R133">
        <f t="shared" si="26"/>
        <v>2011</v>
      </c>
      <c r="S133" s="301">
        <f t="shared" si="27"/>
        <v>11.807398881481065</v>
      </c>
      <c r="U133" s="299">
        <f t="shared" si="28"/>
        <v>15</v>
      </c>
    </row>
    <row r="134" spans="18:21" ht="12.75">
      <c r="R134">
        <f t="shared" si="26"/>
        <v>2012</v>
      </c>
      <c r="S134" s="301">
        <f t="shared" si="27"/>
        <v>11.255552814327116</v>
      </c>
      <c r="U134" s="299">
        <f t="shared" si="28"/>
        <v>15</v>
      </c>
    </row>
    <row r="135" spans="18:21" ht="12.75">
      <c r="R135">
        <f t="shared" si="26"/>
        <v>2013</v>
      </c>
      <c r="S135" s="301">
        <f t="shared" si="27"/>
        <v>10.729498548135435</v>
      </c>
      <c r="U135" s="299">
        <f t="shared" si="28"/>
        <v>15</v>
      </c>
    </row>
    <row r="136" spans="18:21" ht="12.75">
      <c r="R136">
        <f t="shared" si="26"/>
        <v>2014</v>
      </c>
      <c r="S136" s="301">
        <f t="shared" si="27"/>
        <v>10.228030643497336</v>
      </c>
      <c r="U136" s="299">
        <f t="shared" si="28"/>
        <v>15</v>
      </c>
    </row>
    <row r="137" spans="18:21" ht="12.75">
      <c r="R137">
        <f t="shared" si="26"/>
        <v>2015</v>
      </c>
      <c r="S137" s="301">
        <f t="shared" si="27"/>
        <v>9.750000000000002</v>
      </c>
      <c r="T137" s="301">
        <f>S137</f>
        <v>9.750000000000002</v>
      </c>
      <c r="U137" s="299">
        <f t="shared" si="28"/>
        <v>15</v>
      </c>
    </row>
    <row r="138" spans="18:21" ht="12.75">
      <c r="R138">
        <f t="shared" si="26"/>
        <v>2016</v>
      </c>
      <c r="T138" s="301">
        <f>U42</f>
        <v>9.32443687295286</v>
      </c>
      <c r="U138" s="299">
        <f>Q12</f>
        <v>15</v>
      </c>
    </row>
    <row r="139" spans="18:21" ht="12.75">
      <c r="R139">
        <f t="shared" si="26"/>
        <v>2017</v>
      </c>
      <c r="T139" s="301">
        <f>U43</f>
        <v>8.917448512582864</v>
      </c>
      <c r="U139" s="299">
        <f>Q13</f>
        <v>15</v>
      </c>
    </row>
    <row r="140" spans="18:21" ht="12.75">
      <c r="R140">
        <f t="shared" si="26"/>
        <v>2018</v>
      </c>
      <c r="T140" s="301">
        <f>U44</f>
        <v>8.528224176757568</v>
      </c>
      <c r="U140" s="299">
        <f>Q14</f>
        <v>15</v>
      </c>
    </row>
    <row r="141" spans="18:21" ht="12.75">
      <c r="R141">
        <f t="shared" si="26"/>
        <v>2019</v>
      </c>
      <c r="T141" s="301">
        <f>U45</f>
        <v>8.15598851021193</v>
      </c>
      <c r="U141" s="299">
        <f>Q15</f>
        <v>15</v>
      </c>
    </row>
    <row r="142" spans="18:21" ht="12.75">
      <c r="R142">
        <f t="shared" si="26"/>
        <v>2020</v>
      </c>
      <c r="T142" s="301">
        <f>U46</f>
        <v>7.799999999999999</v>
      </c>
      <c r="U142" s="299">
        <f>Q16</f>
        <v>15</v>
      </c>
    </row>
    <row r="166" spans="18:21" ht="12.75">
      <c r="R166">
        <f aca="true" t="shared" si="29" ref="R166:R180">R128</f>
        <v>2006</v>
      </c>
      <c r="S166" s="301">
        <f aca="true" t="shared" si="30" ref="S166:S175">AB15</f>
        <v>325</v>
      </c>
      <c r="U166" s="299">
        <f aca="true" t="shared" si="31" ref="U166:U175">X12</f>
        <v>325</v>
      </c>
    </row>
    <row r="167" spans="18:21" ht="12.75">
      <c r="R167">
        <f t="shared" si="29"/>
        <v>2007</v>
      </c>
      <c r="S167" s="301">
        <f t="shared" si="30"/>
        <v>300.9092814933694</v>
      </c>
      <c r="U167" s="299">
        <f t="shared" si="31"/>
        <v>325</v>
      </c>
    </row>
    <row r="168" spans="18:21" ht="12.75">
      <c r="R168">
        <f t="shared" si="29"/>
        <v>2008</v>
      </c>
      <c r="S168" s="301">
        <f t="shared" si="30"/>
        <v>278.6042944272487</v>
      </c>
      <c r="U168" s="299">
        <f t="shared" si="31"/>
        <v>325</v>
      </c>
    </row>
    <row r="169" spans="18:21" ht="12.75">
      <c r="R169">
        <f t="shared" si="29"/>
        <v>2009</v>
      </c>
      <c r="S169" s="301">
        <f t="shared" si="30"/>
        <v>257.95267094483245</v>
      </c>
      <c r="U169" s="299">
        <f t="shared" si="31"/>
        <v>325</v>
      </c>
    </row>
    <row r="170" spans="18:21" ht="12.75">
      <c r="R170">
        <f t="shared" si="29"/>
        <v>2010</v>
      </c>
      <c r="S170" s="301">
        <f t="shared" si="30"/>
        <v>238.83185499478486</v>
      </c>
      <c r="U170" s="299">
        <f t="shared" si="31"/>
        <v>325</v>
      </c>
    </row>
    <row r="171" spans="18:21" ht="12.75">
      <c r="R171">
        <f t="shared" si="29"/>
        <v>2011</v>
      </c>
      <c r="S171" s="301">
        <f t="shared" si="30"/>
        <v>221.1283750283363</v>
      </c>
      <c r="U171" s="299">
        <f t="shared" si="31"/>
        <v>325</v>
      </c>
    </row>
    <row r="172" spans="18:21" ht="12.75">
      <c r="R172">
        <f t="shared" si="29"/>
        <v>2012</v>
      </c>
      <c r="S172" s="301">
        <f t="shared" si="30"/>
        <v>204.73717060791694</v>
      </c>
      <c r="U172" s="299">
        <f t="shared" si="31"/>
        <v>325</v>
      </c>
    </row>
    <row r="173" spans="18:21" ht="12.75">
      <c r="R173">
        <f t="shared" si="29"/>
        <v>2013</v>
      </c>
      <c r="S173" s="301">
        <f t="shared" si="30"/>
        <v>189.560968931119</v>
      </c>
      <c r="U173" s="299">
        <f t="shared" si="31"/>
        <v>325</v>
      </c>
    </row>
    <row r="174" spans="18:21" ht="12.75">
      <c r="R174">
        <f t="shared" si="29"/>
        <v>2014</v>
      </c>
      <c r="S174" s="301">
        <f t="shared" si="30"/>
        <v>175.5097075699998</v>
      </c>
      <c r="U174" s="299">
        <f t="shared" si="31"/>
        <v>325</v>
      </c>
    </row>
    <row r="175" spans="18:21" ht="12.75">
      <c r="R175">
        <f t="shared" si="29"/>
        <v>2015</v>
      </c>
      <c r="S175" s="301">
        <f t="shared" si="30"/>
        <v>162.50000000000003</v>
      </c>
      <c r="T175" s="301">
        <f>S175</f>
        <v>162.50000000000003</v>
      </c>
      <c r="U175" s="299">
        <f t="shared" si="31"/>
        <v>325</v>
      </c>
    </row>
    <row r="176" spans="18:21" ht="12.75">
      <c r="R176">
        <f t="shared" si="29"/>
        <v>2016</v>
      </c>
      <c r="T176" s="301">
        <f>AB42</f>
        <v>151.26860451739407</v>
      </c>
      <c r="U176" s="299">
        <f>X13</f>
        <v>325</v>
      </c>
    </row>
    <row r="177" spans="18:21" ht="12.75">
      <c r="R177">
        <f t="shared" si="29"/>
        <v>2017</v>
      </c>
      <c r="T177" s="301">
        <f>AB43</f>
        <v>140.81348130855244</v>
      </c>
      <c r="U177" s="299">
        <f>X14</f>
        <v>325</v>
      </c>
    </row>
    <row r="178" spans="18:21" ht="12.75">
      <c r="R178">
        <f t="shared" si="29"/>
        <v>2018</v>
      </c>
      <c r="T178" s="301">
        <f>AB44</f>
        <v>131.08097732172848</v>
      </c>
      <c r="U178" s="299">
        <f>X15</f>
        <v>325</v>
      </c>
    </row>
    <row r="179" spans="18:21" ht="12.75">
      <c r="R179">
        <f t="shared" si="29"/>
        <v>2019</v>
      </c>
      <c r="T179" s="301">
        <f>AB45</f>
        <v>122.0211478045172</v>
      </c>
      <c r="U179" s="299">
        <f>X16</f>
        <v>325</v>
      </c>
    </row>
    <row r="180" spans="18:21" ht="12.75">
      <c r="R180">
        <f t="shared" si="29"/>
        <v>2020</v>
      </c>
      <c r="T180" s="301">
        <f>AB46</f>
        <v>113.58749999999999</v>
      </c>
      <c r="U180" s="299">
        <f>X17</f>
        <v>325</v>
      </c>
    </row>
  </sheetData>
  <sheetProtection/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16" ht="12.75">
      <c r="B3" t="s">
        <v>106</v>
      </c>
      <c r="I3" s="7" t="s">
        <v>107</v>
      </c>
      <c r="P3" t="s">
        <v>108</v>
      </c>
    </row>
    <row r="4" ht="12.75">
      <c r="I4" s="7"/>
    </row>
    <row r="5" spans="2:18" ht="12.75">
      <c r="B5" t="s">
        <v>109</v>
      </c>
      <c r="D5" s="142">
        <v>0.4</v>
      </c>
      <c r="I5" s="7" t="s">
        <v>109</v>
      </c>
      <c r="K5" s="142">
        <v>0.5</v>
      </c>
      <c r="P5" t="s">
        <v>109</v>
      </c>
      <c r="R5" s="143">
        <v>0.1</v>
      </c>
    </row>
    <row r="6" spans="4:9" ht="12.75">
      <c r="D6" s="144"/>
      <c r="I6" s="7"/>
    </row>
    <row r="7" spans="2:20" ht="12.75">
      <c r="B7" t="s">
        <v>110</v>
      </c>
      <c r="D7" s="144"/>
      <c r="F7" s="145">
        <f>1-D5</f>
        <v>0.6</v>
      </c>
      <c r="I7" s="7" t="s">
        <v>110</v>
      </c>
      <c r="M7" s="146">
        <f>1-K5</f>
        <v>0.5</v>
      </c>
      <c r="P7" t="s">
        <v>110</v>
      </c>
      <c r="Q7" s="147"/>
      <c r="T7" s="148">
        <f>1-R5</f>
        <v>0.9</v>
      </c>
    </row>
    <row r="8" ht="12.75">
      <c r="I8" s="7"/>
    </row>
    <row r="9" spans="2:22" ht="12.75">
      <c r="B9" s="405" t="s">
        <v>111</v>
      </c>
      <c r="C9" s="405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150" t="s">
        <v>111</v>
      </c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1" t="s">
        <v>117</v>
      </c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</row>
    <row r="10" spans="2:22" ht="12.75">
      <c r="B10" s="152" t="s">
        <v>118</v>
      </c>
      <c r="C10" s="149" t="s">
        <v>118</v>
      </c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3" t="s">
        <v>123</v>
      </c>
      <c r="J10" s="16" t="s">
        <v>123</v>
      </c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1" t="s">
        <v>118</v>
      </c>
      <c r="R10" t="s">
        <v>119</v>
      </c>
      <c r="S10" t="s">
        <v>120</v>
      </c>
      <c r="T10" t="s">
        <v>121</v>
      </c>
      <c r="U10" t="s">
        <v>124</v>
      </c>
      <c r="V10" t="s">
        <v>122</v>
      </c>
    </row>
    <row r="11" spans="1:22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7" t="s">
        <v>132</v>
      </c>
      <c r="Q11" s="154"/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</row>
    <row r="12" spans="1:23" ht="12.75">
      <c r="A12" t="s">
        <v>133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9'!J146</f>
        <v>205.00199999999998</v>
      </c>
      <c r="J12" s="158">
        <f>I12</f>
        <v>205.00199999999998</v>
      </c>
      <c r="K12" s="159"/>
      <c r="L12" s="159"/>
      <c r="M12" s="159"/>
      <c r="N12" s="159"/>
      <c r="O12" s="159"/>
      <c r="P12" s="161">
        <f>'Tables 5 to 9'!L161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9'!J148</f>
        <v>-0.04926108374384237</v>
      </c>
      <c r="J13" s="158">
        <f aca="true" t="shared" si="1" ref="J13:J29">J12</f>
        <v>205.00199999999998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9'!J149</f>
        <v>0</v>
      </c>
      <c r="J14" s="158">
        <f t="shared" si="1"/>
        <v>205.00199999999998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9'!J150</f>
        <v>-0.40688383527965577</v>
      </c>
      <c r="J15" s="158">
        <f t="shared" si="1"/>
        <v>205.00199999999998</v>
      </c>
      <c r="K15" s="158">
        <f>J15</f>
        <v>205.00199999999998</v>
      </c>
      <c r="L15" s="168">
        <v>1</v>
      </c>
      <c r="M15" s="146">
        <f>1</f>
        <v>1</v>
      </c>
      <c r="N15" s="169">
        <f>K15</f>
        <v>205.00199999999998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9'!J151</f>
        <v>0</v>
      </c>
      <c r="J16" s="158">
        <f t="shared" si="1"/>
        <v>205.00199999999998</v>
      </c>
      <c r="M16" s="146">
        <f aca="true" t="shared" si="6" ref="M16:M29">M15*L$32</f>
        <v>0.9516951530106196</v>
      </c>
      <c r="N16" s="169">
        <f aca="true" t="shared" si="7" ref="N16:N29">N15*L$32</f>
        <v>195.09940975748302</v>
      </c>
      <c r="O16" s="173">
        <f aca="true" t="shared" si="8" ref="O16:O29">(N16-N15)/N15</f>
        <v>-0.04830484698938042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9'!J152</f>
        <v>0</v>
      </c>
      <c r="J17" s="158">
        <f t="shared" si="1"/>
        <v>205.00199999999998</v>
      </c>
      <c r="M17" s="146">
        <f t="shared" si="6"/>
        <v>0.9057236642639066</v>
      </c>
      <c r="N17" s="169">
        <f t="shared" si="7"/>
        <v>185.67516262142937</v>
      </c>
      <c r="O17" s="173">
        <f t="shared" si="8"/>
        <v>-0.04830484698938042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9'!J153</f>
        <v>0</v>
      </c>
      <c r="J18" s="158">
        <f t="shared" si="1"/>
        <v>205.00199999999998</v>
      </c>
      <c r="M18" s="146">
        <f t="shared" si="6"/>
        <v>0.8619728212469776</v>
      </c>
      <c r="N18" s="169">
        <f t="shared" si="7"/>
        <v>176.70615230127288</v>
      </c>
      <c r="O18" s="173">
        <f t="shared" si="8"/>
        <v>-0.04830484698938049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205.00199999999998</v>
      </c>
      <c r="M19" s="146">
        <f t="shared" si="6"/>
        <v>0.8203353560076377</v>
      </c>
      <c r="N19" s="169">
        <f t="shared" si="7"/>
        <v>168.17038865227775</v>
      </c>
      <c r="O19" s="173">
        <f t="shared" si="8"/>
        <v>-0.04830484698938036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205.00199999999998</v>
      </c>
      <c r="M20" s="146">
        <f t="shared" si="6"/>
        <v>0.7807091821557098</v>
      </c>
      <c r="N20" s="169">
        <f t="shared" si="7"/>
        <v>160.04694376028485</v>
      </c>
      <c r="O20" s="173">
        <f t="shared" si="8"/>
        <v>-0.04830484698938036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205.00199999999998</v>
      </c>
      <c r="M21" s="146">
        <f t="shared" si="6"/>
        <v>0.742997144568474</v>
      </c>
      <c r="N21" s="169">
        <f t="shared" si="7"/>
        <v>152.31590063082632</v>
      </c>
      <c r="O21" s="173">
        <f t="shared" si="8"/>
        <v>-0.04830484698938038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205.00199999999998</v>
      </c>
      <c r="M22" s="146">
        <f t="shared" si="6"/>
        <v>0.7071067811865472</v>
      </c>
      <c r="N22" s="169">
        <f t="shared" si="7"/>
        <v>144.95830435680458</v>
      </c>
      <c r="O22" s="173">
        <f t="shared" si="8"/>
        <v>-0.048304846989380465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205.00199999999998</v>
      </c>
      <c r="M23" s="146">
        <f t="shared" si="6"/>
        <v>0.6729500963161777</v>
      </c>
      <c r="N23" s="169">
        <f t="shared" si="7"/>
        <v>137.9561156450091</v>
      </c>
      <c r="O23" s="173">
        <f t="shared" si="8"/>
        <v>-0.04830484698938033</v>
      </c>
      <c r="P23" s="166">
        <f>'Tables 5 to 9'!L173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205.00199999999998</v>
      </c>
      <c r="M24" s="146">
        <f t="shared" si="6"/>
        <v>0.640443344882136</v>
      </c>
      <c r="N24" s="169">
        <f t="shared" si="7"/>
        <v>131.29216658752767</v>
      </c>
      <c r="O24" s="173">
        <f t="shared" si="8"/>
        <v>-0.048304846989380396</v>
      </c>
      <c r="P24" s="166">
        <f>'Tables 5 to 9'!L174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205.00199999999998</v>
      </c>
      <c r="M25" s="146">
        <f t="shared" si="6"/>
        <v>0.6095068271022374</v>
      </c>
      <c r="N25" s="169">
        <f t="shared" si="7"/>
        <v>124.95011856961291</v>
      </c>
      <c r="O25" s="173">
        <f t="shared" si="8"/>
        <v>-0.048304846989380375</v>
      </c>
      <c r="P25" s="166">
        <f>'Tables 5 to 9'!L175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205.00199999999998</v>
      </c>
      <c r="M26" s="146">
        <f t="shared" si="6"/>
        <v>0.580064693080081</v>
      </c>
      <c r="N26" s="169">
        <f t="shared" si="7"/>
        <v>118.91442221080281</v>
      </c>
      <c r="O26" s="173">
        <f t="shared" si="8"/>
        <v>-0.04830484698938047</v>
      </c>
      <c r="P26" s="166">
        <f>'Tables 5 to 9'!L176</f>
        <v>30.38776698159674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205.00199999999998</v>
      </c>
      <c r="M27" s="146">
        <f t="shared" si="6"/>
        <v>0.5520447568369058</v>
      </c>
      <c r="N27" s="169">
        <f t="shared" si="7"/>
        <v>113.1702792410794</v>
      </c>
      <c r="O27" s="173">
        <f t="shared" si="8"/>
        <v>-0.04830484698938044</v>
      </c>
      <c r="P27" s="166">
        <f>'Tables 5 to 9'!L177</f>
        <v>28.664268045873623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205.00199999999998</v>
      </c>
      <c r="M28" s="146">
        <f t="shared" si="6"/>
        <v>0.5253783193266094</v>
      </c>
      <c r="N28" s="169">
        <f t="shared" si="7"/>
        <v>107.7036062185936</v>
      </c>
      <c r="O28" s="173">
        <f t="shared" si="8"/>
        <v>-0.048304846989380396</v>
      </c>
      <c r="P28" s="166">
        <f>'Tables 5 to 9'!L178</f>
        <v>28.35885026798435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205.00199999999998</v>
      </c>
      <c r="K29" s="158">
        <f>K15*M7</f>
        <v>102.50099999999999</v>
      </c>
      <c r="L29" s="146">
        <f>M7</f>
        <v>0.5</v>
      </c>
      <c r="M29" s="146">
        <f t="shared" si="6"/>
        <v>0.49999999999999967</v>
      </c>
      <c r="N29" s="169">
        <f t="shared" si="7"/>
        <v>102.50099999999996</v>
      </c>
      <c r="O29" s="173">
        <f t="shared" si="8"/>
        <v>-0.0483048469893804</v>
      </c>
      <c r="P29" s="166">
        <f>'Tables 5 to 9'!L179</f>
        <v>25.664551140544518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134</v>
      </c>
      <c r="E30" s="185">
        <v>14</v>
      </c>
      <c r="G30" s="158"/>
      <c r="H30" s="176">
        <f>SUM(H16:H27)</f>
        <v>-0.42995876412601064</v>
      </c>
      <c r="K30" s="175" t="s">
        <v>134</v>
      </c>
      <c r="L30" s="31">
        <v>14</v>
      </c>
      <c r="N30" s="158"/>
      <c r="O30" s="176">
        <f>SUM(O16:O25)</f>
        <v>-0.48304846989380396</v>
      </c>
      <c r="R30" s="175" t="s">
        <v>134</v>
      </c>
      <c r="S30" s="31">
        <v>14</v>
      </c>
      <c r="U30" s="158"/>
    </row>
    <row r="31" spans="4:19" ht="12.75">
      <c r="D31" s="175" t="s">
        <v>135</v>
      </c>
      <c r="E31" s="186">
        <f>1/E30</f>
        <v>0.07142857142857142</v>
      </c>
      <c r="K31" s="175" t="s">
        <v>135</v>
      </c>
      <c r="L31" s="177">
        <f>1/L30</f>
        <v>0.07142857142857142</v>
      </c>
      <c r="R31" s="175" t="s">
        <v>135</v>
      </c>
      <c r="S31" s="177">
        <f>1/S30</f>
        <v>0.07142857142857142</v>
      </c>
    </row>
    <row r="32" spans="4:19" ht="12.75">
      <c r="D32" s="175" t="s">
        <v>136</v>
      </c>
      <c r="E32" s="186">
        <f>POWER(E29,E31)</f>
        <v>0.9641701029894991</v>
      </c>
      <c r="K32" s="175" t="s">
        <v>136</v>
      </c>
      <c r="L32" s="177">
        <f>POWER(L29,L31)</f>
        <v>0.9516951530106196</v>
      </c>
      <c r="R32" s="175" t="s">
        <v>136</v>
      </c>
      <c r="S32" s="177">
        <f>POWER(S29,S31)</f>
        <v>0.9925024964407473</v>
      </c>
    </row>
    <row r="33" spans="4:19" ht="12.75">
      <c r="D33" s="175" t="s">
        <v>137</v>
      </c>
      <c r="E33" s="187">
        <f>1-E32</f>
        <v>0.03582989701050088</v>
      </c>
      <c r="F33" s="178"/>
      <c r="K33" s="175" t="s">
        <v>137</v>
      </c>
      <c r="L33" s="179">
        <f>1-L32</f>
        <v>0.04830484698938042</v>
      </c>
      <c r="R33" s="175" t="s">
        <v>137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138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178</v>
      </c>
    </row>
  </sheetData>
  <sheetProtection/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227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228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1" t="s">
        <v>1</v>
      </c>
      <c r="K5" s="206" t="s">
        <v>2</v>
      </c>
      <c r="L5" s="208" t="s">
        <v>5</v>
      </c>
    </row>
    <row r="6" spans="2:12" ht="12.75">
      <c r="B6" s="121" t="s">
        <v>56</v>
      </c>
      <c r="C6" s="43"/>
      <c r="D6" s="232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16</v>
      </c>
      <c r="H6" s="123">
        <f t="shared" si="0"/>
        <v>84</v>
      </c>
      <c r="I6" s="123">
        <f t="shared" si="0"/>
        <v>525</v>
      </c>
      <c r="J6" s="232">
        <f t="shared" si="0"/>
        <v>23.2</v>
      </c>
      <c r="K6" s="123">
        <f t="shared" si="0"/>
        <v>100.8</v>
      </c>
      <c r="L6" s="124">
        <f t="shared" si="0"/>
        <v>618.4</v>
      </c>
    </row>
    <row r="7" spans="2:12" ht="12.75">
      <c r="B7" s="105"/>
      <c r="C7" s="43" t="s">
        <v>57</v>
      </c>
      <c r="D7" s="233">
        <v>25</v>
      </c>
      <c r="E7" s="44">
        <v>124.2</v>
      </c>
      <c r="F7" s="125">
        <v>634</v>
      </c>
      <c r="G7" s="44">
        <v>12</v>
      </c>
      <c r="H7" s="44">
        <v>72</v>
      </c>
      <c r="I7" s="44">
        <v>458</v>
      </c>
      <c r="J7" s="233">
        <v>21</v>
      </c>
      <c r="K7" s="44">
        <v>85.8</v>
      </c>
      <c r="L7" s="125">
        <v>524.6</v>
      </c>
    </row>
    <row r="8" spans="2:12" ht="12.75">
      <c r="B8" s="105"/>
      <c r="C8" s="43" t="s">
        <v>58</v>
      </c>
      <c r="D8" s="233">
        <v>0.8</v>
      </c>
      <c r="E8" s="44">
        <v>6.4</v>
      </c>
      <c r="F8" s="125">
        <v>35.4</v>
      </c>
      <c r="G8" s="141">
        <v>4</v>
      </c>
      <c r="H8" s="44">
        <v>3</v>
      </c>
      <c r="I8" s="44">
        <v>16</v>
      </c>
      <c r="J8" s="233">
        <v>1.2</v>
      </c>
      <c r="K8" s="44">
        <v>4.4</v>
      </c>
      <c r="L8" s="125">
        <v>23.8</v>
      </c>
    </row>
    <row r="9" spans="2:12" ht="12.75">
      <c r="B9" s="105"/>
      <c r="C9" s="43" t="s">
        <v>59</v>
      </c>
      <c r="D9" s="233">
        <v>1.8</v>
      </c>
      <c r="E9" s="44">
        <v>6.4</v>
      </c>
      <c r="F9" s="125">
        <v>37.6</v>
      </c>
      <c r="G9" s="141">
        <v>0</v>
      </c>
      <c r="H9" s="44">
        <v>5</v>
      </c>
      <c r="I9" s="44">
        <v>27</v>
      </c>
      <c r="J9" s="233">
        <v>0.2</v>
      </c>
      <c r="K9" s="44">
        <v>4</v>
      </c>
      <c r="L9" s="125">
        <v>30.2</v>
      </c>
    </row>
    <row r="10" spans="2:12" ht="12.75">
      <c r="B10" s="105"/>
      <c r="C10" s="43" t="s">
        <v>60</v>
      </c>
      <c r="D10" s="233">
        <v>1.8</v>
      </c>
      <c r="E10" s="44">
        <v>11.2</v>
      </c>
      <c r="F10" s="125">
        <v>47</v>
      </c>
      <c r="G10" s="141">
        <v>0</v>
      </c>
      <c r="H10" s="44">
        <v>4</v>
      </c>
      <c r="I10" s="44">
        <v>24</v>
      </c>
      <c r="J10" s="233">
        <v>0.8</v>
      </c>
      <c r="K10" s="44">
        <v>6.6</v>
      </c>
      <c r="L10" s="125">
        <v>39.8</v>
      </c>
    </row>
    <row r="11" spans="2:12" ht="12.75">
      <c r="B11" s="105"/>
      <c r="C11" s="43"/>
      <c r="D11" s="233"/>
      <c r="E11" s="44"/>
      <c r="F11" s="125"/>
      <c r="G11" s="44"/>
      <c r="H11" s="44"/>
      <c r="I11" s="44"/>
      <c r="J11" s="233"/>
      <c r="K11" s="44"/>
      <c r="L11" s="125"/>
    </row>
    <row r="12" spans="2:12" ht="12.75">
      <c r="B12" s="121" t="s">
        <v>61</v>
      </c>
      <c r="C12" s="43"/>
      <c r="D12" s="232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23</v>
      </c>
      <c r="H12" s="123">
        <f t="shared" si="1"/>
        <v>297</v>
      </c>
      <c r="I12" s="123">
        <f t="shared" si="1"/>
        <v>1031</v>
      </c>
      <c r="J12" s="232">
        <f t="shared" si="1"/>
        <v>26.6</v>
      </c>
      <c r="K12" s="123">
        <f t="shared" si="1"/>
        <v>291.79999999999995</v>
      </c>
      <c r="L12" s="124">
        <f t="shared" si="1"/>
        <v>1174</v>
      </c>
    </row>
    <row r="13" spans="2:12" ht="12.75">
      <c r="B13" s="105"/>
      <c r="C13" s="43" t="s">
        <v>62</v>
      </c>
      <c r="D13" s="233">
        <v>5.4</v>
      </c>
      <c r="E13" s="44">
        <v>74</v>
      </c>
      <c r="F13" s="125">
        <v>422.6</v>
      </c>
      <c r="G13" s="44">
        <v>7</v>
      </c>
      <c r="H13" s="44">
        <v>92</v>
      </c>
      <c r="I13" s="44">
        <v>376</v>
      </c>
      <c r="J13" s="233">
        <v>5.4</v>
      </c>
      <c r="K13" s="44">
        <v>88.6</v>
      </c>
      <c r="L13" s="125">
        <v>409.6</v>
      </c>
    </row>
    <row r="14" spans="2:12" ht="12.75">
      <c r="B14" s="105"/>
      <c r="C14" s="43" t="s">
        <v>63</v>
      </c>
      <c r="D14" s="233">
        <v>30</v>
      </c>
      <c r="E14" s="44">
        <v>131</v>
      </c>
      <c r="F14" s="125">
        <v>608</v>
      </c>
      <c r="G14" s="44">
        <v>14</v>
      </c>
      <c r="H14" s="44">
        <v>169</v>
      </c>
      <c r="I14" s="44">
        <v>529</v>
      </c>
      <c r="J14" s="233">
        <v>17.6</v>
      </c>
      <c r="K14" s="44">
        <v>172.2</v>
      </c>
      <c r="L14" s="125">
        <v>605.2</v>
      </c>
    </row>
    <row r="15" spans="2:12" ht="12.75">
      <c r="B15" s="105"/>
      <c r="C15" s="43" t="s">
        <v>64</v>
      </c>
      <c r="D15" s="233">
        <v>6</v>
      </c>
      <c r="E15" s="44">
        <v>33</v>
      </c>
      <c r="F15" s="125">
        <v>175</v>
      </c>
      <c r="G15" s="44">
        <v>2</v>
      </c>
      <c r="H15" s="44">
        <v>36</v>
      </c>
      <c r="I15" s="44">
        <v>126</v>
      </c>
      <c r="J15" s="233">
        <v>3.6</v>
      </c>
      <c r="K15" s="44">
        <v>31</v>
      </c>
      <c r="L15" s="125">
        <v>159.2</v>
      </c>
    </row>
    <row r="16" spans="2:12" ht="12.75">
      <c r="B16" s="105"/>
      <c r="C16" s="43"/>
      <c r="D16" s="233"/>
      <c r="E16" s="44"/>
      <c r="F16" s="125"/>
      <c r="G16" s="44"/>
      <c r="H16" s="44"/>
      <c r="I16" s="44"/>
      <c r="J16" s="233"/>
      <c r="K16" s="44"/>
      <c r="L16" s="125"/>
    </row>
    <row r="17" spans="2:12" ht="12.75">
      <c r="B17" s="121" t="s">
        <v>65</v>
      </c>
      <c r="C17" s="43"/>
      <c r="D17" s="232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17</v>
      </c>
      <c r="H17" s="123">
        <f t="shared" si="2"/>
        <v>156</v>
      </c>
      <c r="I17" s="123">
        <f t="shared" si="2"/>
        <v>741</v>
      </c>
      <c r="J17" s="232">
        <f t="shared" si="2"/>
        <v>23.6</v>
      </c>
      <c r="K17" s="123">
        <f t="shared" si="2"/>
        <v>177.60000000000002</v>
      </c>
      <c r="L17" s="124">
        <f t="shared" si="2"/>
        <v>814.4</v>
      </c>
    </row>
    <row r="18" spans="2:12" ht="12.75">
      <c r="B18" s="105"/>
      <c r="C18" s="43" t="s">
        <v>66</v>
      </c>
      <c r="D18" s="233">
        <v>2.8</v>
      </c>
      <c r="E18" s="44">
        <v>61.4</v>
      </c>
      <c r="F18" s="125">
        <v>290.2</v>
      </c>
      <c r="G18" s="135">
        <v>2</v>
      </c>
      <c r="H18" s="44">
        <v>42</v>
      </c>
      <c r="I18" s="44">
        <v>226</v>
      </c>
      <c r="J18" s="233">
        <v>3.6</v>
      </c>
      <c r="K18" s="44">
        <v>50.2</v>
      </c>
      <c r="L18" s="125">
        <v>246.6</v>
      </c>
    </row>
    <row r="19" spans="2:12" ht="12.75">
      <c r="B19" s="105"/>
      <c r="C19" s="43" t="s">
        <v>67</v>
      </c>
      <c r="D19" s="233">
        <v>11.2</v>
      </c>
      <c r="E19" s="44">
        <v>67.2</v>
      </c>
      <c r="F19" s="125">
        <v>294.2</v>
      </c>
      <c r="G19" s="44">
        <v>5</v>
      </c>
      <c r="H19" s="44">
        <v>40</v>
      </c>
      <c r="I19" s="44">
        <v>202</v>
      </c>
      <c r="J19" s="233">
        <v>7</v>
      </c>
      <c r="K19" s="44">
        <v>48.2</v>
      </c>
      <c r="L19" s="125">
        <v>226.4</v>
      </c>
    </row>
    <row r="20" spans="2:12" ht="12.75">
      <c r="B20" s="105"/>
      <c r="C20" s="43" t="s">
        <v>68</v>
      </c>
      <c r="D20" s="233">
        <v>13.8</v>
      </c>
      <c r="E20" s="44">
        <v>105.2</v>
      </c>
      <c r="F20" s="125">
        <v>401.2</v>
      </c>
      <c r="G20" s="44">
        <v>10</v>
      </c>
      <c r="H20" s="44">
        <v>74</v>
      </c>
      <c r="I20" s="44">
        <v>313</v>
      </c>
      <c r="J20" s="233">
        <v>13</v>
      </c>
      <c r="K20" s="44">
        <v>79.2</v>
      </c>
      <c r="L20" s="125">
        <v>341.4</v>
      </c>
    </row>
    <row r="21" spans="2:12" ht="12.75">
      <c r="B21" s="105"/>
      <c r="C21" s="43"/>
      <c r="D21" s="233"/>
      <c r="E21" s="44"/>
      <c r="F21" s="125"/>
      <c r="G21" s="44"/>
      <c r="H21" s="44"/>
      <c r="I21" s="44"/>
      <c r="J21" s="233"/>
      <c r="K21" s="44"/>
      <c r="L21" s="125"/>
    </row>
    <row r="22" spans="2:12" ht="12.75">
      <c r="B22" s="121" t="s">
        <v>69</v>
      </c>
      <c r="C22" s="43"/>
      <c r="D22" s="234">
        <v>15</v>
      </c>
      <c r="E22" s="126">
        <v>134.2</v>
      </c>
      <c r="F22" s="127">
        <v>662.8</v>
      </c>
      <c r="G22" s="126">
        <v>6</v>
      </c>
      <c r="H22" s="126">
        <v>91</v>
      </c>
      <c r="I22" s="126">
        <v>421</v>
      </c>
      <c r="J22" s="234">
        <v>9.8</v>
      </c>
      <c r="K22" s="126">
        <v>90.8</v>
      </c>
      <c r="L22" s="127">
        <v>517.8</v>
      </c>
    </row>
    <row r="23" spans="2:12" ht="12.75">
      <c r="B23" s="121"/>
      <c r="C23" s="43"/>
      <c r="D23" s="233"/>
      <c r="E23" s="44"/>
      <c r="F23" s="125"/>
      <c r="G23" s="44"/>
      <c r="H23" s="44"/>
      <c r="I23" s="44"/>
      <c r="J23" s="233"/>
      <c r="K23" s="44"/>
      <c r="L23" s="125"/>
    </row>
    <row r="24" spans="2:12" ht="12.75">
      <c r="B24" s="121" t="s">
        <v>70</v>
      </c>
      <c r="C24" s="43"/>
      <c r="D24" s="232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29</v>
      </c>
      <c r="H24" s="123">
        <f t="shared" si="3"/>
        <v>326</v>
      </c>
      <c r="I24" s="123">
        <f t="shared" si="3"/>
        <v>2190</v>
      </c>
      <c r="J24" s="232">
        <f t="shared" si="3"/>
        <v>26.4</v>
      </c>
      <c r="K24" s="123">
        <f t="shared" si="3"/>
        <v>329.79999999999995</v>
      </c>
      <c r="L24" s="124">
        <f t="shared" si="3"/>
        <v>2302.2</v>
      </c>
    </row>
    <row r="25" spans="2:12" ht="12.75">
      <c r="B25" s="105"/>
      <c r="C25" s="43" t="s">
        <v>71</v>
      </c>
      <c r="D25" s="233">
        <v>9</v>
      </c>
      <c r="E25" s="44">
        <v>176.8</v>
      </c>
      <c r="F25" s="125">
        <v>1402.6</v>
      </c>
      <c r="G25" s="44">
        <v>13</v>
      </c>
      <c r="H25" s="44">
        <v>176</v>
      </c>
      <c r="I25" s="44">
        <v>1164</v>
      </c>
      <c r="J25" s="233">
        <v>9</v>
      </c>
      <c r="K25" s="44">
        <v>154.6</v>
      </c>
      <c r="L25" s="125">
        <v>1200</v>
      </c>
    </row>
    <row r="26" spans="2:12" ht="12.75">
      <c r="B26" s="105"/>
      <c r="C26" s="43" t="s">
        <v>72</v>
      </c>
      <c r="D26" s="233">
        <v>9.2</v>
      </c>
      <c r="E26" s="44">
        <v>64.4</v>
      </c>
      <c r="F26" s="125">
        <v>462.6</v>
      </c>
      <c r="G26" s="44">
        <v>5</v>
      </c>
      <c r="H26" s="44">
        <v>49</v>
      </c>
      <c r="I26" s="44">
        <v>380</v>
      </c>
      <c r="J26" s="233">
        <v>4.2</v>
      </c>
      <c r="K26" s="44">
        <v>56.4</v>
      </c>
      <c r="L26" s="125">
        <v>403</v>
      </c>
    </row>
    <row r="27" spans="2:12" ht="12.75">
      <c r="B27" s="105"/>
      <c r="C27" s="43" t="s">
        <v>73</v>
      </c>
      <c r="D27" s="233">
        <v>2.8</v>
      </c>
      <c r="E27" s="44">
        <v>35.6</v>
      </c>
      <c r="F27" s="125">
        <v>226.2</v>
      </c>
      <c r="G27" s="44">
        <v>2</v>
      </c>
      <c r="H27" s="44">
        <v>21</v>
      </c>
      <c r="I27" s="44">
        <v>214</v>
      </c>
      <c r="J27" s="233">
        <v>2.2</v>
      </c>
      <c r="K27" s="44">
        <v>26.6</v>
      </c>
      <c r="L27" s="125">
        <v>202.4</v>
      </c>
    </row>
    <row r="28" spans="2:12" ht="12.75">
      <c r="B28" s="105"/>
      <c r="C28" s="43" t="s">
        <v>74</v>
      </c>
      <c r="D28" s="233">
        <v>4.2</v>
      </c>
      <c r="E28" s="44">
        <v>31.2</v>
      </c>
      <c r="F28" s="125">
        <v>208.2</v>
      </c>
      <c r="G28" s="141">
        <v>0</v>
      </c>
      <c r="H28" s="44">
        <v>22</v>
      </c>
      <c r="I28" s="44">
        <v>169</v>
      </c>
      <c r="J28" s="233">
        <v>2.2</v>
      </c>
      <c r="K28" s="44">
        <v>24.6</v>
      </c>
      <c r="L28" s="125">
        <v>178.8</v>
      </c>
    </row>
    <row r="29" spans="2:12" ht="12.75">
      <c r="B29" s="105"/>
      <c r="C29" s="43" t="s">
        <v>75</v>
      </c>
      <c r="D29" s="233">
        <v>11.8</v>
      </c>
      <c r="E29" s="44">
        <v>80</v>
      </c>
      <c r="F29" s="125">
        <v>398.8</v>
      </c>
      <c r="G29" s="44">
        <v>9</v>
      </c>
      <c r="H29" s="44">
        <v>58</v>
      </c>
      <c r="I29" s="44">
        <v>263</v>
      </c>
      <c r="J29" s="233">
        <v>8.8</v>
      </c>
      <c r="K29" s="44">
        <v>67.6</v>
      </c>
      <c r="L29" s="125">
        <v>318</v>
      </c>
    </row>
    <row r="30" spans="2:12" ht="12.75">
      <c r="B30" s="105"/>
      <c r="C30" s="43"/>
      <c r="D30" s="233"/>
      <c r="E30" s="44"/>
      <c r="F30" s="125"/>
      <c r="G30" s="44"/>
      <c r="H30" s="44"/>
      <c r="I30" s="44"/>
      <c r="J30" s="233"/>
      <c r="K30" s="44"/>
      <c r="L30" s="125"/>
    </row>
    <row r="31" spans="2:12" ht="12.75">
      <c r="B31" s="121" t="s">
        <v>76</v>
      </c>
      <c r="C31" s="43"/>
      <c r="D31" s="232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14</v>
      </c>
      <c r="H31" s="123">
        <f t="shared" si="4"/>
        <v>123</v>
      </c>
      <c r="I31" s="123">
        <f t="shared" si="4"/>
        <v>567</v>
      </c>
      <c r="J31" s="232">
        <f t="shared" si="4"/>
        <v>10.2</v>
      </c>
      <c r="K31" s="123">
        <f t="shared" si="4"/>
        <v>115.6</v>
      </c>
      <c r="L31" s="124">
        <f t="shared" si="4"/>
        <v>592.8</v>
      </c>
    </row>
    <row r="32" spans="2:12" ht="12.75">
      <c r="B32" s="105"/>
      <c r="C32" s="43" t="s">
        <v>77</v>
      </c>
      <c r="D32" s="233">
        <v>2</v>
      </c>
      <c r="E32" s="44">
        <v>16.2</v>
      </c>
      <c r="F32" s="125">
        <v>88.8</v>
      </c>
      <c r="G32" s="141">
        <v>0</v>
      </c>
      <c r="H32" s="44">
        <v>16</v>
      </c>
      <c r="I32" s="44">
        <v>84</v>
      </c>
      <c r="J32" s="233">
        <v>1.6</v>
      </c>
      <c r="K32" s="44">
        <v>14.2</v>
      </c>
      <c r="L32" s="125">
        <v>75.8</v>
      </c>
    </row>
    <row r="33" spans="2:12" ht="12.75">
      <c r="B33" s="105"/>
      <c r="C33" s="43" t="s">
        <v>78</v>
      </c>
      <c r="D33" s="233">
        <v>7.2</v>
      </c>
      <c r="E33" s="44">
        <v>65.4</v>
      </c>
      <c r="F33" s="125">
        <v>288.4</v>
      </c>
      <c r="G33" s="44">
        <v>4</v>
      </c>
      <c r="H33" s="44">
        <v>48</v>
      </c>
      <c r="I33" s="44">
        <v>214</v>
      </c>
      <c r="J33" s="233">
        <v>4.8</v>
      </c>
      <c r="K33" s="44">
        <v>50.6</v>
      </c>
      <c r="L33" s="125">
        <v>240.4</v>
      </c>
    </row>
    <row r="34" spans="2:12" ht="12.75">
      <c r="B34" s="105"/>
      <c r="C34" s="43" t="s">
        <v>79</v>
      </c>
      <c r="D34" s="233">
        <v>5.2</v>
      </c>
      <c r="E34" s="44">
        <v>58.2</v>
      </c>
      <c r="F34" s="125">
        <v>302</v>
      </c>
      <c r="G34" s="44">
        <v>10</v>
      </c>
      <c r="H34" s="44">
        <v>59</v>
      </c>
      <c r="I34" s="44">
        <v>269</v>
      </c>
      <c r="J34" s="233">
        <v>3.8</v>
      </c>
      <c r="K34" s="44">
        <v>50.8</v>
      </c>
      <c r="L34" s="125">
        <v>276.6</v>
      </c>
    </row>
    <row r="35" spans="2:12" ht="12.75">
      <c r="B35" s="105"/>
      <c r="C35" s="43"/>
      <c r="D35" s="233"/>
      <c r="E35" s="44"/>
      <c r="F35" s="125"/>
      <c r="G35" s="44"/>
      <c r="H35" s="44"/>
      <c r="I35" s="44"/>
      <c r="J35" s="233"/>
      <c r="K35" s="44"/>
      <c r="L35" s="125"/>
    </row>
    <row r="36" spans="2:12" ht="12.75">
      <c r="B36" s="121" t="s">
        <v>80</v>
      </c>
      <c r="C36" s="43"/>
      <c r="D36" s="232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45</v>
      </c>
      <c r="H36" s="123">
        <f t="shared" si="5"/>
        <v>576</v>
      </c>
      <c r="I36" s="123">
        <f t="shared" si="5"/>
        <v>3882</v>
      </c>
      <c r="J36" s="232">
        <f t="shared" si="5"/>
        <v>65</v>
      </c>
      <c r="K36" s="123">
        <f t="shared" si="5"/>
        <v>684.6000000000001</v>
      </c>
      <c r="L36" s="124">
        <f t="shared" si="5"/>
        <v>4352.400000000001</v>
      </c>
    </row>
    <row r="37" spans="2:12" ht="12.75">
      <c r="B37" s="105"/>
      <c r="C37" s="43" t="s">
        <v>81</v>
      </c>
      <c r="D37" s="233">
        <v>17.6</v>
      </c>
      <c r="E37" s="44">
        <v>263.8</v>
      </c>
      <c r="F37" s="125">
        <v>1869.6</v>
      </c>
      <c r="G37" s="44">
        <v>7</v>
      </c>
      <c r="H37" s="44">
        <v>187</v>
      </c>
      <c r="I37" s="44">
        <v>1310</v>
      </c>
      <c r="J37" s="233">
        <v>12.6</v>
      </c>
      <c r="K37" s="44">
        <v>213.6</v>
      </c>
      <c r="L37" s="125">
        <v>1417.8</v>
      </c>
    </row>
    <row r="38" spans="2:12" ht="12.75">
      <c r="B38" s="105"/>
      <c r="C38" s="43" t="s">
        <v>82</v>
      </c>
      <c r="D38" s="233">
        <v>11.2</v>
      </c>
      <c r="E38" s="44">
        <v>67</v>
      </c>
      <c r="F38" s="125">
        <v>297.6</v>
      </c>
      <c r="G38" s="44">
        <v>4</v>
      </c>
      <c r="H38" s="44">
        <v>46</v>
      </c>
      <c r="I38" s="44">
        <v>211</v>
      </c>
      <c r="J38" s="233">
        <v>7.6</v>
      </c>
      <c r="K38" s="44">
        <v>58</v>
      </c>
      <c r="L38" s="125">
        <v>257.4</v>
      </c>
    </row>
    <row r="39" spans="2:12" ht="12.75">
      <c r="B39" s="105"/>
      <c r="C39" s="43" t="s">
        <v>83</v>
      </c>
      <c r="D39" s="233">
        <v>3.8</v>
      </c>
      <c r="E39" s="44">
        <v>31.6</v>
      </c>
      <c r="F39" s="125">
        <v>209.4</v>
      </c>
      <c r="G39" s="44">
        <v>3</v>
      </c>
      <c r="H39" s="44">
        <v>16</v>
      </c>
      <c r="I39" s="44">
        <v>133</v>
      </c>
      <c r="J39" s="233">
        <v>2.2</v>
      </c>
      <c r="K39" s="44">
        <v>21.8</v>
      </c>
      <c r="L39" s="125">
        <v>152</v>
      </c>
    </row>
    <row r="40" spans="2:12" ht="12.75">
      <c r="B40" s="105"/>
      <c r="C40" s="43" t="s">
        <v>84</v>
      </c>
      <c r="D40" s="233">
        <v>1.6</v>
      </c>
      <c r="E40" s="44">
        <v>23.6</v>
      </c>
      <c r="F40" s="125">
        <v>171.6</v>
      </c>
      <c r="G40" s="141">
        <v>0</v>
      </c>
      <c r="H40" s="44">
        <v>23</v>
      </c>
      <c r="I40" s="44">
        <v>113</v>
      </c>
      <c r="J40" s="233">
        <v>1.6</v>
      </c>
      <c r="K40" s="44">
        <v>19.4</v>
      </c>
      <c r="L40" s="125">
        <v>136.4</v>
      </c>
    </row>
    <row r="41" spans="2:12" ht="12.75">
      <c r="B41" s="105"/>
      <c r="C41" s="43" t="s">
        <v>85</v>
      </c>
      <c r="D41" s="233">
        <v>1.4</v>
      </c>
      <c r="E41" s="44">
        <v>30.6</v>
      </c>
      <c r="F41" s="125">
        <v>193.6</v>
      </c>
      <c r="G41" s="141">
        <v>0</v>
      </c>
      <c r="H41" s="44">
        <v>23</v>
      </c>
      <c r="I41" s="44">
        <v>136</v>
      </c>
      <c r="J41" s="233">
        <v>1.2</v>
      </c>
      <c r="K41" s="44">
        <v>25</v>
      </c>
      <c r="L41" s="125">
        <v>159.4</v>
      </c>
    </row>
    <row r="42" spans="2:12" ht="12.75">
      <c r="B42" s="105"/>
      <c r="C42" s="43" t="s">
        <v>86</v>
      </c>
      <c r="D42" s="233">
        <v>7.6</v>
      </c>
      <c r="E42" s="44">
        <v>63</v>
      </c>
      <c r="F42" s="125">
        <v>440.6</v>
      </c>
      <c r="G42" s="44">
        <v>8</v>
      </c>
      <c r="H42" s="44">
        <v>46</v>
      </c>
      <c r="I42" s="44">
        <v>337</v>
      </c>
      <c r="J42" s="233">
        <v>5.4</v>
      </c>
      <c r="K42" s="44">
        <v>54</v>
      </c>
      <c r="L42" s="125">
        <v>338.6</v>
      </c>
    </row>
    <row r="43" spans="2:12" ht="12.75">
      <c r="B43" s="105"/>
      <c r="C43" s="43" t="s">
        <v>87</v>
      </c>
      <c r="D43" s="233">
        <v>2</v>
      </c>
      <c r="E43" s="44">
        <v>19.2</v>
      </c>
      <c r="F43" s="125">
        <v>129</v>
      </c>
      <c r="G43" s="44">
        <v>2</v>
      </c>
      <c r="H43" s="44">
        <v>12</v>
      </c>
      <c r="I43" s="44">
        <v>97</v>
      </c>
      <c r="J43" s="233">
        <v>1.4</v>
      </c>
      <c r="K43" s="44">
        <v>17.8</v>
      </c>
      <c r="L43" s="125">
        <v>105.8</v>
      </c>
    </row>
    <row r="44" spans="2:14" ht="12.75">
      <c r="B44" s="105"/>
      <c r="C44" s="43" t="s">
        <v>88</v>
      </c>
      <c r="D44" s="233">
        <v>10.6</v>
      </c>
      <c r="E44" s="44">
        <v>95</v>
      </c>
      <c r="F44" s="125">
        <v>742.2</v>
      </c>
      <c r="G44" s="44">
        <v>4</v>
      </c>
      <c r="H44" s="44">
        <v>67</v>
      </c>
      <c r="I44" s="44">
        <v>512</v>
      </c>
      <c r="J44" s="233">
        <v>7.6</v>
      </c>
      <c r="K44" s="44">
        <v>74.8</v>
      </c>
      <c r="L44" s="125">
        <v>593.8</v>
      </c>
      <c r="N44" t="s">
        <v>178</v>
      </c>
    </row>
    <row r="45" spans="2:12" ht="12.75">
      <c r="B45" s="105"/>
      <c r="C45" s="43" t="s">
        <v>89</v>
      </c>
      <c r="D45" s="233">
        <v>14.8</v>
      </c>
      <c r="E45" s="44">
        <v>101.6</v>
      </c>
      <c r="F45" s="125">
        <v>720.6</v>
      </c>
      <c r="G45" s="44">
        <v>9</v>
      </c>
      <c r="H45" s="44">
        <v>63</v>
      </c>
      <c r="I45" s="44">
        <v>454</v>
      </c>
      <c r="J45" s="233">
        <v>12.2</v>
      </c>
      <c r="K45" s="44">
        <v>85</v>
      </c>
      <c r="L45" s="125">
        <v>548.8</v>
      </c>
    </row>
    <row r="46" spans="2:12" ht="12.75">
      <c r="B46" s="105"/>
      <c r="C46" s="43" t="s">
        <v>90</v>
      </c>
      <c r="D46" s="233">
        <v>6</v>
      </c>
      <c r="E46" s="44">
        <v>52.4</v>
      </c>
      <c r="F46" s="125">
        <v>290.6</v>
      </c>
      <c r="G46" s="44">
        <v>2</v>
      </c>
      <c r="H46" s="44">
        <v>33</v>
      </c>
      <c r="I46" s="44">
        <v>205</v>
      </c>
      <c r="J46" s="233">
        <v>4.2</v>
      </c>
      <c r="K46" s="44">
        <v>37.4</v>
      </c>
      <c r="L46" s="125">
        <v>217</v>
      </c>
    </row>
    <row r="47" spans="2:12" ht="12.75">
      <c r="B47" s="105"/>
      <c r="C47" s="43" t="s">
        <v>91</v>
      </c>
      <c r="D47" s="233">
        <v>6.8</v>
      </c>
      <c r="E47" s="44">
        <v>47.2</v>
      </c>
      <c r="F47" s="125">
        <v>259</v>
      </c>
      <c r="G47" s="44">
        <v>3</v>
      </c>
      <c r="H47" s="44">
        <v>34</v>
      </c>
      <c r="I47" s="44">
        <v>173</v>
      </c>
      <c r="J47" s="233">
        <v>4.6</v>
      </c>
      <c r="K47" s="44">
        <v>39.2</v>
      </c>
      <c r="L47" s="125">
        <v>204.6</v>
      </c>
    </row>
    <row r="48" spans="2:12" ht="12.75">
      <c r="B48" s="105"/>
      <c r="C48" s="43" t="s">
        <v>92</v>
      </c>
      <c r="D48" s="233">
        <v>7.4</v>
      </c>
      <c r="E48" s="44">
        <v>43.6</v>
      </c>
      <c r="F48" s="125">
        <v>262</v>
      </c>
      <c r="G48" s="44">
        <v>3</v>
      </c>
      <c r="H48" s="44">
        <v>26</v>
      </c>
      <c r="I48" s="44">
        <v>201</v>
      </c>
      <c r="J48" s="233">
        <v>4.4</v>
      </c>
      <c r="K48" s="44">
        <v>38.6</v>
      </c>
      <c r="L48" s="125">
        <v>220.8</v>
      </c>
    </row>
    <row r="49" spans="2:12" ht="12.75">
      <c r="B49" s="105"/>
      <c r="C49" s="43"/>
      <c r="D49" s="233"/>
      <c r="E49" s="44"/>
      <c r="F49" s="125"/>
      <c r="G49" s="44"/>
      <c r="H49" s="44"/>
      <c r="I49" s="44"/>
      <c r="J49" s="233"/>
      <c r="K49" s="44"/>
      <c r="L49" s="125"/>
    </row>
    <row r="50" spans="2:12" ht="12.75">
      <c r="B50" s="121" t="s">
        <v>93</v>
      </c>
      <c r="C50" s="43"/>
      <c r="D50" s="234">
        <v>12.2</v>
      </c>
      <c r="E50" s="126">
        <v>105.6</v>
      </c>
      <c r="F50" s="127">
        <v>454.8</v>
      </c>
      <c r="G50" s="126">
        <v>6</v>
      </c>
      <c r="H50" s="126">
        <v>66</v>
      </c>
      <c r="I50" s="126">
        <v>318</v>
      </c>
      <c r="J50" s="234">
        <v>7.2</v>
      </c>
      <c r="K50" s="126">
        <v>78.2</v>
      </c>
      <c r="L50" s="127">
        <v>360.8</v>
      </c>
    </row>
    <row r="51" spans="2:12" ht="12.75">
      <c r="B51" s="105"/>
      <c r="C51" s="43"/>
      <c r="D51" s="233"/>
      <c r="E51" s="44"/>
      <c r="F51" s="125"/>
      <c r="G51" s="44"/>
      <c r="H51" s="44"/>
      <c r="I51" s="44"/>
      <c r="J51" s="233"/>
      <c r="K51" s="44"/>
      <c r="L51" s="125"/>
    </row>
    <row r="52" spans="2:12" ht="12.75">
      <c r="B52" s="128" t="s">
        <v>94</v>
      </c>
      <c r="C52" s="129"/>
      <c r="D52" s="235">
        <v>268</v>
      </c>
      <c r="E52" s="130">
        <v>2226.2</v>
      </c>
      <c r="F52" s="131">
        <v>13026.2</v>
      </c>
      <c r="G52" s="130">
        <v>156</v>
      </c>
      <c r="H52" s="130">
        <v>1719</v>
      </c>
      <c r="I52" s="130">
        <v>9675</v>
      </c>
      <c r="J52" s="235">
        <v>192.2</v>
      </c>
      <c r="K52" s="130">
        <v>1869.2</v>
      </c>
      <c r="L52" s="131">
        <v>10732.8</v>
      </c>
    </row>
    <row r="54" ht="12.75">
      <c r="B54" s="140" t="s">
        <v>164</v>
      </c>
    </row>
    <row r="55" ht="12.75">
      <c r="B55" s="140" t="s">
        <v>101</v>
      </c>
    </row>
    <row r="56" ht="12.75">
      <c r="B56" s="140" t="s">
        <v>160</v>
      </c>
    </row>
    <row r="57" ht="12.75">
      <c r="B57" s="140" t="s">
        <v>102</v>
      </c>
    </row>
    <row r="58" ht="7.5" customHeight="1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231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230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96</v>
      </c>
      <c r="E5" s="206" t="s">
        <v>2</v>
      </c>
      <c r="F5" s="208" t="s">
        <v>5</v>
      </c>
      <c r="G5" s="361" t="s">
        <v>96</v>
      </c>
      <c r="H5" s="206" t="s">
        <v>2</v>
      </c>
      <c r="I5" s="208" t="s">
        <v>5</v>
      </c>
      <c r="J5" s="361" t="s">
        <v>96</v>
      </c>
      <c r="K5" s="206" t="s">
        <v>2</v>
      </c>
      <c r="L5" s="208" t="s">
        <v>5</v>
      </c>
    </row>
    <row r="6" spans="2:12" ht="12.75">
      <c r="B6" s="121" t="s">
        <v>56</v>
      </c>
      <c r="C6" s="43"/>
      <c r="D6" s="232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20</v>
      </c>
      <c r="H6" s="123">
        <f t="shared" si="0"/>
        <v>110</v>
      </c>
      <c r="I6" s="123">
        <f t="shared" si="0"/>
        <v>799</v>
      </c>
      <c r="J6" s="232">
        <f t="shared" si="0"/>
        <v>27.2</v>
      </c>
      <c r="K6" s="123">
        <f t="shared" si="0"/>
        <v>125.4</v>
      </c>
      <c r="L6" s="124">
        <f t="shared" si="0"/>
        <v>915.1999999999999</v>
      </c>
    </row>
    <row r="7" spans="2:12" ht="12.75">
      <c r="B7" s="105"/>
      <c r="C7" s="43" t="s">
        <v>57</v>
      </c>
      <c r="D7" s="233">
        <v>27.8</v>
      </c>
      <c r="E7" s="44">
        <v>160.2</v>
      </c>
      <c r="F7" s="125">
        <v>942</v>
      </c>
      <c r="G7" s="44">
        <v>15</v>
      </c>
      <c r="H7" s="44">
        <v>94</v>
      </c>
      <c r="I7" s="44">
        <v>708</v>
      </c>
      <c r="J7" s="233">
        <v>24.8</v>
      </c>
      <c r="K7" s="44">
        <v>107.2</v>
      </c>
      <c r="L7" s="125">
        <v>781.4</v>
      </c>
    </row>
    <row r="8" spans="2:12" ht="12.75">
      <c r="B8" s="105"/>
      <c r="C8" s="43" t="s">
        <v>58</v>
      </c>
      <c r="D8" s="233">
        <v>0.8</v>
      </c>
      <c r="E8" s="44">
        <v>7</v>
      </c>
      <c r="F8" s="125">
        <v>47.2</v>
      </c>
      <c r="G8" s="141">
        <v>5</v>
      </c>
      <c r="H8" s="44">
        <v>5</v>
      </c>
      <c r="I8" s="44">
        <v>24</v>
      </c>
      <c r="J8" s="233">
        <v>1.4</v>
      </c>
      <c r="K8" s="44">
        <v>5</v>
      </c>
      <c r="L8" s="125">
        <v>33.4</v>
      </c>
    </row>
    <row r="9" spans="2:12" ht="12.75">
      <c r="B9" s="105"/>
      <c r="C9" s="43" t="s">
        <v>59</v>
      </c>
      <c r="D9" s="233">
        <v>2</v>
      </c>
      <c r="E9" s="44">
        <v>8</v>
      </c>
      <c r="F9" s="125">
        <v>50.8</v>
      </c>
      <c r="G9" s="141">
        <v>0</v>
      </c>
      <c r="H9" s="44">
        <v>6</v>
      </c>
      <c r="I9" s="44">
        <v>37</v>
      </c>
      <c r="J9" s="233">
        <v>0.2</v>
      </c>
      <c r="K9" s="44">
        <v>4.8</v>
      </c>
      <c r="L9" s="125">
        <v>46.8</v>
      </c>
    </row>
    <row r="10" spans="2:12" ht="12.75">
      <c r="B10" s="105"/>
      <c r="C10" s="43" t="s">
        <v>60</v>
      </c>
      <c r="D10" s="233">
        <v>2.4</v>
      </c>
      <c r="E10" s="44">
        <v>13.6</v>
      </c>
      <c r="F10" s="125">
        <v>71</v>
      </c>
      <c r="G10" s="141">
        <v>0</v>
      </c>
      <c r="H10" s="44">
        <v>5</v>
      </c>
      <c r="I10" s="44">
        <v>30</v>
      </c>
      <c r="J10" s="233">
        <v>0.8</v>
      </c>
      <c r="K10" s="44">
        <v>8.4</v>
      </c>
      <c r="L10" s="125">
        <v>53.6</v>
      </c>
    </row>
    <row r="11" spans="2:12" ht="12.75">
      <c r="B11" s="105"/>
      <c r="C11" s="43"/>
      <c r="D11" s="233"/>
      <c r="E11" s="44"/>
      <c r="F11" s="125"/>
      <c r="G11" s="44"/>
      <c r="H11" s="44"/>
      <c r="I11" s="44"/>
      <c r="J11" s="233"/>
      <c r="K11" s="44"/>
      <c r="L11" s="125"/>
    </row>
    <row r="12" spans="2:12" ht="12.75">
      <c r="B12" s="121" t="s">
        <v>61</v>
      </c>
      <c r="C12" s="43"/>
      <c r="D12" s="232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24</v>
      </c>
      <c r="H12" s="123">
        <f t="shared" si="1"/>
        <v>355</v>
      </c>
      <c r="I12" s="123">
        <f t="shared" si="1"/>
        <v>1291</v>
      </c>
      <c r="J12" s="232">
        <f t="shared" si="1"/>
        <v>29.8</v>
      </c>
      <c r="K12" s="123">
        <f t="shared" si="1"/>
        <v>348.2</v>
      </c>
      <c r="L12" s="124">
        <f t="shared" si="1"/>
        <v>1459.8000000000002</v>
      </c>
    </row>
    <row r="13" spans="2:12" ht="12.75">
      <c r="B13" s="105"/>
      <c r="C13" s="43" t="s">
        <v>62</v>
      </c>
      <c r="D13" s="233">
        <v>5.6</v>
      </c>
      <c r="E13" s="44">
        <v>82</v>
      </c>
      <c r="F13" s="125">
        <v>496.4</v>
      </c>
      <c r="G13" s="44">
        <v>8</v>
      </c>
      <c r="H13" s="44">
        <v>107</v>
      </c>
      <c r="I13" s="44">
        <v>440</v>
      </c>
      <c r="J13" s="233">
        <v>5.8</v>
      </c>
      <c r="K13" s="44">
        <v>99.2</v>
      </c>
      <c r="L13" s="125">
        <v>470</v>
      </c>
    </row>
    <row r="14" spans="2:12" ht="12.75">
      <c r="B14" s="105"/>
      <c r="C14" s="43" t="s">
        <v>63</v>
      </c>
      <c r="D14" s="233">
        <v>33.4</v>
      </c>
      <c r="E14" s="44">
        <v>165.8</v>
      </c>
      <c r="F14" s="125">
        <v>823.8</v>
      </c>
      <c r="G14" s="44">
        <v>14</v>
      </c>
      <c r="H14" s="44">
        <v>204</v>
      </c>
      <c r="I14" s="44">
        <v>685</v>
      </c>
      <c r="J14" s="233">
        <v>19.8</v>
      </c>
      <c r="K14" s="44">
        <v>210.6</v>
      </c>
      <c r="L14" s="125">
        <v>789.4</v>
      </c>
    </row>
    <row r="15" spans="2:12" ht="12.75">
      <c r="B15" s="105"/>
      <c r="C15" s="43" t="s">
        <v>64</v>
      </c>
      <c r="D15" s="233">
        <v>7.2</v>
      </c>
      <c r="E15" s="44">
        <v>40.6</v>
      </c>
      <c r="F15" s="125">
        <v>229.6</v>
      </c>
      <c r="G15" s="44">
        <v>2</v>
      </c>
      <c r="H15" s="44">
        <v>44</v>
      </c>
      <c r="I15" s="44">
        <v>166</v>
      </c>
      <c r="J15" s="233">
        <v>4.2</v>
      </c>
      <c r="K15" s="44">
        <v>38.4</v>
      </c>
      <c r="L15" s="125">
        <v>200.4</v>
      </c>
    </row>
    <row r="16" spans="2:12" ht="12.75">
      <c r="B16" s="105"/>
      <c r="C16" s="43"/>
      <c r="D16" s="233"/>
      <c r="E16" s="44"/>
      <c r="F16" s="125"/>
      <c r="G16" s="44"/>
      <c r="H16" s="44"/>
      <c r="I16" s="44"/>
      <c r="J16" s="233"/>
      <c r="K16" s="44"/>
      <c r="L16" s="125"/>
    </row>
    <row r="17" spans="2:12" ht="12.75">
      <c r="B17" s="121" t="s">
        <v>65</v>
      </c>
      <c r="C17" s="43"/>
      <c r="D17" s="232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19</v>
      </c>
      <c r="H17" s="123">
        <f t="shared" si="2"/>
        <v>180</v>
      </c>
      <c r="I17" s="123">
        <f t="shared" si="2"/>
        <v>918</v>
      </c>
      <c r="J17" s="232">
        <f t="shared" si="2"/>
        <v>25.200000000000003</v>
      </c>
      <c r="K17" s="123">
        <f t="shared" si="2"/>
        <v>205.39999999999998</v>
      </c>
      <c r="L17" s="124">
        <f t="shared" si="2"/>
        <v>1039.6</v>
      </c>
    </row>
    <row r="18" spans="2:12" ht="12.75">
      <c r="B18" s="105"/>
      <c r="C18" s="43" t="s">
        <v>66</v>
      </c>
      <c r="D18" s="233">
        <v>2.8</v>
      </c>
      <c r="E18" s="44">
        <v>64.6</v>
      </c>
      <c r="F18" s="125">
        <v>351.4</v>
      </c>
      <c r="G18" s="135">
        <v>2</v>
      </c>
      <c r="H18" s="44">
        <v>47</v>
      </c>
      <c r="I18" s="44">
        <v>263</v>
      </c>
      <c r="J18" s="233">
        <v>3.6</v>
      </c>
      <c r="K18" s="44">
        <v>52.8</v>
      </c>
      <c r="L18" s="125">
        <v>295.4</v>
      </c>
    </row>
    <row r="19" spans="2:12" ht="12.75">
      <c r="B19" s="105"/>
      <c r="C19" s="43" t="s">
        <v>67</v>
      </c>
      <c r="D19" s="233">
        <v>12</v>
      </c>
      <c r="E19" s="44">
        <v>82.8</v>
      </c>
      <c r="F19" s="125">
        <v>400.8</v>
      </c>
      <c r="G19" s="44">
        <v>5</v>
      </c>
      <c r="H19" s="44">
        <v>45</v>
      </c>
      <c r="I19" s="44">
        <v>263</v>
      </c>
      <c r="J19" s="233">
        <v>7.2</v>
      </c>
      <c r="K19" s="44">
        <v>56</v>
      </c>
      <c r="L19" s="125">
        <v>294</v>
      </c>
    </row>
    <row r="20" spans="2:12" ht="12.75">
      <c r="B20" s="105"/>
      <c r="C20" s="43" t="s">
        <v>68</v>
      </c>
      <c r="D20" s="233">
        <v>15.4</v>
      </c>
      <c r="E20" s="44">
        <v>130.6</v>
      </c>
      <c r="F20" s="125">
        <v>538.8</v>
      </c>
      <c r="G20" s="44">
        <v>12</v>
      </c>
      <c r="H20" s="44">
        <v>88</v>
      </c>
      <c r="I20" s="44">
        <v>392</v>
      </c>
      <c r="J20" s="233">
        <v>14.4</v>
      </c>
      <c r="K20" s="44">
        <v>96.6</v>
      </c>
      <c r="L20" s="125">
        <v>450.2</v>
      </c>
    </row>
    <row r="21" spans="2:12" ht="12.75">
      <c r="B21" s="105"/>
      <c r="C21" s="43"/>
      <c r="D21" s="233"/>
      <c r="E21" s="44"/>
      <c r="F21" s="125"/>
      <c r="G21" s="44"/>
      <c r="H21" s="44"/>
      <c r="I21" s="44"/>
      <c r="J21" s="233"/>
      <c r="K21" s="44"/>
      <c r="L21" s="125"/>
    </row>
    <row r="22" spans="2:12" ht="12.75">
      <c r="B22" s="121" t="s">
        <v>69</v>
      </c>
      <c r="C22" s="43"/>
      <c r="D22" s="234">
        <v>18.4</v>
      </c>
      <c r="E22" s="126">
        <v>159.2</v>
      </c>
      <c r="F22" s="127">
        <v>872.4</v>
      </c>
      <c r="G22" s="126">
        <v>7</v>
      </c>
      <c r="H22" s="126">
        <v>100</v>
      </c>
      <c r="I22" s="126">
        <v>549</v>
      </c>
      <c r="J22" s="234">
        <v>10.2</v>
      </c>
      <c r="K22" s="126">
        <v>107.8</v>
      </c>
      <c r="L22" s="127">
        <v>673.8</v>
      </c>
    </row>
    <row r="23" spans="2:12" ht="12.75">
      <c r="B23" s="121"/>
      <c r="C23" s="43"/>
      <c r="D23" s="233"/>
      <c r="E23" s="44"/>
      <c r="F23" s="125"/>
      <c r="G23" s="44"/>
      <c r="H23" s="44"/>
      <c r="I23" s="44"/>
      <c r="J23" s="233"/>
      <c r="K23" s="44"/>
      <c r="L23" s="125"/>
    </row>
    <row r="24" spans="2:12" ht="12.75">
      <c r="B24" s="121" t="s">
        <v>70</v>
      </c>
      <c r="C24" s="43"/>
      <c r="D24" s="232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32</v>
      </c>
      <c r="H24" s="123">
        <f t="shared" si="3"/>
        <v>361</v>
      </c>
      <c r="I24" s="123">
        <f t="shared" si="3"/>
        <v>2786</v>
      </c>
      <c r="J24" s="232">
        <f t="shared" si="3"/>
        <v>29.200000000000003</v>
      </c>
      <c r="K24" s="123">
        <f t="shared" si="3"/>
        <v>364.8</v>
      </c>
      <c r="L24" s="124">
        <f t="shared" si="3"/>
        <v>2905.9999999999995</v>
      </c>
    </row>
    <row r="25" spans="2:12" ht="12.75">
      <c r="B25" s="105"/>
      <c r="C25" s="43" t="s">
        <v>71</v>
      </c>
      <c r="D25" s="233">
        <v>9</v>
      </c>
      <c r="E25" s="44">
        <v>187.6</v>
      </c>
      <c r="F25" s="125">
        <v>1673.2</v>
      </c>
      <c r="G25" s="44">
        <v>13</v>
      </c>
      <c r="H25" s="44">
        <v>189</v>
      </c>
      <c r="I25" s="44">
        <v>1373</v>
      </c>
      <c r="J25" s="233">
        <v>9.4</v>
      </c>
      <c r="K25" s="44">
        <v>162.2</v>
      </c>
      <c r="L25" s="125">
        <v>1414.6</v>
      </c>
    </row>
    <row r="26" spans="2:12" ht="12.75">
      <c r="B26" s="105"/>
      <c r="C26" s="43" t="s">
        <v>72</v>
      </c>
      <c r="D26" s="233">
        <v>9.4</v>
      </c>
      <c r="E26" s="44">
        <v>77.8</v>
      </c>
      <c r="F26" s="125">
        <v>659</v>
      </c>
      <c r="G26" s="44">
        <v>5</v>
      </c>
      <c r="H26" s="44">
        <v>58</v>
      </c>
      <c r="I26" s="44">
        <v>518</v>
      </c>
      <c r="J26" s="233">
        <v>4.6</v>
      </c>
      <c r="K26" s="44">
        <v>64</v>
      </c>
      <c r="L26" s="125">
        <v>555.2</v>
      </c>
    </row>
    <row r="27" spans="2:12" ht="12.75">
      <c r="B27" s="105"/>
      <c r="C27" s="43" t="s">
        <v>73</v>
      </c>
      <c r="D27" s="233">
        <v>3</v>
      </c>
      <c r="E27" s="44">
        <v>41.4</v>
      </c>
      <c r="F27" s="125">
        <v>296.8</v>
      </c>
      <c r="G27" s="44">
        <v>4</v>
      </c>
      <c r="H27" s="44">
        <v>22</v>
      </c>
      <c r="I27" s="44">
        <v>307</v>
      </c>
      <c r="J27" s="233">
        <v>2.8</v>
      </c>
      <c r="K27" s="44">
        <v>29.4</v>
      </c>
      <c r="L27" s="125">
        <v>273.4</v>
      </c>
    </row>
    <row r="28" spans="2:12" ht="12.75">
      <c r="B28" s="105"/>
      <c r="C28" s="43" t="s">
        <v>74</v>
      </c>
      <c r="D28" s="233">
        <v>4.4</v>
      </c>
      <c r="E28" s="44">
        <v>35.6</v>
      </c>
      <c r="F28" s="125">
        <v>267.4</v>
      </c>
      <c r="G28" s="44">
        <v>0</v>
      </c>
      <c r="H28" s="44">
        <v>23</v>
      </c>
      <c r="I28" s="44">
        <v>218</v>
      </c>
      <c r="J28" s="233">
        <v>3</v>
      </c>
      <c r="K28" s="44">
        <v>29</v>
      </c>
      <c r="L28" s="125">
        <v>228.6</v>
      </c>
    </row>
    <row r="29" spans="2:12" ht="12.75">
      <c r="B29" s="105"/>
      <c r="C29" s="43" t="s">
        <v>75</v>
      </c>
      <c r="D29" s="233">
        <v>12.4</v>
      </c>
      <c r="E29" s="44">
        <v>94.8</v>
      </c>
      <c r="F29" s="125">
        <v>556.6</v>
      </c>
      <c r="G29" s="44">
        <v>10</v>
      </c>
      <c r="H29" s="44">
        <v>69</v>
      </c>
      <c r="I29" s="44">
        <v>370</v>
      </c>
      <c r="J29" s="233">
        <v>9.4</v>
      </c>
      <c r="K29" s="44">
        <v>80.2</v>
      </c>
      <c r="L29" s="125">
        <v>434.2</v>
      </c>
    </row>
    <row r="30" spans="2:12" ht="12.75">
      <c r="B30" s="105"/>
      <c r="C30" s="43"/>
      <c r="D30" s="233"/>
      <c r="E30" s="44"/>
      <c r="F30" s="125"/>
      <c r="G30" s="44"/>
      <c r="H30" s="44"/>
      <c r="I30" s="44"/>
      <c r="J30" s="233"/>
      <c r="K30" s="44"/>
      <c r="L30" s="125"/>
    </row>
    <row r="31" spans="2:12" ht="12.75">
      <c r="B31" s="121" t="s">
        <v>76</v>
      </c>
      <c r="C31" s="43"/>
      <c r="D31" s="232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14</v>
      </c>
      <c r="H31" s="123">
        <f t="shared" si="4"/>
        <v>138</v>
      </c>
      <c r="I31" s="123">
        <f t="shared" si="4"/>
        <v>731</v>
      </c>
      <c r="J31" s="232">
        <f t="shared" si="4"/>
        <v>10.6</v>
      </c>
      <c r="K31" s="123">
        <f t="shared" si="4"/>
        <v>131.6</v>
      </c>
      <c r="L31" s="124">
        <f t="shared" si="4"/>
        <v>773.2</v>
      </c>
    </row>
    <row r="32" spans="2:12" ht="12.75">
      <c r="B32" s="105"/>
      <c r="C32" s="43" t="s">
        <v>77</v>
      </c>
      <c r="D32" s="233">
        <v>2.2</v>
      </c>
      <c r="E32" s="44">
        <v>20.4</v>
      </c>
      <c r="F32" s="125">
        <v>117.4</v>
      </c>
      <c r="G32" s="44">
        <v>0</v>
      </c>
      <c r="H32" s="44">
        <v>19</v>
      </c>
      <c r="I32" s="44">
        <v>113</v>
      </c>
      <c r="J32" s="233">
        <v>1.8</v>
      </c>
      <c r="K32" s="44">
        <v>17</v>
      </c>
      <c r="L32" s="125">
        <v>99.8</v>
      </c>
    </row>
    <row r="33" spans="2:12" ht="12.75">
      <c r="B33" s="105"/>
      <c r="C33" s="43" t="s">
        <v>78</v>
      </c>
      <c r="D33" s="233">
        <v>7.4</v>
      </c>
      <c r="E33" s="44">
        <v>81.8</v>
      </c>
      <c r="F33" s="125">
        <v>392.4</v>
      </c>
      <c r="G33" s="44">
        <v>4</v>
      </c>
      <c r="H33" s="44">
        <v>55</v>
      </c>
      <c r="I33" s="44">
        <v>278</v>
      </c>
      <c r="J33" s="233">
        <v>5</v>
      </c>
      <c r="K33" s="44">
        <v>59.8</v>
      </c>
      <c r="L33" s="125">
        <v>319.4</v>
      </c>
    </row>
    <row r="34" spans="2:12" ht="12.75">
      <c r="B34" s="105"/>
      <c r="C34" s="43" t="s">
        <v>79</v>
      </c>
      <c r="D34" s="233">
        <v>5.2</v>
      </c>
      <c r="E34" s="44">
        <v>66.2</v>
      </c>
      <c r="F34" s="125">
        <v>400.8</v>
      </c>
      <c r="G34" s="44">
        <v>10</v>
      </c>
      <c r="H34" s="44">
        <v>64</v>
      </c>
      <c r="I34" s="44">
        <v>340</v>
      </c>
      <c r="J34" s="233">
        <v>3.8</v>
      </c>
      <c r="K34" s="44">
        <v>54.8</v>
      </c>
      <c r="L34" s="125">
        <v>354</v>
      </c>
    </row>
    <row r="35" spans="2:12" ht="12.75">
      <c r="B35" s="105"/>
      <c r="C35" s="43"/>
      <c r="D35" s="233"/>
      <c r="E35" s="44"/>
      <c r="F35" s="125"/>
      <c r="G35" s="44"/>
      <c r="H35" s="44"/>
      <c r="I35" s="44"/>
      <c r="J35" s="233"/>
      <c r="K35" s="44"/>
      <c r="L35" s="125"/>
    </row>
    <row r="36" spans="2:12" ht="12.75">
      <c r="B36" s="121" t="s">
        <v>80</v>
      </c>
      <c r="C36" s="43"/>
      <c r="D36" s="232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48</v>
      </c>
      <c r="H36" s="123">
        <f t="shared" si="5"/>
        <v>634</v>
      </c>
      <c r="I36" s="123">
        <f t="shared" si="5"/>
        <v>5078</v>
      </c>
      <c r="J36" s="232">
        <f t="shared" si="5"/>
        <v>69.60000000000001</v>
      </c>
      <c r="K36" s="123">
        <f t="shared" si="5"/>
        <v>758.9999999999999</v>
      </c>
      <c r="L36" s="124">
        <f t="shared" si="5"/>
        <v>5619.4</v>
      </c>
    </row>
    <row r="37" spans="2:12" ht="12.75">
      <c r="B37" s="105"/>
      <c r="C37" s="43" t="s">
        <v>81</v>
      </c>
      <c r="D37" s="233">
        <v>17.6</v>
      </c>
      <c r="E37" s="44">
        <v>280.8</v>
      </c>
      <c r="F37" s="125">
        <v>2331.6</v>
      </c>
      <c r="G37" s="44">
        <v>7</v>
      </c>
      <c r="H37" s="44">
        <v>189</v>
      </c>
      <c r="I37" s="44">
        <v>1636</v>
      </c>
      <c r="J37" s="233">
        <v>12.8</v>
      </c>
      <c r="K37" s="44">
        <v>224.2</v>
      </c>
      <c r="L37" s="125">
        <v>1759.4</v>
      </c>
    </row>
    <row r="38" spans="2:12" ht="12.75">
      <c r="B38" s="105"/>
      <c r="C38" s="43" t="s">
        <v>82</v>
      </c>
      <c r="D38" s="233">
        <v>12.2</v>
      </c>
      <c r="E38" s="44">
        <v>86.8</v>
      </c>
      <c r="F38" s="125">
        <v>427.2</v>
      </c>
      <c r="G38" s="44">
        <v>4</v>
      </c>
      <c r="H38" s="44">
        <v>63</v>
      </c>
      <c r="I38" s="44">
        <v>297</v>
      </c>
      <c r="J38" s="233">
        <v>8.4</v>
      </c>
      <c r="K38" s="44">
        <v>74.2</v>
      </c>
      <c r="L38" s="125">
        <v>366.6</v>
      </c>
    </row>
    <row r="39" spans="2:12" ht="12.75">
      <c r="B39" s="105"/>
      <c r="C39" s="43" t="s">
        <v>83</v>
      </c>
      <c r="D39" s="233">
        <v>4.2</v>
      </c>
      <c r="E39" s="44">
        <v>34.4</v>
      </c>
      <c r="F39" s="125">
        <v>270.6</v>
      </c>
      <c r="G39" s="44">
        <v>3</v>
      </c>
      <c r="H39" s="44">
        <v>19</v>
      </c>
      <c r="I39" s="44">
        <v>166</v>
      </c>
      <c r="J39" s="233">
        <v>2.2</v>
      </c>
      <c r="K39" s="44">
        <v>23.2</v>
      </c>
      <c r="L39" s="125">
        <v>187</v>
      </c>
    </row>
    <row r="40" spans="2:12" ht="12.75">
      <c r="B40" s="105"/>
      <c r="C40" s="43" t="s">
        <v>84</v>
      </c>
      <c r="D40" s="233">
        <v>1.6</v>
      </c>
      <c r="E40" s="44">
        <v>26.2</v>
      </c>
      <c r="F40" s="125">
        <v>221.6</v>
      </c>
      <c r="G40" s="141">
        <v>0</v>
      </c>
      <c r="H40" s="44">
        <v>26</v>
      </c>
      <c r="I40" s="44">
        <v>143</v>
      </c>
      <c r="J40" s="233">
        <v>1.6</v>
      </c>
      <c r="K40" s="44">
        <v>21.4</v>
      </c>
      <c r="L40" s="125">
        <v>174.2</v>
      </c>
    </row>
    <row r="41" spans="2:12" ht="12.75">
      <c r="B41" s="105"/>
      <c r="C41" s="43" t="s">
        <v>85</v>
      </c>
      <c r="D41" s="233">
        <v>1.6</v>
      </c>
      <c r="E41" s="44">
        <v>35.8</v>
      </c>
      <c r="F41" s="125">
        <v>256</v>
      </c>
      <c r="G41" s="135">
        <v>0</v>
      </c>
      <c r="H41" s="44">
        <v>26</v>
      </c>
      <c r="I41" s="44">
        <v>170</v>
      </c>
      <c r="J41" s="233">
        <v>1.2</v>
      </c>
      <c r="K41" s="44">
        <v>27.6</v>
      </c>
      <c r="L41" s="125">
        <v>205.4</v>
      </c>
    </row>
    <row r="42" spans="2:12" ht="12.75">
      <c r="B42" s="105"/>
      <c r="C42" s="43" t="s">
        <v>86</v>
      </c>
      <c r="D42" s="233">
        <v>7.8</v>
      </c>
      <c r="E42" s="44">
        <v>69.8</v>
      </c>
      <c r="F42" s="125">
        <v>567</v>
      </c>
      <c r="G42" s="44">
        <v>8</v>
      </c>
      <c r="H42" s="44">
        <v>46</v>
      </c>
      <c r="I42" s="44">
        <v>431</v>
      </c>
      <c r="J42" s="233">
        <v>5.6</v>
      </c>
      <c r="K42" s="44">
        <v>58.4</v>
      </c>
      <c r="L42" s="125">
        <v>436</v>
      </c>
    </row>
    <row r="43" spans="2:12" ht="12.75">
      <c r="B43" s="105"/>
      <c r="C43" s="43" t="s">
        <v>87</v>
      </c>
      <c r="D43" s="233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121</v>
      </c>
      <c r="J43" s="233">
        <v>1.6</v>
      </c>
      <c r="K43" s="44">
        <v>18.6</v>
      </c>
      <c r="L43" s="125">
        <v>131</v>
      </c>
    </row>
    <row r="44" spans="2:14" ht="12.75">
      <c r="B44" s="105"/>
      <c r="C44" s="43" t="s">
        <v>88</v>
      </c>
      <c r="D44" s="233">
        <v>11.8</v>
      </c>
      <c r="E44" s="44">
        <v>106.6</v>
      </c>
      <c r="F44" s="125">
        <v>1012</v>
      </c>
      <c r="G44" s="44">
        <v>6</v>
      </c>
      <c r="H44" s="44">
        <v>73</v>
      </c>
      <c r="I44" s="44">
        <v>702</v>
      </c>
      <c r="J44" s="233">
        <v>8.4</v>
      </c>
      <c r="K44" s="44">
        <v>80.2</v>
      </c>
      <c r="L44" s="125">
        <v>788.8</v>
      </c>
      <c r="N44" t="s">
        <v>179</v>
      </c>
    </row>
    <row r="45" spans="2:12" ht="12.75">
      <c r="B45" s="105"/>
      <c r="C45" s="43" t="s">
        <v>89</v>
      </c>
      <c r="D45" s="233">
        <v>15.6</v>
      </c>
      <c r="E45" s="44">
        <v>121.2</v>
      </c>
      <c r="F45" s="125">
        <v>960</v>
      </c>
      <c r="G45" s="44">
        <v>9</v>
      </c>
      <c r="H45" s="44">
        <v>72</v>
      </c>
      <c r="I45" s="44">
        <v>640</v>
      </c>
      <c r="J45" s="233">
        <v>13.4</v>
      </c>
      <c r="K45" s="44">
        <v>96</v>
      </c>
      <c r="L45" s="125">
        <v>728.8</v>
      </c>
    </row>
    <row r="46" spans="2:12" ht="12.75">
      <c r="B46" s="105"/>
      <c r="C46" s="43" t="s">
        <v>90</v>
      </c>
      <c r="D46" s="233">
        <v>6.4</v>
      </c>
      <c r="E46" s="44">
        <v>64.2</v>
      </c>
      <c r="F46" s="125">
        <v>387</v>
      </c>
      <c r="G46" s="44">
        <v>2</v>
      </c>
      <c r="H46" s="44">
        <v>36</v>
      </c>
      <c r="I46" s="44">
        <v>259</v>
      </c>
      <c r="J46" s="233">
        <v>4.2</v>
      </c>
      <c r="K46" s="44">
        <v>43</v>
      </c>
      <c r="L46" s="125">
        <v>277.2</v>
      </c>
    </row>
    <row r="47" spans="2:12" ht="12.75">
      <c r="B47" s="105"/>
      <c r="C47" s="43" t="s">
        <v>91</v>
      </c>
      <c r="D47" s="233">
        <v>7.6</v>
      </c>
      <c r="E47" s="44">
        <v>56</v>
      </c>
      <c r="F47" s="125">
        <v>337.8</v>
      </c>
      <c r="G47" s="44">
        <v>3</v>
      </c>
      <c r="H47" s="44">
        <v>43</v>
      </c>
      <c r="I47" s="44">
        <v>234</v>
      </c>
      <c r="J47" s="233">
        <v>5</v>
      </c>
      <c r="K47" s="44">
        <v>47.8</v>
      </c>
      <c r="L47" s="125">
        <v>270.4</v>
      </c>
    </row>
    <row r="48" spans="2:12" ht="12.75">
      <c r="B48" s="105"/>
      <c r="C48" s="43" t="s">
        <v>92</v>
      </c>
      <c r="D48" s="233">
        <v>8.2</v>
      </c>
      <c r="E48" s="44">
        <v>53</v>
      </c>
      <c r="F48" s="125">
        <v>352.8</v>
      </c>
      <c r="G48" s="44">
        <v>4</v>
      </c>
      <c r="H48" s="44">
        <v>29</v>
      </c>
      <c r="I48" s="44">
        <v>279</v>
      </c>
      <c r="J48" s="233">
        <v>5.2</v>
      </c>
      <c r="K48" s="44">
        <v>44.4</v>
      </c>
      <c r="L48" s="125">
        <v>294.6</v>
      </c>
    </row>
    <row r="49" spans="2:12" ht="12.75">
      <c r="B49" s="105"/>
      <c r="C49" s="43"/>
      <c r="D49" s="233"/>
      <c r="E49" s="44"/>
      <c r="F49" s="125"/>
      <c r="G49" s="44"/>
      <c r="H49" s="44"/>
      <c r="I49" s="44"/>
      <c r="J49" s="233"/>
      <c r="K49" s="44"/>
      <c r="L49" s="125"/>
    </row>
    <row r="50" spans="2:12" ht="12.75">
      <c r="B50" s="121" t="s">
        <v>93</v>
      </c>
      <c r="C50" s="43"/>
      <c r="D50" s="234">
        <v>14.4</v>
      </c>
      <c r="E50" s="126">
        <v>127</v>
      </c>
      <c r="F50" s="127">
        <v>621</v>
      </c>
      <c r="G50" s="126">
        <v>6</v>
      </c>
      <c r="H50" s="126">
        <v>83</v>
      </c>
      <c r="I50" s="126">
        <v>426</v>
      </c>
      <c r="J50" s="234">
        <v>8</v>
      </c>
      <c r="K50" s="126">
        <v>91.8</v>
      </c>
      <c r="L50" s="127">
        <v>478.8</v>
      </c>
    </row>
    <row r="51" spans="2:12" ht="12.75">
      <c r="B51" s="105"/>
      <c r="C51" s="43"/>
      <c r="D51" s="233"/>
      <c r="E51" s="44"/>
      <c r="F51" s="125"/>
      <c r="G51" s="44"/>
      <c r="H51" s="44"/>
      <c r="I51" s="44"/>
      <c r="J51" s="233"/>
      <c r="K51" s="44"/>
      <c r="L51" s="125"/>
    </row>
    <row r="52" spans="2:12" ht="12.75">
      <c r="B52" s="128" t="s">
        <v>94</v>
      </c>
      <c r="C52" s="129"/>
      <c r="D52" s="235">
        <v>291.8</v>
      </c>
      <c r="E52" s="130">
        <v>2605.4</v>
      </c>
      <c r="F52" s="131">
        <v>17097</v>
      </c>
      <c r="G52" s="130">
        <v>170</v>
      </c>
      <c r="H52" s="130">
        <v>1961</v>
      </c>
      <c r="I52" s="130">
        <v>12578</v>
      </c>
      <c r="J52" s="235">
        <v>209.8</v>
      </c>
      <c r="K52" s="130">
        <v>2134</v>
      </c>
      <c r="L52" s="131">
        <v>13865.8</v>
      </c>
    </row>
    <row r="54" ht="12.75">
      <c r="B54" s="140" t="s">
        <v>163</v>
      </c>
    </row>
    <row r="55" ht="12.75">
      <c r="B55" s="140" t="s">
        <v>101</v>
      </c>
    </row>
    <row r="56" ht="12.75">
      <c r="B56" s="140" t="s">
        <v>160</v>
      </c>
    </row>
    <row r="57" ht="12.75">
      <c r="B57" s="140" t="s">
        <v>102</v>
      </c>
    </row>
    <row r="58" ht="12.75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178</v>
      </c>
      <c r="B2" s="133" t="s">
        <v>208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5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85" t="s">
        <v>96</v>
      </c>
      <c r="G5" s="292" t="s">
        <v>2</v>
      </c>
      <c r="H5" s="292" t="s">
        <v>5</v>
      </c>
      <c r="I5" s="293"/>
      <c r="J5" s="292" t="s">
        <v>96</v>
      </c>
      <c r="K5" s="292" t="s">
        <v>2</v>
      </c>
      <c r="L5" s="292" t="s">
        <v>5</v>
      </c>
      <c r="M5" s="293"/>
      <c r="N5" s="294" t="s">
        <v>96</v>
      </c>
      <c r="O5" s="292" t="s">
        <v>2</v>
      </c>
      <c r="P5" s="286" t="s">
        <v>5</v>
      </c>
      <c r="Q5" s="287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90" t="s">
        <v>182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7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90"/>
      <c r="F9" s="64"/>
      <c r="G9" s="64"/>
      <c r="H9" s="64"/>
      <c r="I9" s="64"/>
      <c r="J9" s="64"/>
      <c r="K9" s="64"/>
      <c r="L9" s="64"/>
      <c r="M9" s="64"/>
      <c r="N9" s="217"/>
      <c r="O9" s="64"/>
      <c r="P9" s="85"/>
      <c r="Q9" s="65"/>
      <c r="R9" s="85"/>
    </row>
    <row r="10" spans="2:18" ht="15.75">
      <c r="B10" s="53"/>
      <c r="C10" s="54"/>
      <c r="D10" s="49"/>
      <c r="E10" s="291">
        <v>2010</v>
      </c>
      <c r="F10" s="64">
        <v>33</v>
      </c>
      <c r="G10" s="64">
        <v>432</v>
      </c>
      <c r="H10" s="64">
        <v>1911</v>
      </c>
      <c r="I10" s="64"/>
      <c r="J10" s="64">
        <v>14</v>
      </c>
      <c r="K10" s="64">
        <v>25</v>
      </c>
      <c r="L10" s="64">
        <v>102</v>
      </c>
      <c r="M10" s="64"/>
      <c r="N10" s="217">
        <v>47</v>
      </c>
      <c r="O10" s="64">
        <v>457</v>
      </c>
      <c r="P10" s="85">
        <v>2013</v>
      </c>
      <c r="Q10" s="82"/>
      <c r="R10" s="84"/>
    </row>
    <row r="11" spans="2:18" ht="15.75">
      <c r="B11" s="53"/>
      <c r="C11" s="54"/>
      <c r="D11" s="49"/>
      <c r="E11" s="291">
        <v>2011</v>
      </c>
      <c r="F11" s="64">
        <v>35</v>
      </c>
      <c r="G11" s="64">
        <v>477</v>
      </c>
      <c r="H11" s="64">
        <v>1958</v>
      </c>
      <c r="I11" s="64"/>
      <c r="J11" s="64">
        <v>8</v>
      </c>
      <c r="K11" s="64">
        <v>37</v>
      </c>
      <c r="L11" s="64">
        <v>103</v>
      </c>
      <c r="M11" s="64"/>
      <c r="N11" s="217">
        <v>43</v>
      </c>
      <c r="O11" s="64">
        <v>514</v>
      </c>
      <c r="P11" s="85">
        <v>2061</v>
      </c>
      <c r="Q11" s="82"/>
      <c r="R11" s="84"/>
    </row>
    <row r="12" spans="2:18" ht="15.75">
      <c r="B12" s="53"/>
      <c r="C12" s="54"/>
      <c r="D12" s="49"/>
      <c r="E12" s="291" t="s">
        <v>209</v>
      </c>
      <c r="F12" s="64">
        <v>42</v>
      </c>
      <c r="G12" s="64">
        <v>430</v>
      </c>
      <c r="H12" s="64">
        <v>1868</v>
      </c>
      <c r="I12" s="64"/>
      <c r="J12" s="64">
        <v>12</v>
      </c>
      <c r="K12" s="64">
        <v>26</v>
      </c>
      <c r="L12" s="64">
        <v>82</v>
      </c>
      <c r="M12" s="64"/>
      <c r="N12" s="217">
        <v>54</v>
      </c>
      <c r="O12" s="64">
        <v>456</v>
      </c>
      <c r="P12" s="85">
        <v>1950</v>
      </c>
      <c r="Q12" s="82"/>
      <c r="R12" s="84"/>
    </row>
    <row r="13" spans="2:18" ht="15">
      <c r="B13" s="53"/>
      <c r="C13" s="54"/>
      <c r="E13" s="291" t="s">
        <v>210</v>
      </c>
      <c r="F13" s="80" t="str">
        <f>IF(F11&gt;$F$77,(F12-F11)/F11,$F$78)</f>
        <v>*</v>
      </c>
      <c r="G13" s="80">
        <f>IF(G11&gt;$F$77,(G12-G11)/G11,$F$78)</f>
        <v>-0.09853249475890985</v>
      </c>
      <c r="H13" s="80">
        <f>IF(H11&gt;$F$77,(H12-H11)/H11,$F$78)</f>
        <v>-0.045965270684371805</v>
      </c>
      <c r="I13" s="66"/>
      <c r="J13" s="80" t="str">
        <f>IF(J11&gt;$F$77,(J12-J11)/J11,$F$78)</f>
        <v>*</v>
      </c>
      <c r="K13" s="80" t="str">
        <f>IF(K11&gt;$F$77,(K12-K11)/K11,$F$78)</f>
        <v>*</v>
      </c>
      <c r="L13" s="80">
        <f>IF(L11&gt;$F$77,(L12-L11)/L11,$F$78)</f>
        <v>-0.20388349514563106</v>
      </c>
      <c r="M13" s="66"/>
      <c r="N13" s="218" t="str">
        <f>IF(N11&gt;$F$77,(N12-N11)/N11,$F$78)</f>
        <v>*</v>
      </c>
      <c r="O13" s="80">
        <f>IF(O11&gt;$F$77,(O12-O11)/O11,$F$78)</f>
        <v>-0.11284046692607004</v>
      </c>
      <c r="P13" s="80">
        <f>IF(P11&gt;$F$77,(P12-P11)/P11,$F$78)</f>
        <v>-0.053857350800582245</v>
      </c>
      <c r="Q13" s="81"/>
      <c r="R13" s="86"/>
    </row>
    <row r="14" spans="2:18" ht="15">
      <c r="B14" s="53"/>
      <c r="C14" s="54"/>
      <c r="E14" s="291" t="s">
        <v>183</v>
      </c>
      <c r="F14" s="80" t="str">
        <f>IF(F8&gt;$F$77,(F12-F8)/F8,$F$78)</f>
        <v>*</v>
      </c>
      <c r="G14" s="80">
        <f>IF(G8&gt;$F$77,(G12-G8)/G8,$F$78)</f>
        <v>-0.2939244663382594</v>
      </c>
      <c r="H14" s="80">
        <f>IF(H8&gt;$F$77,(H12-H8)/H8,$F$78)</f>
        <v>-0.3139415307771412</v>
      </c>
      <c r="I14" s="66"/>
      <c r="J14" s="80" t="str">
        <f>IF(J8&gt;$F$77,(J12-J8)/J8,$F$78)</f>
        <v>*</v>
      </c>
      <c r="K14" s="80" t="str">
        <f>IF(K8&gt;$F$77,(K12-K8)/K8,$F$78)</f>
        <v>*</v>
      </c>
      <c r="L14" s="80">
        <f>IF(L8&gt;$F$77,(L12-L8)/L8,$F$78)</f>
        <v>-0.3815987933634992</v>
      </c>
      <c r="M14" s="66"/>
      <c r="N14" s="218">
        <f>IF(N8&gt;$F$77,(N12-N8)/N8,$F$78)</f>
        <v>-0.16408668730650147</v>
      </c>
      <c r="O14" s="80">
        <f>IF(O8&gt;$F$77,(O12-O8)/O8,$F$78)</f>
        <v>-0.30445393532641857</v>
      </c>
      <c r="P14" s="80">
        <f>IF(P8&gt;$F$77,(P12-P8)/P8,$F$78)</f>
        <v>-0.3170834208867409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9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9"/>
      <c r="O16" s="66"/>
      <c r="P16" s="66"/>
      <c r="Q16" s="67"/>
      <c r="R16" s="87"/>
    </row>
    <row r="17" spans="2:18" ht="15">
      <c r="B17" s="53"/>
      <c r="C17" s="54"/>
      <c r="D17" s="34"/>
      <c r="E17" s="290" t="s">
        <v>182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7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7"/>
      <c r="O18" s="64"/>
      <c r="P18" s="85"/>
      <c r="Q18" s="65"/>
      <c r="R18" s="85"/>
    </row>
    <row r="19" spans="2:18" ht="15.75">
      <c r="B19" s="53"/>
      <c r="C19" s="54"/>
      <c r="D19" s="49"/>
      <c r="E19" s="291">
        <v>2010</v>
      </c>
      <c r="F19" s="64">
        <v>1</v>
      </c>
      <c r="G19" s="64">
        <v>115</v>
      </c>
      <c r="H19" s="64">
        <v>688</v>
      </c>
      <c r="I19" s="64"/>
      <c r="J19" s="64">
        <v>6</v>
      </c>
      <c r="K19" s="64">
        <v>23</v>
      </c>
      <c r="L19" s="64">
        <v>93</v>
      </c>
      <c r="M19" s="64"/>
      <c r="N19" s="217">
        <v>7</v>
      </c>
      <c r="O19" s="64">
        <v>138</v>
      </c>
      <c r="P19" s="85">
        <v>781</v>
      </c>
      <c r="Q19" s="82"/>
      <c r="R19" s="84"/>
    </row>
    <row r="20" spans="2:18" ht="15.75">
      <c r="B20" s="53"/>
      <c r="C20" s="54"/>
      <c r="D20" s="49"/>
      <c r="E20" s="291">
        <v>2011</v>
      </c>
      <c r="F20" s="64">
        <v>3</v>
      </c>
      <c r="G20" s="64">
        <v>120</v>
      </c>
      <c r="H20" s="64">
        <v>733</v>
      </c>
      <c r="I20" s="64"/>
      <c r="J20" s="64">
        <v>4</v>
      </c>
      <c r="K20" s="64">
        <v>36</v>
      </c>
      <c r="L20" s="64">
        <v>91</v>
      </c>
      <c r="M20" s="64"/>
      <c r="N20" s="217">
        <v>7</v>
      </c>
      <c r="O20" s="64">
        <v>156</v>
      </c>
      <c r="P20" s="85">
        <v>824</v>
      </c>
      <c r="Q20" s="82"/>
      <c r="R20" s="84"/>
    </row>
    <row r="21" spans="2:18" ht="15.75">
      <c r="B21" s="53"/>
      <c r="C21" s="54"/>
      <c r="D21" s="49"/>
      <c r="E21" s="291" t="s">
        <v>209</v>
      </c>
      <c r="F21" s="64">
        <v>5</v>
      </c>
      <c r="G21" s="64">
        <v>135</v>
      </c>
      <c r="H21" s="64">
        <v>786</v>
      </c>
      <c r="I21" s="64"/>
      <c r="J21" s="64">
        <v>4</v>
      </c>
      <c r="K21" s="64">
        <v>32</v>
      </c>
      <c r="L21" s="64">
        <v>112</v>
      </c>
      <c r="M21" s="64"/>
      <c r="N21" s="217">
        <v>9</v>
      </c>
      <c r="O21" s="64">
        <v>167</v>
      </c>
      <c r="P21" s="85">
        <v>898</v>
      </c>
      <c r="Q21" s="82"/>
      <c r="R21" s="84"/>
    </row>
    <row r="22" spans="2:18" ht="15">
      <c r="B22" s="53"/>
      <c r="C22" s="54"/>
      <c r="E22" s="291" t="s">
        <v>210</v>
      </c>
      <c r="F22" s="80" t="str">
        <f>IF(F20&gt;$F$77,(F21-F20)/F20,$F$78)</f>
        <v>*</v>
      </c>
      <c r="G22" s="80">
        <f>IF(G20&gt;$F$77,(G21-G20)/G20,$F$78)</f>
        <v>0.125</v>
      </c>
      <c r="H22" s="80">
        <f>IF(H20&gt;$F$77,(H21-H20)/H20,$F$78)</f>
        <v>0.0723055934515689</v>
      </c>
      <c r="I22" s="66"/>
      <c r="J22" s="80" t="str">
        <f>IF(J20&gt;$F$77,(J21-J20)/J20,$F$78)</f>
        <v>*</v>
      </c>
      <c r="K22" s="80" t="str">
        <f>IF(K20&gt;$F$77,(K21-K20)/K20,$F$78)</f>
        <v>*</v>
      </c>
      <c r="L22" s="80">
        <f>IF(L20&gt;$F$77,(L21-L20)/L20,$F$78)</f>
        <v>0.23076923076923078</v>
      </c>
      <c r="M22" s="66"/>
      <c r="N22" s="218" t="str">
        <f>IF(N20&gt;$F$77,(N21-N20)/N20,$F$78)</f>
        <v>*</v>
      </c>
      <c r="O22" s="80">
        <f>IF(O20&gt;$F$77,(O21-O20)/O20,$F$78)</f>
        <v>0.07051282051282051</v>
      </c>
      <c r="P22" s="80">
        <f>IF(P20&gt;$F$77,(P21-P20)/P20,$F$78)</f>
        <v>0.08980582524271845</v>
      </c>
      <c r="Q22" s="81"/>
      <c r="R22" s="86"/>
    </row>
    <row r="23" spans="2:18" ht="15">
      <c r="B23" s="53"/>
      <c r="C23" s="54"/>
      <c r="E23" s="291" t="s">
        <v>183</v>
      </c>
      <c r="F23" s="80" t="str">
        <f>IF(F17&gt;$F$77,(F21-F17)/F17,$F$78)</f>
        <v>*</v>
      </c>
      <c r="G23" s="80">
        <f>IF(G17&gt;$F$77,(G21-G17)/G17,$F$78)</f>
        <v>0.21184919210053854</v>
      </c>
      <c r="H23" s="80">
        <f>IF(H17&gt;$F$77,(H21-H17)/H17,$F$78)</f>
        <v>0.16790490341753342</v>
      </c>
      <c r="I23" s="66"/>
      <c r="J23" s="80" t="str">
        <f>IF(J17&gt;$F$77,(J21-J17)/J17,$F$78)</f>
        <v>*</v>
      </c>
      <c r="K23" s="80" t="str">
        <f>IF(K17&gt;$F$77,(K21-K17)/K17,$F$78)</f>
        <v>*</v>
      </c>
      <c r="L23" s="80">
        <f>IF(L17&gt;$F$77,(L21-L17)/L17,$F$78)</f>
        <v>0.342925659472422</v>
      </c>
      <c r="M23" s="66"/>
      <c r="N23" s="218" t="str">
        <f>IF(N17&gt;$F$77,(N21-N17)/N17,$F$78)</f>
        <v>*</v>
      </c>
      <c r="O23" s="80">
        <f>IF(O17&gt;$F$77,(O21-O17)/O17,$F$78)</f>
        <v>0.2462686567164179</v>
      </c>
      <c r="P23" s="80">
        <f>IF(P17&gt;$F$77,(P21-P17)/P17,$F$78)</f>
        <v>0.18720253833950296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9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19"/>
      <c r="O25" s="66"/>
      <c r="P25" s="66"/>
      <c r="Q25" s="67"/>
      <c r="R25" s="87"/>
    </row>
    <row r="26" spans="2:18" ht="15">
      <c r="B26" s="53"/>
      <c r="C26" s="54"/>
      <c r="D26" s="34"/>
      <c r="E26" s="290" t="s">
        <v>182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7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7"/>
      <c r="O27" s="64"/>
      <c r="P27" s="85"/>
      <c r="Q27" s="65"/>
      <c r="R27" s="85"/>
    </row>
    <row r="28" spans="2:18" ht="15.75">
      <c r="B28" s="53"/>
      <c r="C28" s="54"/>
      <c r="D28" s="49"/>
      <c r="E28" s="291">
        <v>2010</v>
      </c>
      <c r="F28" s="64">
        <v>6</v>
      </c>
      <c r="G28" s="64">
        <v>122</v>
      </c>
      <c r="H28" s="64">
        <v>400</v>
      </c>
      <c r="I28" s="64"/>
      <c r="J28" s="64">
        <v>29</v>
      </c>
      <c r="K28" s="64">
        <v>197</v>
      </c>
      <c r="L28" s="64">
        <v>445</v>
      </c>
      <c r="M28" s="64"/>
      <c r="N28" s="217">
        <v>35</v>
      </c>
      <c r="O28" s="64">
        <v>319</v>
      </c>
      <c r="P28" s="85">
        <v>845</v>
      </c>
      <c r="Q28" s="82"/>
      <c r="R28" s="84"/>
    </row>
    <row r="29" spans="2:18" ht="15.75">
      <c r="B29" s="53"/>
      <c r="C29" s="54"/>
      <c r="D29" s="49"/>
      <c r="E29" s="291">
        <v>2011</v>
      </c>
      <c r="F29" s="64">
        <v>9</v>
      </c>
      <c r="G29" s="64">
        <v>114</v>
      </c>
      <c r="H29" s="64">
        <v>427</v>
      </c>
      <c r="I29" s="64"/>
      <c r="J29" s="64">
        <v>24</v>
      </c>
      <c r="K29" s="64">
        <v>179</v>
      </c>
      <c r="L29" s="64">
        <v>381</v>
      </c>
      <c r="M29" s="64"/>
      <c r="N29" s="217">
        <v>33</v>
      </c>
      <c r="O29" s="64">
        <v>293</v>
      </c>
      <c r="P29" s="85">
        <v>808</v>
      </c>
      <c r="Q29" s="82"/>
      <c r="R29" s="84"/>
    </row>
    <row r="30" spans="2:18" ht="15.75">
      <c r="B30" s="53"/>
      <c r="C30" s="54"/>
      <c r="D30" s="49"/>
      <c r="E30" s="291" t="s">
        <v>209</v>
      </c>
      <c r="F30" s="64">
        <v>3</v>
      </c>
      <c r="G30" s="64">
        <v>132</v>
      </c>
      <c r="H30" s="64">
        <v>432</v>
      </c>
      <c r="I30" s="64"/>
      <c r="J30" s="64">
        <v>18</v>
      </c>
      <c r="K30" s="64">
        <v>210</v>
      </c>
      <c r="L30" s="64">
        <v>432</v>
      </c>
      <c r="M30" s="64"/>
      <c r="N30" s="217">
        <v>21</v>
      </c>
      <c r="O30" s="64">
        <v>342</v>
      </c>
      <c r="P30" s="85">
        <v>864</v>
      </c>
      <c r="Q30" s="82"/>
      <c r="R30" s="84"/>
    </row>
    <row r="31" spans="2:18" ht="15">
      <c r="B31" s="53"/>
      <c r="C31" s="54"/>
      <c r="E31" s="291" t="s">
        <v>210</v>
      </c>
      <c r="F31" s="80" t="str">
        <f>IF(F29&gt;$F$77,(F30-F29)/F29,$F$78)</f>
        <v>*</v>
      </c>
      <c r="G31" s="80">
        <f>IF(G29&gt;$F$77,(G30-G29)/G29,$F$78)</f>
        <v>0.15789473684210525</v>
      </c>
      <c r="H31" s="80">
        <f>IF(H29&gt;$F$77,(H30-H29)/H29,$F$78)</f>
        <v>0.0117096018735363</v>
      </c>
      <c r="I31" s="66"/>
      <c r="J31" s="80" t="str">
        <f>IF(J29&gt;$F$77,(J30-J29)/J29,$F$78)</f>
        <v>*</v>
      </c>
      <c r="K31" s="80">
        <f>IF(K29&gt;$F$77,(K30-K29)/K29,$F$78)</f>
        <v>0.17318435754189945</v>
      </c>
      <c r="L31" s="80">
        <f>IF(L29&gt;$F$77,(L30-L29)/L29,$F$78)</f>
        <v>0.13385826771653545</v>
      </c>
      <c r="M31" s="66"/>
      <c r="N31" s="218" t="str">
        <f>IF(N29&gt;$F$77,(N30-N29)/N29,$F$78)</f>
        <v>*</v>
      </c>
      <c r="O31" s="80">
        <f>IF(O29&gt;$F$77,(O30-O29)/O29,$F$78)</f>
        <v>0.16723549488054607</v>
      </c>
      <c r="P31" s="80">
        <f>IF(P29&gt;$F$77,(P30-P29)/P29,$F$78)</f>
        <v>0.06930693069306931</v>
      </c>
      <c r="Q31" s="81"/>
      <c r="R31" s="86"/>
    </row>
    <row r="32" spans="2:18" ht="15">
      <c r="B32" s="53"/>
      <c r="C32" s="54"/>
      <c r="E32" s="291" t="s">
        <v>183</v>
      </c>
      <c r="F32" s="80" t="str">
        <f>IF(F26&gt;$F$77,(F30-F26)/F26,$F$78)</f>
        <v>*</v>
      </c>
      <c r="G32" s="80">
        <f>IF(G26&gt;$F$77,(G30-G26)/G26,$F$78)</f>
        <v>-0.16981132075471697</v>
      </c>
      <c r="H32" s="80">
        <f>IF(H26&gt;$F$77,(H30-H26)/H26,$F$78)</f>
        <v>-0.2293970745629683</v>
      </c>
      <c r="I32" s="66"/>
      <c r="J32" s="80" t="str">
        <f>IF(J26&gt;$F$77,(J30-J26)/J26,$F$78)</f>
        <v>*</v>
      </c>
      <c r="K32" s="80">
        <f>IF(K26&gt;$F$77,(K30-K26)/K26,$F$78)</f>
        <v>-0.007561436672967837</v>
      </c>
      <c r="L32" s="80">
        <f>IF(L26&gt;$F$77,(L30-L26)/L26,$F$78)</f>
        <v>-0.11620294599018005</v>
      </c>
      <c r="M32" s="66"/>
      <c r="N32" s="218" t="str">
        <f>IF(N26&gt;$F$77,(N30-N26)/N26,$F$78)</f>
        <v>*</v>
      </c>
      <c r="O32" s="80">
        <f>IF(O26&gt;$F$77,(O30-O26)/O26,$F$78)</f>
        <v>-0.07717215326497577</v>
      </c>
      <c r="P32" s="80">
        <f>IF(P26&gt;$F$77,(P30-P26)/P26,$F$78)</f>
        <v>-0.1766723842195541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9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19"/>
      <c r="O34" s="66"/>
      <c r="P34" s="66"/>
      <c r="Q34" s="67"/>
      <c r="R34" s="87"/>
    </row>
    <row r="35" spans="2:18" ht="15">
      <c r="B35" s="53"/>
      <c r="C35" s="54"/>
      <c r="D35" s="34"/>
      <c r="E35" s="290" t="s">
        <v>182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7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7"/>
      <c r="O36" s="64"/>
      <c r="P36" s="85"/>
      <c r="Q36" s="65"/>
      <c r="R36" s="85"/>
    </row>
    <row r="37" spans="2:18" ht="15.75">
      <c r="B37" s="53"/>
      <c r="C37" s="54"/>
      <c r="D37" s="49"/>
      <c r="E37" s="291">
        <v>2010</v>
      </c>
      <c r="F37" s="64">
        <v>15</v>
      </c>
      <c r="G37" s="64">
        <v>233</v>
      </c>
      <c r="H37" s="64">
        <v>3865</v>
      </c>
      <c r="I37" s="64"/>
      <c r="J37" s="64">
        <v>90</v>
      </c>
      <c r="K37" s="64">
        <v>670</v>
      </c>
      <c r="L37" s="64">
        <v>4436</v>
      </c>
      <c r="M37" s="64"/>
      <c r="N37" s="217">
        <v>105</v>
      </c>
      <c r="O37" s="64">
        <v>903</v>
      </c>
      <c r="P37" s="85">
        <v>8301</v>
      </c>
      <c r="Q37" s="82"/>
      <c r="R37" s="84"/>
    </row>
    <row r="38" spans="2:18" ht="15.75">
      <c r="B38" s="53"/>
      <c r="C38" s="54"/>
      <c r="D38" s="49"/>
      <c r="E38" s="291">
        <v>2011</v>
      </c>
      <c r="F38" s="64">
        <v>12</v>
      </c>
      <c r="G38" s="64">
        <v>208</v>
      </c>
      <c r="H38" s="64">
        <v>3757</v>
      </c>
      <c r="I38" s="64"/>
      <c r="J38" s="64">
        <v>77</v>
      </c>
      <c r="K38" s="64">
        <v>548</v>
      </c>
      <c r="L38" s="64">
        <v>4017</v>
      </c>
      <c r="M38" s="64"/>
      <c r="N38" s="217">
        <v>89</v>
      </c>
      <c r="O38" s="64">
        <v>756</v>
      </c>
      <c r="P38" s="85">
        <v>7774</v>
      </c>
      <c r="Q38" s="82"/>
      <c r="R38" s="84"/>
    </row>
    <row r="39" spans="2:18" ht="15.75">
      <c r="B39" s="53"/>
      <c r="C39" s="54"/>
      <c r="D39" s="49"/>
      <c r="E39" s="291" t="s">
        <v>209</v>
      </c>
      <c r="F39" s="64">
        <v>12</v>
      </c>
      <c r="G39" s="64">
        <v>269</v>
      </c>
      <c r="H39" s="64">
        <v>3636</v>
      </c>
      <c r="I39" s="64"/>
      <c r="J39" s="64">
        <v>60</v>
      </c>
      <c r="K39" s="64">
        <v>567</v>
      </c>
      <c r="L39" s="64">
        <v>3941</v>
      </c>
      <c r="M39" s="64"/>
      <c r="N39" s="217">
        <v>72</v>
      </c>
      <c r="O39" s="64">
        <v>836</v>
      </c>
      <c r="P39" s="85">
        <v>7577</v>
      </c>
      <c r="Q39" s="82"/>
      <c r="R39" s="84"/>
    </row>
    <row r="40" spans="2:18" ht="15">
      <c r="B40" s="53"/>
      <c r="C40" s="54"/>
      <c r="E40" s="291" t="s">
        <v>210</v>
      </c>
      <c r="F40" s="80" t="str">
        <f>IF(F38&gt;$F$77,(F39-F38)/F38,$F$78)</f>
        <v>*</v>
      </c>
      <c r="G40" s="80">
        <f>IF(G38&gt;$F$77,(G39-G38)/G38,$F$78)</f>
        <v>0.2932692307692308</v>
      </c>
      <c r="H40" s="80">
        <f>IF(H38&gt;$F$77,(H39-H38)/H38,$F$78)</f>
        <v>-0.03220654777748203</v>
      </c>
      <c r="I40" s="66"/>
      <c r="J40" s="80">
        <f>IF(J38&gt;$F$77,(J39-J38)/J38,$F$78)</f>
        <v>-0.22077922077922077</v>
      </c>
      <c r="K40" s="80">
        <f>IF(K38&gt;$F$77,(K39-K38)/K38,$F$78)</f>
        <v>0.03467153284671533</v>
      </c>
      <c r="L40" s="80">
        <f>IF(L38&gt;$F$77,(L39-L38)/L38,$F$78)</f>
        <v>-0.018919591735125717</v>
      </c>
      <c r="M40" s="66"/>
      <c r="N40" s="218">
        <f>IF(N38&gt;$F$77,(N39-N38)/N38,$F$78)</f>
        <v>-0.19101123595505617</v>
      </c>
      <c r="O40" s="80">
        <f>IF(O38&gt;$F$77,(O39-O38)/O38,$F$78)</f>
        <v>0.10582010582010581</v>
      </c>
      <c r="P40" s="80">
        <f>IF(P38&gt;$F$77,(P39-P38)/P38,$F$78)</f>
        <v>-0.02534087985593002</v>
      </c>
      <c r="Q40" s="81"/>
      <c r="R40" s="86"/>
    </row>
    <row r="41" spans="2:18" ht="15">
      <c r="B41" s="53"/>
      <c r="C41" s="54"/>
      <c r="E41" s="291" t="s">
        <v>183</v>
      </c>
      <c r="F41" s="80" t="str">
        <f>IF(F35&gt;$F$77,(F39-F35)/F35,$F$78)</f>
        <v>*</v>
      </c>
      <c r="G41" s="80">
        <f>IF(G35&gt;$F$77,(G39-G35)/G35,$F$78)</f>
        <v>-0.20272673384706574</v>
      </c>
      <c r="H41" s="80">
        <f>IF(H35&gt;$F$77,(H39-H35)/H35,$F$78)</f>
        <v>-0.2365194019821938</v>
      </c>
      <c r="I41" s="66"/>
      <c r="J41" s="80">
        <f>IF(J35&gt;$F$77,(J39-J35)/J35,$F$78)</f>
        <v>-0.5732574679943101</v>
      </c>
      <c r="K41" s="80">
        <f>IF(K35&gt;$F$77,(K39-K35)/K35,$F$78)</f>
        <v>-0.38396349413298564</v>
      </c>
      <c r="L41" s="80">
        <f>IF(L35&gt;$F$77,(L39-L35)/L35,$F$78)</f>
        <v>-0.3256331279945243</v>
      </c>
      <c r="M41" s="66"/>
      <c r="N41" s="218">
        <f>IF(N35&gt;$F$77,(N39-N35)/N35,$F$78)</f>
        <v>-0.5544554455445544</v>
      </c>
      <c r="O41" s="80">
        <f>IF(O35&gt;$F$77,(O39-O35)/O35,$F$78)</f>
        <v>-0.33534743202416917</v>
      </c>
      <c r="P41" s="80">
        <f>IF(P35&gt;$F$77,(P39-P35)/P35,$F$78)</f>
        <v>-0.28562000301704626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9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19"/>
      <c r="O43" s="66"/>
      <c r="P43" s="66"/>
      <c r="Q43" s="67"/>
      <c r="R43" s="87"/>
    </row>
    <row r="44" spans="2:18" ht="15">
      <c r="B44" s="53"/>
      <c r="C44" s="54"/>
      <c r="D44" s="34"/>
      <c r="E44" s="290" t="s">
        <v>182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7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7"/>
      <c r="O45" s="64"/>
      <c r="P45" s="85"/>
      <c r="Q45" s="65"/>
      <c r="R45" s="85"/>
    </row>
    <row r="46" spans="2:18" ht="15.75">
      <c r="B46" s="53"/>
      <c r="C46" s="54"/>
      <c r="D46" s="49"/>
      <c r="E46" s="291">
        <v>2010</v>
      </c>
      <c r="F46" s="64">
        <v>0</v>
      </c>
      <c r="G46" s="64">
        <v>39</v>
      </c>
      <c r="H46" s="64">
        <v>416</v>
      </c>
      <c r="I46" s="64"/>
      <c r="J46" s="64">
        <v>1</v>
      </c>
      <c r="K46" s="64">
        <v>13</v>
      </c>
      <c r="L46" s="64">
        <v>124</v>
      </c>
      <c r="M46" s="64"/>
      <c r="N46" s="217">
        <v>1</v>
      </c>
      <c r="O46" s="64">
        <v>52</v>
      </c>
      <c r="P46" s="85">
        <v>540</v>
      </c>
      <c r="Q46" s="82"/>
      <c r="R46" s="84"/>
    </row>
    <row r="47" spans="2:18" ht="15.75">
      <c r="B47" s="53"/>
      <c r="C47" s="54"/>
      <c r="D47" s="49"/>
      <c r="E47" s="291">
        <v>2011</v>
      </c>
      <c r="F47" s="64">
        <v>1</v>
      </c>
      <c r="G47" s="64">
        <v>46</v>
      </c>
      <c r="H47" s="64">
        <v>411</v>
      </c>
      <c r="I47" s="64"/>
      <c r="J47" s="64">
        <v>0</v>
      </c>
      <c r="K47" s="64">
        <v>5</v>
      </c>
      <c r="L47" s="64">
        <v>93</v>
      </c>
      <c r="M47" s="64"/>
      <c r="N47" s="217">
        <v>1</v>
      </c>
      <c r="O47" s="64">
        <v>51</v>
      </c>
      <c r="P47" s="85">
        <v>504</v>
      </c>
      <c r="Q47" s="82"/>
      <c r="R47" s="84"/>
    </row>
    <row r="48" spans="2:18" ht="15.75">
      <c r="B48" s="53"/>
      <c r="C48" s="54"/>
      <c r="D48" s="49"/>
      <c r="E48" s="291" t="s">
        <v>209</v>
      </c>
      <c r="F48" s="64">
        <v>1</v>
      </c>
      <c r="G48" s="64">
        <v>36</v>
      </c>
      <c r="H48" s="64">
        <v>333</v>
      </c>
      <c r="I48" s="64"/>
      <c r="J48" s="64">
        <v>0</v>
      </c>
      <c r="K48" s="64">
        <v>7</v>
      </c>
      <c r="L48" s="64">
        <v>106</v>
      </c>
      <c r="M48" s="64"/>
      <c r="N48" s="217">
        <v>1</v>
      </c>
      <c r="O48" s="64">
        <v>43</v>
      </c>
      <c r="P48" s="85">
        <v>439</v>
      </c>
      <c r="Q48" s="82"/>
      <c r="R48" s="84"/>
    </row>
    <row r="49" spans="2:18" ht="15">
      <c r="B49" s="53"/>
      <c r="C49" s="54"/>
      <c r="E49" s="291" t="s">
        <v>210</v>
      </c>
      <c r="F49" s="80" t="str">
        <f>IF(F47&gt;$F$77,(F48-F47)/F47,$F$78)</f>
        <v>*</v>
      </c>
      <c r="G49" s="80" t="str">
        <f>IF(G47&gt;$F$77,(G48-G47)/G47,$F$78)</f>
        <v>*</v>
      </c>
      <c r="H49" s="80">
        <f>IF(H47&gt;$F$77,(H48-H47)/H47,$F$78)</f>
        <v>-0.1897810218978102</v>
      </c>
      <c r="I49" s="66"/>
      <c r="J49" s="80" t="str">
        <f>IF(J47&gt;$F$77,(J48-J47)/J47,$F$78)</f>
        <v>*</v>
      </c>
      <c r="K49" s="80" t="str">
        <f>IF(K47&gt;$F$77,(K48-K47)/K47,$F$78)</f>
        <v>*</v>
      </c>
      <c r="L49" s="80">
        <f>IF(L47&gt;$F$77,(L48-L47)/L47,$F$78)</f>
        <v>0.13978494623655913</v>
      </c>
      <c r="M49" s="66"/>
      <c r="N49" s="218" t="str">
        <f>IF(N47&gt;$F$77,(N48-N47)/N47,$F$78)</f>
        <v>*</v>
      </c>
      <c r="O49" s="80">
        <f>IF(O47&gt;$F$77,(O48-O47)/O47,$F$78)</f>
        <v>-0.1568627450980392</v>
      </c>
      <c r="P49" s="80">
        <f>IF(P47&gt;$F$77,(P48-P47)/P47,$F$78)</f>
        <v>-0.12896825396825398</v>
      </c>
      <c r="Q49" s="81"/>
      <c r="R49" s="86"/>
    </row>
    <row r="50" spans="2:18" ht="15">
      <c r="B50" s="53"/>
      <c r="C50" s="54"/>
      <c r="E50" s="291" t="s">
        <v>183</v>
      </c>
      <c r="F50" s="80" t="str">
        <f>IF(F44&gt;$F$77,(F48-F44)/F44,$F$78)</f>
        <v>*</v>
      </c>
      <c r="G50" s="80" t="str">
        <f>IF(G44&gt;$F$77,(G48-G44)/G44,$F$78)</f>
        <v>*</v>
      </c>
      <c r="H50" s="80">
        <f>IF(H44&gt;$F$77,(H48-H44)/H44,$F$78)</f>
        <v>-0.502539587690469</v>
      </c>
      <c r="I50" s="66"/>
      <c r="J50" s="80" t="str">
        <f>IF(J44&gt;$F$77,(J48-J44)/J44,$F$78)</f>
        <v>*</v>
      </c>
      <c r="K50" s="80" t="str">
        <f>IF(K44&gt;$F$77,(K48-K44)/K44,$F$78)</f>
        <v>*</v>
      </c>
      <c r="L50" s="80">
        <f>IF(L44&gt;$F$77,(L48-L44)/L44,$F$78)</f>
        <v>0.33165829145728654</v>
      </c>
      <c r="M50" s="66"/>
      <c r="N50" s="218" t="str">
        <f>IF(N44&gt;$F$77,(N48-N44)/N44,$F$78)</f>
        <v>*</v>
      </c>
      <c r="O50" s="80">
        <f>IF(O44&gt;$F$77,(O48-O44)/O44,$F$78)</f>
        <v>-0.21818181818181817</v>
      </c>
      <c r="P50" s="80">
        <f>IF(P44&gt;$F$77,(P48-P44)/P44,$F$78)</f>
        <v>-0.41388518024032045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19"/>
      <c r="O51" s="66"/>
      <c r="P51" s="87"/>
      <c r="Q51" s="67"/>
      <c r="R51" s="87"/>
    </row>
    <row r="52" spans="2:18" ht="15.75">
      <c r="B52" s="53"/>
      <c r="C52" s="54"/>
      <c r="D52" s="49" t="s">
        <v>41</v>
      </c>
      <c r="F52" s="66"/>
      <c r="G52" s="66"/>
      <c r="H52" s="66"/>
      <c r="I52" s="66"/>
      <c r="J52" s="66"/>
      <c r="K52" s="66"/>
      <c r="L52" s="66"/>
      <c r="M52" s="66"/>
      <c r="N52" s="219"/>
      <c r="O52" s="66"/>
      <c r="P52" s="66"/>
      <c r="Q52" s="67"/>
      <c r="R52" s="87"/>
    </row>
    <row r="53" spans="2:18" ht="15">
      <c r="B53" s="53"/>
      <c r="C53" s="54"/>
      <c r="D53" s="34"/>
      <c r="E53" s="290" t="s">
        <v>182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7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7"/>
      <c r="O54" s="64"/>
      <c r="P54" s="85"/>
      <c r="Q54" s="65"/>
      <c r="R54" s="85"/>
    </row>
    <row r="55" spans="2:18" ht="15">
      <c r="B55" s="53"/>
      <c r="C55" s="54"/>
      <c r="D55" s="68"/>
      <c r="E55" s="291">
        <v>2010</v>
      </c>
      <c r="F55" s="64">
        <v>4</v>
      </c>
      <c r="G55" s="64">
        <v>31</v>
      </c>
      <c r="H55" s="64">
        <v>401</v>
      </c>
      <c r="I55" s="64"/>
      <c r="J55" s="64">
        <v>9</v>
      </c>
      <c r="K55" s="64">
        <v>69</v>
      </c>
      <c r="L55" s="64">
        <v>457</v>
      </c>
      <c r="M55" s="64"/>
      <c r="N55" s="217">
        <v>13</v>
      </c>
      <c r="O55" s="64">
        <v>100</v>
      </c>
      <c r="P55" s="85">
        <v>858</v>
      </c>
      <c r="Q55" s="82"/>
      <c r="R55" s="84"/>
    </row>
    <row r="56" spans="2:18" ht="15">
      <c r="B56" s="53"/>
      <c r="C56" s="54"/>
      <c r="D56" s="68"/>
      <c r="E56" s="291">
        <v>2011</v>
      </c>
      <c r="F56" s="64">
        <v>3</v>
      </c>
      <c r="G56" s="64">
        <v>36</v>
      </c>
      <c r="H56" s="64">
        <v>388</v>
      </c>
      <c r="I56" s="64"/>
      <c r="J56" s="64">
        <v>9</v>
      </c>
      <c r="K56" s="64">
        <v>71</v>
      </c>
      <c r="L56" s="64">
        <v>418</v>
      </c>
      <c r="M56" s="64"/>
      <c r="N56" s="217">
        <v>12</v>
      </c>
      <c r="O56" s="64">
        <v>107</v>
      </c>
      <c r="P56" s="85">
        <v>806</v>
      </c>
      <c r="Q56" s="82"/>
      <c r="R56" s="84"/>
    </row>
    <row r="57" spans="2:18" ht="15.75">
      <c r="B57" s="53"/>
      <c r="C57" s="54"/>
      <c r="D57" s="49"/>
      <c r="E57" s="291" t="s">
        <v>209</v>
      </c>
      <c r="F57" s="64">
        <v>1</v>
      </c>
      <c r="G57" s="64">
        <v>35</v>
      </c>
      <c r="H57" s="64">
        <v>399</v>
      </c>
      <c r="I57" s="64"/>
      <c r="J57" s="64">
        <v>12</v>
      </c>
      <c r="K57" s="64">
        <v>80</v>
      </c>
      <c r="L57" s="64">
        <v>448</v>
      </c>
      <c r="M57" s="64"/>
      <c r="N57" s="217">
        <v>13</v>
      </c>
      <c r="O57" s="64">
        <v>115</v>
      </c>
      <c r="P57" s="85">
        <v>847</v>
      </c>
      <c r="Q57" s="82"/>
      <c r="R57" s="84"/>
    </row>
    <row r="58" spans="2:18" ht="15">
      <c r="B58" s="53"/>
      <c r="C58" s="54"/>
      <c r="E58" s="291" t="s">
        <v>210</v>
      </c>
      <c r="F58" s="80" t="str">
        <f>IF(F56&gt;$F$77,(F57-F56)/F56,$F$78)</f>
        <v>*</v>
      </c>
      <c r="G58" s="80" t="str">
        <f>IF(G56&gt;$F$77,(G57-G56)/G56,$F$78)</f>
        <v>*</v>
      </c>
      <c r="H58" s="80">
        <f>IF(H56&gt;$F$77,(H57-H56)/H56,$F$78)</f>
        <v>0.028350515463917526</v>
      </c>
      <c r="I58" s="66"/>
      <c r="J58" s="80" t="str">
        <f>IF(J56&gt;$F$77,(J57-J56)/J56,$F$78)</f>
        <v>*</v>
      </c>
      <c r="K58" s="80">
        <f>IF(K56&gt;$F$77,(K57-K56)/K56,$F$78)</f>
        <v>0.1267605633802817</v>
      </c>
      <c r="L58" s="80">
        <f>IF(L56&gt;$F$77,(L57-L56)/L56,$F$78)</f>
        <v>0.07177033492822966</v>
      </c>
      <c r="M58" s="66"/>
      <c r="N58" s="218" t="str">
        <f>IF(N56&gt;$F$77,(N57-N56)/N56,$F$78)</f>
        <v>*</v>
      </c>
      <c r="O58" s="80">
        <f>IF(O56&gt;$F$77,(O57-O56)/O56,$F$78)</f>
        <v>0.07476635514018691</v>
      </c>
      <c r="P58" s="80">
        <f>IF(P56&gt;$F$77,(P57-P56)/P56,$F$78)</f>
        <v>0.05086848635235732</v>
      </c>
      <c r="Q58" s="81"/>
      <c r="R58" s="86"/>
    </row>
    <row r="59" spans="2:18" ht="15">
      <c r="B59" s="53"/>
      <c r="C59" s="54"/>
      <c r="E59" s="291" t="s">
        <v>183</v>
      </c>
      <c r="F59" s="80" t="str">
        <f>IF(F53&gt;$F$77,(F57-F53)/F53,$F$78)</f>
        <v>*</v>
      </c>
      <c r="G59" s="80" t="str">
        <f>IF(G53&gt;$F$77,(G57-G53)/G53,$F$78)</f>
        <v>*</v>
      </c>
      <c r="H59" s="80">
        <f>IF(H53&gt;$F$77,(H57-H53)/H53,$F$78)</f>
        <v>-0.18404907975460122</v>
      </c>
      <c r="I59" s="66"/>
      <c r="J59" s="80" t="str">
        <f>IF(J53&gt;$F$77,(J57-J53)/J53,$F$78)</f>
        <v>*</v>
      </c>
      <c r="K59" s="80">
        <f>IF(K53&gt;$F$77,(K57-K53)/K53,$F$78)</f>
        <v>-0.1111111111111111</v>
      </c>
      <c r="L59" s="80">
        <f>IF(L53&gt;$F$77,(L57-L53)/L53,$F$78)</f>
        <v>-0.2424754819073385</v>
      </c>
      <c r="M59" s="66"/>
      <c r="N59" s="218" t="str">
        <f>IF(N53&gt;$F$77,(N57-N53)/N53,$F$78)</f>
        <v>*</v>
      </c>
      <c r="O59" s="80">
        <f>IF(O53&gt;$F$77,(O57-O53)/O53,$F$78)</f>
        <v>-0.13141993957703932</v>
      </c>
      <c r="P59" s="80">
        <f>IF(P53&gt;$F$77,(P57-P53)/P53,$F$78)</f>
        <v>-0.2160310995927435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19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19"/>
      <c r="O61" s="66"/>
      <c r="P61" s="66"/>
      <c r="Q61" s="67"/>
      <c r="R61" s="87"/>
    </row>
    <row r="62" spans="2:18" ht="15">
      <c r="B62" s="53"/>
      <c r="C62" s="54"/>
      <c r="D62" s="34"/>
      <c r="E62" s="290" t="s">
        <v>182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16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7"/>
      <c r="O63" s="64"/>
      <c r="P63" s="85"/>
      <c r="Q63" s="65"/>
      <c r="R63" s="85"/>
    </row>
    <row r="64" spans="2:18" ht="15">
      <c r="B64" s="53"/>
      <c r="C64" s="54"/>
      <c r="E64" s="291">
        <v>2010</v>
      </c>
      <c r="F64" s="79">
        <f aca="true" t="shared" si="0" ref="F64:H66">F10+F19+F28+F37+F46+F55</f>
        <v>59</v>
      </c>
      <c r="G64" s="79">
        <f t="shared" si="0"/>
        <v>972</v>
      </c>
      <c r="H64" s="79">
        <f t="shared" si="0"/>
        <v>7681</v>
      </c>
      <c r="I64" s="64"/>
      <c r="J64" s="79">
        <f aca="true" t="shared" si="1" ref="J64:L66">J10+J19+J28+J37+J46+J55</f>
        <v>149</v>
      </c>
      <c r="K64" s="79">
        <f t="shared" si="1"/>
        <v>997</v>
      </c>
      <c r="L64" s="79">
        <f t="shared" si="1"/>
        <v>5657</v>
      </c>
      <c r="M64" s="64"/>
      <c r="N64" s="216">
        <f aca="true" t="shared" si="2" ref="N64:P65">F64+J64</f>
        <v>208</v>
      </c>
      <c r="O64" s="79">
        <f t="shared" si="2"/>
        <v>1969</v>
      </c>
      <c r="P64" s="84">
        <f t="shared" si="2"/>
        <v>13338</v>
      </c>
      <c r="Q64" s="82"/>
      <c r="R64" s="84"/>
    </row>
    <row r="65" spans="2:18" ht="15">
      <c r="B65" s="53"/>
      <c r="C65" s="54"/>
      <c r="E65" s="291">
        <v>2011</v>
      </c>
      <c r="F65" s="79">
        <f t="shared" si="0"/>
        <v>63</v>
      </c>
      <c r="G65" s="79">
        <f t="shared" si="0"/>
        <v>1001</v>
      </c>
      <c r="H65" s="79">
        <f t="shared" si="0"/>
        <v>7674</v>
      </c>
      <c r="I65" s="64"/>
      <c r="J65" s="79">
        <f t="shared" si="1"/>
        <v>122</v>
      </c>
      <c r="K65" s="79">
        <f t="shared" si="1"/>
        <v>876</v>
      </c>
      <c r="L65" s="79">
        <f t="shared" si="1"/>
        <v>5103</v>
      </c>
      <c r="M65" s="64"/>
      <c r="N65" s="216">
        <f t="shared" si="2"/>
        <v>185</v>
      </c>
      <c r="O65" s="79">
        <f t="shared" si="2"/>
        <v>1877</v>
      </c>
      <c r="P65" s="84">
        <f t="shared" si="2"/>
        <v>12777</v>
      </c>
      <c r="Q65" s="82"/>
      <c r="R65" s="84"/>
    </row>
    <row r="66" spans="2:18" ht="15.75">
      <c r="B66" s="53"/>
      <c r="C66" s="54"/>
      <c r="D66" s="49"/>
      <c r="E66" s="291" t="s">
        <v>209</v>
      </c>
      <c r="F66" s="79">
        <f t="shared" si="0"/>
        <v>64</v>
      </c>
      <c r="G66" s="79">
        <f t="shared" si="0"/>
        <v>1037</v>
      </c>
      <c r="H66" s="79">
        <f t="shared" si="0"/>
        <v>7454</v>
      </c>
      <c r="I66" s="64"/>
      <c r="J66" s="79">
        <f t="shared" si="1"/>
        <v>106</v>
      </c>
      <c r="K66" s="79">
        <f t="shared" si="1"/>
        <v>922</v>
      </c>
      <c r="L66" s="79">
        <f t="shared" si="1"/>
        <v>5121</v>
      </c>
      <c r="M66" s="64"/>
      <c r="N66" s="216">
        <f>F66+J66</f>
        <v>170</v>
      </c>
      <c r="O66" s="79">
        <f>G66+K66</f>
        <v>1959</v>
      </c>
      <c r="P66" s="84">
        <f>H66+L66</f>
        <v>12575</v>
      </c>
      <c r="Q66" s="82"/>
      <c r="R66" s="84"/>
    </row>
    <row r="67" spans="2:18" ht="15">
      <c r="B67" s="53"/>
      <c r="C67" s="54"/>
      <c r="E67" s="291" t="s">
        <v>210</v>
      </c>
      <c r="F67" s="80">
        <f>IF(F65&gt;$F$77,(F66-F65)/F65,$F$78)</f>
        <v>0.015873015873015872</v>
      </c>
      <c r="G67" s="80">
        <f>IF(G65&gt;$F$77,(G66-G65)/G65,$F$78)</f>
        <v>0.03596403596403597</v>
      </c>
      <c r="H67" s="80">
        <f>IF(H65&gt;$F$77,(H66-H65)/H65,$F$78)</f>
        <v>-0.028668230388324212</v>
      </c>
      <c r="I67" s="66"/>
      <c r="J67" s="80">
        <f>IF(J65&gt;$F$77,(J66-J65)/J65,$F$78)</f>
        <v>-0.13114754098360656</v>
      </c>
      <c r="K67" s="80">
        <f>IF(K65&gt;$F$77,(K66-K65)/K65,$F$78)</f>
        <v>0.05251141552511415</v>
      </c>
      <c r="L67" s="80">
        <f>IF(L65&gt;$F$77,(L66-L65)/L65,$F$78)</f>
        <v>0.003527336860670194</v>
      </c>
      <c r="M67" s="66"/>
      <c r="N67" s="218">
        <f>IF(N65&gt;$F$77,(N66-N65)/N65,$F$78)</f>
        <v>-0.08108108108108109</v>
      </c>
      <c r="O67" s="80">
        <f>IF(O65&gt;$F$77,(O66-O65)/O65,$F$78)</f>
        <v>0.04368673415023974</v>
      </c>
      <c r="P67" s="80">
        <f>IF(P65&gt;$F$77,(P66-P65)/P65,$F$78)</f>
        <v>-0.01580965797918134</v>
      </c>
      <c r="Q67" s="81"/>
      <c r="R67" s="86"/>
    </row>
    <row r="68" spans="2:18" ht="15">
      <c r="B68" s="53"/>
      <c r="C68" s="54"/>
      <c r="E68" s="291" t="s">
        <v>183</v>
      </c>
      <c r="F68" s="80">
        <f>IF(F62&gt;$F$77,(F66-F62)/F62,$F$78)</f>
        <v>-0.22330097087378648</v>
      </c>
      <c r="G68" s="80">
        <f>IF(G62&gt;$F$77,(G66-G62)/G62,$F$78)</f>
        <v>-0.20767114914425425</v>
      </c>
      <c r="H68" s="80">
        <f>IF(H62&gt;$F$77,(H66-H62)/H62,$F$78)</f>
        <v>-0.2453326853764224</v>
      </c>
      <c r="I68" s="66"/>
      <c r="J68" s="80">
        <f>IF(J62&gt;$F$77,(J66-J62)/J62,$F$78)</f>
        <v>-0.49379178605539636</v>
      </c>
      <c r="K68" s="80">
        <f>IF(K62&gt;$F$77,(K66-K62)/K62,$F$78)</f>
        <v>-0.28890945549899744</v>
      </c>
      <c r="L68" s="80">
        <f>IF(L62&gt;$F$77,(L66-L62)/L62,$F$78)</f>
        <v>-0.29070057342308653</v>
      </c>
      <c r="M68" s="66"/>
      <c r="N68" s="218">
        <f>IF(N62&gt;$F$77,(N66-N62)/N62,$F$78)</f>
        <v>-0.4174091843728581</v>
      </c>
      <c r="O68" s="80">
        <f>IF(O62&gt;$F$77,(O66-O62)/O62,$F$78)</f>
        <v>-0.2481000997927382</v>
      </c>
      <c r="P68" s="80">
        <f>IF(P62&gt;$F$77,(P66-P62)/P62,$F$78)</f>
        <v>-0.2644908463473124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20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D71" s="115" t="s">
        <v>22</v>
      </c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6" customHeight="1">
      <c r="B72" s="54"/>
      <c r="C72" s="54"/>
      <c r="D72" s="132"/>
      <c r="E72" s="5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1" t="s">
        <v>211</v>
      </c>
      <c r="E73" s="112"/>
      <c r="F73" s="113"/>
      <c r="G73" s="113"/>
      <c r="H73" s="113"/>
      <c r="I73" s="113"/>
      <c r="J73" s="113"/>
      <c r="K73" s="113"/>
      <c r="L73" s="72"/>
      <c r="M73" s="72"/>
      <c r="N73" s="72"/>
      <c r="O73" s="72"/>
      <c r="P73" s="72"/>
      <c r="Q73" s="72"/>
      <c r="R73" s="72"/>
    </row>
    <row r="74" spans="2:18" ht="15.75" customHeight="1">
      <c r="B74" s="54"/>
      <c r="C74" s="54"/>
      <c r="D74" s="114" t="s">
        <v>9</v>
      </c>
      <c r="E74" s="112"/>
      <c r="F74" s="113"/>
      <c r="G74" s="113"/>
      <c r="H74" s="113"/>
      <c r="I74" s="113"/>
      <c r="J74" s="113"/>
      <c r="K74" s="113"/>
      <c r="L74" s="72"/>
      <c r="M74" s="72"/>
      <c r="N74" s="72"/>
      <c r="O74" s="72"/>
      <c r="P74" s="72"/>
      <c r="Q74" s="72"/>
      <c r="R74" s="72"/>
    </row>
    <row r="75" spans="2:18" ht="9" customHeight="1">
      <c r="B75" s="54"/>
      <c r="C75" s="54"/>
      <c r="D75" s="71"/>
      <c r="E75" s="5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4:18" ht="25.5" customHeight="1">
      <c r="D76" s="5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4:6" ht="15">
      <c r="D77" s="48" t="s">
        <v>23</v>
      </c>
      <c r="E77" s="34"/>
      <c r="F77" s="48">
        <v>50</v>
      </c>
    </row>
    <row r="78" spans="4:6" ht="15">
      <c r="D78" s="48" t="s">
        <v>24</v>
      </c>
      <c r="E78" s="34"/>
      <c r="F78" s="74" t="s">
        <v>18</v>
      </c>
    </row>
    <row r="80" ht="8.25" customHeight="1"/>
    <row r="81" ht="6.75" customHeight="1"/>
    <row r="82" ht="6.75" customHeight="1"/>
    <row r="83" ht="264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212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5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85" t="s">
        <v>96</v>
      </c>
      <c r="G5" s="292" t="s">
        <v>2</v>
      </c>
      <c r="H5" s="292" t="s">
        <v>5</v>
      </c>
      <c r="I5" s="293"/>
      <c r="J5" s="292" t="s">
        <v>96</v>
      </c>
      <c r="K5" s="292" t="s">
        <v>2</v>
      </c>
      <c r="L5" s="292" t="s">
        <v>5</v>
      </c>
      <c r="M5" s="293"/>
      <c r="N5" s="294" t="s">
        <v>96</v>
      </c>
      <c r="O5" s="292" t="s">
        <v>2</v>
      </c>
      <c r="P5" s="286" t="s">
        <v>5</v>
      </c>
      <c r="Q5" s="287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90" t="s">
        <v>182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16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7"/>
      <c r="O9" s="64"/>
      <c r="P9" s="85"/>
      <c r="Q9" s="63"/>
    </row>
    <row r="10" spans="2:17" ht="15.75">
      <c r="B10" s="53"/>
      <c r="C10" s="54"/>
      <c r="D10" s="49"/>
      <c r="E10" s="291">
        <v>2010</v>
      </c>
      <c r="F10" s="64">
        <v>1</v>
      </c>
      <c r="G10" s="64">
        <v>146</v>
      </c>
      <c r="H10" s="64">
        <v>634</v>
      </c>
      <c r="I10" s="64"/>
      <c r="J10" s="64">
        <v>0</v>
      </c>
      <c r="K10" s="64">
        <v>4</v>
      </c>
      <c r="L10" s="64">
        <v>8</v>
      </c>
      <c r="M10" s="64"/>
      <c r="N10" s="216">
        <f aca="true" t="shared" si="0" ref="N10:P11">F10+J10</f>
        <v>1</v>
      </c>
      <c r="O10" s="79">
        <f t="shared" si="0"/>
        <v>150</v>
      </c>
      <c r="P10" s="84">
        <f t="shared" si="0"/>
        <v>642</v>
      </c>
      <c r="Q10" s="63"/>
    </row>
    <row r="11" spans="2:17" ht="15.75">
      <c r="B11" s="53"/>
      <c r="C11" s="54"/>
      <c r="D11" s="49"/>
      <c r="E11" s="291">
        <v>2011</v>
      </c>
      <c r="F11" s="64">
        <v>2</v>
      </c>
      <c r="G11" s="64">
        <v>135</v>
      </c>
      <c r="H11" s="64">
        <v>631</v>
      </c>
      <c r="I11" s="64"/>
      <c r="J11" s="64">
        <v>0</v>
      </c>
      <c r="K11" s="64">
        <v>4</v>
      </c>
      <c r="L11" s="64">
        <v>15</v>
      </c>
      <c r="M11" s="64"/>
      <c r="N11" s="216">
        <f t="shared" si="0"/>
        <v>2</v>
      </c>
      <c r="O11" s="79">
        <f t="shared" si="0"/>
        <v>139</v>
      </c>
      <c r="P11" s="84">
        <f t="shared" si="0"/>
        <v>646</v>
      </c>
      <c r="Q11" s="63"/>
    </row>
    <row r="12" spans="2:17" ht="15.75">
      <c r="B12" s="53"/>
      <c r="C12" s="54"/>
      <c r="D12" s="49"/>
      <c r="E12" s="291" t="s">
        <v>209</v>
      </c>
      <c r="F12" s="64">
        <v>1</v>
      </c>
      <c r="G12" s="64">
        <v>126</v>
      </c>
      <c r="H12" s="64">
        <v>506</v>
      </c>
      <c r="I12" s="64"/>
      <c r="J12" s="64">
        <v>0</v>
      </c>
      <c r="K12" s="64">
        <v>5</v>
      </c>
      <c r="L12" s="64">
        <v>10</v>
      </c>
      <c r="M12" s="64"/>
      <c r="N12" s="216">
        <f>F12+J12</f>
        <v>1</v>
      </c>
      <c r="O12" s="79">
        <f>G12+K12</f>
        <v>131</v>
      </c>
      <c r="P12" s="84">
        <f>H12+L12</f>
        <v>516</v>
      </c>
      <c r="Q12" s="63"/>
    </row>
    <row r="13" spans="2:17" ht="15">
      <c r="B13" s="53"/>
      <c r="E13" s="291" t="s">
        <v>210</v>
      </c>
      <c r="F13" s="80" t="str">
        <f>IF(F11&gt;$F$68,(F12-F11)/F11,$F$69)</f>
        <v>*</v>
      </c>
      <c r="G13" s="80">
        <f>IF(G11&gt;$F$68,(G12-G11)/G11,$F$69)</f>
        <v>-0.06666666666666667</v>
      </c>
      <c r="H13" s="80">
        <f>IF(H11&gt;$F$68,(H12-H11)/H11,$F$69)</f>
        <v>-0.19809825673534073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8" t="str">
        <f>IF(N11&gt;$F$68,(N12-N11)/N11,$F$69)</f>
        <v>*</v>
      </c>
      <c r="O13" s="80">
        <f>IF(O11&gt;$F$68,(O12-O11)/O11,$F$69)</f>
        <v>-0.05755395683453238</v>
      </c>
      <c r="P13" s="80">
        <f>IF(P11&gt;$F$68,(P12-P11)/P11,$F$69)</f>
        <v>-0.20123839009287925</v>
      </c>
      <c r="Q13" s="63"/>
    </row>
    <row r="14" spans="2:17" ht="15">
      <c r="B14" s="53"/>
      <c r="C14" s="54"/>
      <c r="E14" s="291" t="s">
        <v>183</v>
      </c>
      <c r="F14" s="80" t="str">
        <f>IF(F8&gt;$F$68,(F12-F8)/F8,$F$69)</f>
        <v>*</v>
      </c>
      <c r="G14" s="80">
        <f>IF(G8&gt;$F$68,(G12-G8)/G8,$F$69)</f>
        <v>-0.39885496183206104</v>
      </c>
      <c r="H14" s="80">
        <f>IF(H8&gt;$F$68,(H12-H8)/H8,$F$69)</f>
        <v>-0.48176976648914377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8" t="str">
        <f>IF(N8&gt;$F$68,(N12-N8)/N8,$F$69)</f>
        <v>*</v>
      </c>
      <c r="O14" s="80">
        <f>IF(O8&gt;$F$68,(O12-O8)/O8,$F$69)</f>
        <v>-0.4001831501831502</v>
      </c>
      <c r="P14" s="80">
        <f>IF(P8&gt;$F$68,(P12-P8)/P8,$F$69)</f>
        <v>-0.48244734202607825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9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9"/>
      <c r="O16" s="66"/>
      <c r="P16" s="66"/>
      <c r="Q16" s="63"/>
    </row>
    <row r="17" spans="2:17" ht="15">
      <c r="B17" s="53"/>
      <c r="C17" s="54"/>
      <c r="D17" s="34"/>
      <c r="E17" s="290" t="s">
        <v>182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16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7"/>
      <c r="O18" s="64"/>
      <c r="P18" s="85"/>
      <c r="Q18" s="63"/>
    </row>
    <row r="19" spans="2:17" ht="15.75">
      <c r="B19" s="53"/>
      <c r="C19" s="54"/>
      <c r="D19" s="49"/>
      <c r="E19" s="291">
        <v>2010</v>
      </c>
      <c r="F19" s="64">
        <v>1</v>
      </c>
      <c r="G19" s="64">
        <v>22</v>
      </c>
      <c r="H19" s="64">
        <v>137</v>
      </c>
      <c r="I19" s="64"/>
      <c r="J19" s="64">
        <v>0</v>
      </c>
      <c r="K19" s="64">
        <v>1</v>
      </c>
      <c r="L19" s="64">
        <v>9</v>
      </c>
      <c r="M19" s="64"/>
      <c r="N19" s="216">
        <f aca="true" t="shared" si="1" ref="N19:P21">F19+J19</f>
        <v>1</v>
      </c>
      <c r="O19" s="79">
        <f t="shared" si="1"/>
        <v>23</v>
      </c>
      <c r="P19" s="84">
        <f t="shared" si="1"/>
        <v>146</v>
      </c>
      <c r="Q19" s="63"/>
    </row>
    <row r="20" spans="2:17" ht="15.75">
      <c r="B20" s="53"/>
      <c r="C20" s="54"/>
      <c r="D20" s="49"/>
      <c r="E20" s="291">
        <v>2011</v>
      </c>
      <c r="F20" s="64">
        <v>0</v>
      </c>
      <c r="G20" s="64">
        <v>21</v>
      </c>
      <c r="H20" s="64">
        <v>130</v>
      </c>
      <c r="I20" s="64"/>
      <c r="J20" s="64">
        <v>0</v>
      </c>
      <c r="K20" s="64">
        <v>2</v>
      </c>
      <c r="L20" s="64">
        <v>5</v>
      </c>
      <c r="M20" s="64"/>
      <c r="N20" s="216">
        <f t="shared" si="1"/>
        <v>0</v>
      </c>
      <c r="O20" s="79">
        <f t="shared" si="1"/>
        <v>23</v>
      </c>
      <c r="P20" s="84">
        <f t="shared" si="1"/>
        <v>135</v>
      </c>
      <c r="Q20" s="63"/>
    </row>
    <row r="21" spans="2:17" ht="15.75">
      <c r="B21" s="53"/>
      <c r="C21" s="54"/>
      <c r="D21" s="49"/>
      <c r="E21" s="291" t="s">
        <v>209</v>
      </c>
      <c r="F21" s="64">
        <v>1</v>
      </c>
      <c r="G21" s="64">
        <v>18</v>
      </c>
      <c r="H21" s="64">
        <v>114</v>
      </c>
      <c r="I21" s="64"/>
      <c r="J21" s="64">
        <v>0</v>
      </c>
      <c r="K21" s="64">
        <v>3</v>
      </c>
      <c r="L21" s="64">
        <v>7</v>
      </c>
      <c r="M21" s="64"/>
      <c r="N21" s="216">
        <f t="shared" si="1"/>
        <v>1</v>
      </c>
      <c r="O21" s="79">
        <f t="shared" si="1"/>
        <v>21</v>
      </c>
      <c r="P21" s="84">
        <f t="shared" si="1"/>
        <v>121</v>
      </c>
      <c r="Q21" s="63"/>
    </row>
    <row r="22" spans="2:17" ht="15">
      <c r="B22" s="53"/>
      <c r="E22" s="291" t="s">
        <v>210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-0.12307692307692308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8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-0.1037037037037037</v>
      </c>
      <c r="Q22" s="63"/>
    </row>
    <row r="23" spans="2:17" ht="15">
      <c r="B23" s="53"/>
      <c r="C23" s="54"/>
      <c r="E23" s="291" t="s">
        <v>183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-0.4111570247933884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8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-0.4039408866995074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9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19"/>
      <c r="O25" s="66"/>
      <c r="P25" s="66"/>
      <c r="Q25" s="63"/>
    </row>
    <row r="26" spans="2:17" ht="15">
      <c r="B26" s="53"/>
      <c r="C26" s="54"/>
      <c r="D26" s="34"/>
      <c r="E26" s="290" t="s">
        <v>182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16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7"/>
      <c r="O27" s="64"/>
      <c r="P27" s="85"/>
      <c r="Q27" s="63"/>
    </row>
    <row r="28" spans="2:17" ht="15.75">
      <c r="B28" s="53"/>
      <c r="C28" s="54"/>
      <c r="D28" s="49"/>
      <c r="E28" s="291">
        <v>2010</v>
      </c>
      <c r="F28" s="64">
        <v>1</v>
      </c>
      <c r="G28" s="64">
        <v>13</v>
      </c>
      <c r="H28" s="64">
        <v>233</v>
      </c>
      <c r="I28" s="64"/>
      <c r="J28" s="64">
        <v>0</v>
      </c>
      <c r="K28" s="64">
        <v>27</v>
      </c>
      <c r="L28" s="64">
        <v>272</v>
      </c>
      <c r="M28" s="64"/>
      <c r="N28" s="216">
        <f aca="true" t="shared" si="2" ref="N28:P30">F28+J28</f>
        <v>1</v>
      </c>
      <c r="O28" s="79">
        <f t="shared" si="2"/>
        <v>40</v>
      </c>
      <c r="P28" s="84">
        <f t="shared" si="2"/>
        <v>505</v>
      </c>
      <c r="Q28" s="63"/>
    </row>
    <row r="29" spans="2:17" ht="15.75">
      <c r="B29" s="53"/>
      <c r="C29" s="54"/>
      <c r="D29" s="49"/>
      <c r="E29" s="291">
        <v>2011</v>
      </c>
      <c r="F29" s="64">
        <v>1</v>
      </c>
      <c r="G29" s="64">
        <v>8</v>
      </c>
      <c r="H29" s="64">
        <v>204</v>
      </c>
      <c r="I29" s="64"/>
      <c r="J29" s="64">
        <v>4</v>
      </c>
      <c r="K29" s="64">
        <v>26</v>
      </c>
      <c r="L29" s="64">
        <v>256</v>
      </c>
      <c r="M29" s="64"/>
      <c r="N29" s="216">
        <f t="shared" si="2"/>
        <v>5</v>
      </c>
      <c r="O29" s="79">
        <f t="shared" si="2"/>
        <v>34</v>
      </c>
      <c r="P29" s="84">
        <f t="shared" si="2"/>
        <v>460</v>
      </c>
      <c r="Q29" s="63"/>
    </row>
    <row r="30" spans="2:17" ht="15.75">
      <c r="B30" s="53"/>
      <c r="C30" s="54"/>
      <c r="D30" s="49"/>
      <c r="E30" s="291" t="s">
        <v>209</v>
      </c>
      <c r="F30" s="64">
        <v>0</v>
      </c>
      <c r="G30" s="64">
        <v>14</v>
      </c>
      <c r="H30" s="64">
        <v>224</v>
      </c>
      <c r="I30" s="64"/>
      <c r="J30" s="64">
        <v>0</v>
      </c>
      <c r="K30" s="64">
        <v>20</v>
      </c>
      <c r="L30" s="64">
        <v>226</v>
      </c>
      <c r="M30" s="64"/>
      <c r="N30" s="216">
        <f t="shared" si="2"/>
        <v>0</v>
      </c>
      <c r="O30" s="79">
        <f t="shared" si="2"/>
        <v>34</v>
      </c>
      <c r="P30" s="84">
        <f t="shared" si="2"/>
        <v>450</v>
      </c>
      <c r="Q30" s="63"/>
    </row>
    <row r="31" spans="2:17" ht="15">
      <c r="B31" s="53"/>
      <c r="E31" s="291" t="s">
        <v>210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0.09803921568627451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-0.1171875</v>
      </c>
      <c r="M31" s="80"/>
      <c r="N31" s="218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-0.021739130434782608</v>
      </c>
      <c r="Q31" s="63"/>
    </row>
    <row r="32" spans="2:17" ht="15">
      <c r="B32" s="53"/>
      <c r="C32" s="54"/>
      <c r="E32" s="291" t="s">
        <v>183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-0.2915876027830487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-0.3604980192416525</v>
      </c>
      <c r="M32" s="80"/>
      <c r="N32" s="218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-0.32795698924731176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9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19"/>
      <c r="O34" s="66"/>
      <c r="P34" s="66"/>
      <c r="Q34" s="63"/>
    </row>
    <row r="35" spans="2:17" ht="15">
      <c r="B35" s="53"/>
      <c r="C35" s="54"/>
      <c r="D35" s="34"/>
      <c r="E35" s="290" t="s">
        <v>182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16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7"/>
      <c r="O36" s="64"/>
      <c r="P36" s="85"/>
      <c r="Q36" s="63"/>
    </row>
    <row r="37" spans="2:17" ht="15.75">
      <c r="B37" s="53"/>
      <c r="C37" s="54"/>
      <c r="D37" s="49"/>
      <c r="E37" s="291">
        <v>2010</v>
      </c>
      <c r="F37" s="64">
        <v>0</v>
      </c>
      <c r="G37" s="64">
        <v>4</v>
      </c>
      <c r="H37" s="64">
        <v>44</v>
      </c>
      <c r="I37" s="64"/>
      <c r="J37" s="64">
        <v>0</v>
      </c>
      <c r="K37" s="64">
        <v>3</v>
      </c>
      <c r="L37" s="64">
        <v>10</v>
      </c>
      <c r="M37" s="64"/>
      <c r="N37" s="216">
        <f aca="true" t="shared" si="3" ref="N37:P39">F37+J37</f>
        <v>0</v>
      </c>
      <c r="O37" s="79">
        <f t="shared" si="3"/>
        <v>7</v>
      </c>
      <c r="P37" s="84">
        <f t="shared" si="3"/>
        <v>54</v>
      </c>
      <c r="Q37" s="63"/>
    </row>
    <row r="38" spans="2:17" ht="15.75">
      <c r="B38" s="53"/>
      <c r="C38" s="54"/>
      <c r="D38" s="49"/>
      <c r="E38" s="291">
        <v>2011</v>
      </c>
      <c r="F38" s="64">
        <v>0</v>
      </c>
      <c r="G38" s="64">
        <v>3</v>
      </c>
      <c r="H38" s="64">
        <v>42</v>
      </c>
      <c r="I38" s="64"/>
      <c r="J38" s="64">
        <v>0</v>
      </c>
      <c r="K38" s="64">
        <v>1</v>
      </c>
      <c r="L38" s="64">
        <v>11</v>
      </c>
      <c r="M38" s="64"/>
      <c r="N38" s="216">
        <f t="shared" si="3"/>
        <v>0</v>
      </c>
      <c r="O38" s="79">
        <f t="shared" si="3"/>
        <v>4</v>
      </c>
      <c r="P38" s="84">
        <f t="shared" si="3"/>
        <v>53</v>
      </c>
      <c r="Q38" s="63"/>
    </row>
    <row r="39" spans="2:17" ht="15.75">
      <c r="B39" s="53"/>
      <c r="C39" s="54"/>
      <c r="D39" s="49"/>
      <c r="E39" s="291" t="s">
        <v>209</v>
      </c>
      <c r="F39" s="64">
        <v>0</v>
      </c>
      <c r="G39" s="64">
        <v>1</v>
      </c>
      <c r="H39" s="64">
        <v>33</v>
      </c>
      <c r="I39" s="64"/>
      <c r="J39" s="64">
        <v>0</v>
      </c>
      <c r="K39" s="64">
        <v>0</v>
      </c>
      <c r="L39" s="64">
        <v>10</v>
      </c>
      <c r="M39" s="64"/>
      <c r="N39" s="216">
        <f t="shared" si="3"/>
        <v>0</v>
      </c>
      <c r="O39" s="79">
        <f t="shared" si="3"/>
        <v>1</v>
      </c>
      <c r="P39" s="84">
        <f t="shared" si="3"/>
        <v>43</v>
      </c>
      <c r="Q39" s="63"/>
    </row>
    <row r="40" spans="2:17" ht="15">
      <c r="B40" s="53"/>
      <c r="E40" s="291" t="s">
        <v>210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8" t="str">
        <f>IF(N38&gt;$F$68,(N39-N38)/N38,$F$69)</f>
        <v>*</v>
      </c>
      <c r="O40" s="80" t="str">
        <f>IF(O38&gt;$F$68,(O39-O38)/O38,$F$69)</f>
        <v>*</v>
      </c>
      <c r="P40" s="80">
        <f>IF(P38&gt;$F$68,(P39-P38)/P38,$F$69)</f>
        <v>-0.18867924528301888</v>
      </c>
      <c r="Q40" s="63"/>
    </row>
    <row r="41" spans="2:17" ht="15">
      <c r="B41" s="53"/>
      <c r="C41" s="54"/>
      <c r="E41" s="291" t="s">
        <v>183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-0.5147058823529411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8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-0.5091324200913242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9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19"/>
      <c r="O43" s="66"/>
      <c r="P43" s="66"/>
      <c r="Q43" s="63"/>
    </row>
    <row r="44" spans="2:17" ht="15">
      <c r="B44" s="53"/>
      <c r="C44" s="54"/>
      <c r="D44" s="34"/>
      <c r="E44" s="290" t="s">
        <v>182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16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7"/>
      <c r="O45" s="64"/>
      <c r="P45" s="85"/>
      <c r="Q45" s="63"/>
    </row>
    <row r="46" spans="2:17" ht="15">
      <c r="B46" s="53"/>
      <c r="C46" s="54"/>
      <c r="D46" s="68"/>
      <c r="E46" s="291">
        <v>2010</v>
      </c>
      <c r="F46" s="64">
        <v>0</v>
      </c>
      <c r="G46" s="64">
        <v>3</v>
      </c>
      <c r="H46" s="64">
        <v>25</v>
      </c>
      <c r="I46" s="64"/>
      <c r="J46" s="64">
        <v>1</v>
      </c>
      <c r="K46" s="64">
        <v>0</v>
      </c>
      <c r="L46" s="64">
        <v>5</v>
      </c>
      <c r="M46" s="64"/>
      <c r="N46" s="216">
        <f aca="true" t="shared" si="4" ref="N46:P48">F46+J46</f>
        <v>1</v>
      </c>
      <c r="O46" s="79">
        <f t="shared" si="4"/>
        <v>3</v>
      </c>
      <c r="P46" s="84">
        <f t="shared" si="4"/>
        <v>30</v>
      </c>
      <c r="Q46" s="63"/>
    </row>
    <row r="47" spans="2:17" ht="15">
      <c r="B47" s="53"/>
      <c r="C47" s="54"/>
      <c r="D47" s="68"/>
      <c r="E47" s="291">
        <v>2011</v>
      </c>
      <c r="F47" s="64">
        <v>0</v>
      </c>
      <c r="G47" s="64">
        <v>3</v>
      </c>
      <c r="H47" s="64">
        <v>19</v>
      </c>
      <c r="I47" s="64"/>
      <c r="J47" s="64">
        <v>0</v>
      </c>
      <c r="K47" s="64">
        <v>0</v>
      </c>
      <c r="L47" s="64">
        <v>3</v>
      </c>
      <c r="M47" s="64"/>
      <c r="N47" s="216">
        <f t="shared" si="4"/>
        <v>0</v>
      </c>
      <c r="O47" s="79">
        <f t="shared" si="4"/>
        <v>3</v>
      </c>
      <c r="P47" s="84">
        <f t="shared" si="4"/>
        <v>22</v>
      </c>
      <c r="Q47" s="63"/>
    </row>
    <row r="48" spans="2:17" ht="15.75">
      <c r="B48" s="53"/>
      <c r="C48" s="54"/>
      <c r="D48" s="49"/>
      <c r="E48" s="291" t="s">
        <v>209</v>
      </c>
      <c r="F48" s="64">
        <v>0</v>
      </c>
      <c r="G48" s="64">
        <v>1</v>
      </c>
      <c r="H48" s="64">
        <v>17</v>
      </c>
      <c r="I48" s="64"/>
      <c r="J48" s="64">
        <v>0</v>
      </c>
      <c r="K48" s="64">
        <v>5</v>
      </c>
      <c r="L48" s="64">
        <v>14</v>
      </c>
      <c r="M48" s="64"/>
      <c r="N48" s="216">
        <f t="shared" si="4"/>
        <v>0</v>
      </c>
      <c r="O48" s="79">
        <f t="shared" si="4"/>
        <v>6</v>
      </c>
      <c r="P48" s="84">
        <f t="shared" si="4"/>
        <v>31</v>
      </c>
      <c r="Q48" s="63"/>
    </row>
    <row r="49" spans="2:17" ht="15">
      <c r="B49" s="53"/>
      <c r="E49" s="291" t="s">
        <v>210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8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91" t="s">
        <v>183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8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-0.49838187702265374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19"/>
      <c r="O51" s="66"/>
      <c r="P51" s="87"/>
      <c r="Q51" s="63"/>
    </row>
    <row r="52" spans="2:17" ht="15.75">
      <c r="B52" s="53"/>
      <c r="C52" s="54"/>
      <c r="D52" s="69" t="s">
        <v>45</v>
      </c>
      <c r="F52" s="66"/>
      <c r="G52" s="66"/>
      <c r="H52" s="66"/>
      <c r="I52" s="66"/>
      <c r="J52" s="66"/>
      <c r="K52" s="66"/>
      <c r="L52" s="66"/>
      <c r="M52" s="66"/>
      <c r="N52" s="219"/>
      <c r="O52" s="66"/>
      <c r="P52" s="66"/>
      <c r="Q52" s="63"/>
    </row>
    <row r="53" spans="2:17" ht="15">
      <c r="B53" s="53"/>
      <c r="C53" s="54"/>
      <c r="D53" s="34"/>
      <c r="E53" s="290" t="s">
        <v>182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16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7"/>
      <c r="O54" s="64"/>
      <c r="P54" s="85"/>
      <c r="Q54" s="63"/>
    </row>
    <row r="55" spans="2:17" ht="15">
      <c r="B55" s="53"/>
      <c r="C55" s="54"/>
      <c r="E55" s="291">
        <v>2010</v>
      </c>
      <c r="F55" s="79">
        <f t="shared" si="5"/>
        <v>3</v>
      </c>
      <c r="G55" s="79">
        <f t="shared" si="5"/>
        <v>188</v>
      </c>
      <c r="H55" s="79">
        <f t="shared" si="5"/>
        <v>1073</v>
      </c>
      <c r="I55" s="64"/>
      <c r="J55" s="79">
        <f aca="true" t="shared" si="6" ref="J55:L57">J10+J19+J28+J37+J46</f>
        <v>1</v>
      </c>
      <c r="K55" s="79">
        <f t="shared" si="6"/>
        <v>35</v>
      </c>
      <c r="L55" s="79">
        <f t="shared" si="6"/>
        <v>304</v>
      </c>
      <c r="M55" s="64"/>
      <c r="N55" s="216">
        <f aca="true" t="shared" si="7" ref="N55:P56">F55+J55</f>
        <v>4</v>
      </c>
      <c r="O55" s="79">
        <f t="shared" si="7"/>
        <v>223</v>
      </c>
      <c r="P55" s="84">
        <f t="shared" si="7"/>
        <v>1377</v>
      </c>
      <c r="Q55" s="63"/>
    </row>
    <row r="56" spans="2:17" ht="15">
      <c r="B56" s="53"/>
      <c r="C56" s="54"/>
      <c r="E56" s="291">
        <v>2011</v>
      </c>
      <c r="F56" s="79">
        <f t="shared" si="5"/>
        <v>3</v>
      </c>
      <c r="G56" s="79">
        <f t="shared" si="5"/>
        <v>170</v>
      </c>
      <c r="H56" s="79">
        <f t="shared" si="5"/>
        <v>1026</v>
      </c>
      <c r="I56" s="64"/>
      <c r="J56" s="79">
        <f t="shared" si="6"/>
        <v>4</v>
      </c>
      <c r="K56" s="79">
        <f t="shared" si="6"/>
        <v>33</v>
      </c>
      <c r="L56" s="79">
        <f t="shared" si="6"/>
        <v>290</v>
      </c>
      <c r="M56" s="64"/>
      <c r="N56" s="216">
        <f t="shared" si="7"/>
        <v>7</v>
      </c>
      <c r="O56" s="79">
        <f t="shared" si="7"/>
        <v>203</v>
      </c>
      <c r="P56" s="84">
        <f t="shared" si="7"/>
        <v>1316</v>
      </c>
      <c r="Q56" s="63"/>
    </row>
    <row r="57" spans="2:17" ht="15">
      <c r="B57" s="53"/>
      <c r="C57" s="54"/>
      <c r="E57" s="291" t="s">
        <v>209</v>
      </c>
      <c r="F57" s="79">
        <f t="shared" si="5"/>
        <v>2</v>
      </c>
      <c r="G57" s="79">
        <f t="shared" si="5"/>
        <v>160</v>
      </c>
      <c r="H57" s="79">
        <f t="shared" si="5"/>
        <v>894</v>
      </c>
      <c r="I57" s="64"/>
      <c r="J57" s="79">
        <f t="shared" si="6"/>
        <v>0</v>
      </c>
      <c r="K57" s="79">
        <f t="shared" si="6"/>
        <v>33</v>
      </c>
      <c r="L57" s="79">
        <f t="shared" si="6"/>
        <v>267</v>
      </c>
      <c r="M57" s="64"/>
      <c r="N57" s="216">
        <f>F57+J57</f>
        <v>2</v>
      </c>
      <c r="O57" s="79">
        <f>G57+K57</f>
        <v>193</v>
      </c>
      <c r="P57" s="84">
        <f>H57+L57</f>
        <v>1161</v>
      </c>
      <c r="Q57" s="63"/>
    </row>
    <row r="58" spans="2:17" ht="15">
      <c r="B58" s="53"/>
      <c r="E58" s="291" t="s">
        <v>210</v>
      </c>
      <c r="F58" s="80" t="str">
        <f>IF(F56&gt;$F$68,(F57-F56)/F56,$F$69)</f>
        <v>*</v>
      </c>
      <c r="G58" s="80">
        <f>IF(G56&gt;$F$68,(G57-G56)/G56,$F$69)</f>
        <v>-0.058823529411764705</v>
      </c>
      <c r="H58" s="80">
        <f>IF(H56&gt;$F$68,(H57-H56)/H56,$F$69)</f>
        <v>-0.1286549707602339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-0.07931034482758621</v>
      </c>
      <c r="M58" s="80"/>
      <c r="N58" s="218" t="str">
        <f>IF(N56&gt;$F$68,(N57-N56)/N56,$F$69)</f>
        <v>*</v>
      </c>
      <c r="O58" s="80">
        <f>IF(O56&gt;$F$68,(O57-O56)/O56,$F$69)</f>
        <v>-0.04926108374384237</v>
      </c>
      <c r="P58" s="80">
        <f>IF(P56&gt;$F$68,(P57-P56)/P56,$F$69)</f>
        <v>-0.11778115501519756</v>
      </c>
      <c r="Q58" s="63"/>
    </row>
    <row r="59" spans="2:17" ht="15">
      <c r="B59" s="53"/>
      <c r="C59" s="54"/>
      <c r="E59" s="291" t="s">
        <v>183</v>
      </c>
      <c r="F59" s="80" t="str">
        <f>IF(F53&gt;$F$68,(F57-F53)/F53,$F$69)</f>
        <v>*</v>
      </c>
      <c r="G59" s="80">
        <f>IF(G53&gt;$F$68,(G57-G53)/G53,$F$69)</f>
        <v>-0.3998499624906226</v>
      </c>
      <c r="H59" s="80">
        <f>IF(H53&gt;$F$68,(H57-H53)/H53,$F$69)</f>
        <v>-0.43893560938872855</v>
      </c>
      <c r="I59" s="80"/>
      <c r="J59" s="80" t="str">
        <f>IF(J53&gt;$F$68,(J57-J53)/J53,$F$69)</f>
        <v>*</v>
      </c>
      <c r="K59" s="80">
        <f>IF(K53&gt;$F$68,(K57-K53)/K53,$F$69)</f>
        <v>-0.4387755102040817</v>
      </c>
      <c r="L59" s="80">
        <f>IF(L53&gt;$F$68,(L57-L53)/L53,$F$69)</f>
        <v>-0.3726503759398497</v>
      </c>
      <c r="M59" s="80"/>
      <c r="N59" s="218" t="str">
        <f>IF(N53&gt;$F$68,(N57-N53)/N53,$F$69)</f>
        <v>*</v>
      </c>
      <c r="O59" s="80">
        <f>IF(O53&gt;$F$68,(O57-O53)/O53,$F$69)</f>
        <v>-0.40688383527965577</v>
      </c>
      <c r="P59" s="80">
        <f>IF(P53&gt;$F$68,(P57-P53)/P53,$F$69)</f>
        <v>-0.424962852897474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20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188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sheetProtection/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851562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40</v>
      </c>
      <c r="C1" s="33" t="s">
        <v>218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178</v>
      </c>
      <c r="C3" s="36" t="s">
        <v>48</v>
      </c>
      <c r="D3" s="36" t="s">
        <v>27</v>
      </c>
      <c r="E3" s="36" t="s">
        <v>28</v>
      </c>
      <c r="F3" s="37" t="s">
        <v>16</v>
      </c>
      <c r="G3" s="36" t="s">
        <v>29</v>
      </c>
      <c r="H3" s="37" t="s">
        <v>42</v>
      </c>
      <c r="I3" s="37" t="s">
        <v>43</v>
      </c>
      <c r="J3" s="221" t="s">
        <v>161</v>
      </c>
      <c r="K3" s="304"/>
    </row>
    <row r="4" spans="2:11" ht="16.5" customHeight="1" thickBot="1">
      <c r="B4" s="95"/>
      <c r="C4" s="38" t="s">
        <v>47</v>
      </c>
      <c r="D4" s="38" t="s">
        <v>30</v>
      </c>
      <c r="E4" s="38" t="s">
        <v>31</v>
      </c>
      <c r="F4" s="39"/>
      <c r="G4" s="38" t="s">
        <v>32</v>
      </c>
      <c r="H4" s="39"/>
      <c r="I4" s="39"/>
      <c r="J4" s="225" t="s">
        <v>162</v>
      </c>
      <c r="K4" s="304"/>
    </row>
    <row r="5" spans="2:11" ht="18.75" customHeight="1">
      <c r="B5" s="96" t="s">
        <v>190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58">
        <f t="shared" si="0"/>
        <v>378.2</v>
      </c>
      <c r="K5" s="222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23"/>
      <c r="K6" s="223"/>
    </row>
    <row r="7" spans="2:11" ht="15">
      <c r="B7" s="96"/>
      <c r="C7" s="263"/>
      <c r="D7" s="263"/>
      <c r="E7" s="263"/>
      <c r="F7" s="263"/>
      <c r="G7" s="263"/>
      <c r="H7" s="263"/>
      <c r="I7" s="263"/>
      <c r="J7" s="222"/>
      <c r="K7" s="222"/>
    </row>
    <row r="8" spans="2:11" ht="15">
      <c r="B8" s="96">
        <v>1994</v>
      </c>
      <c r="C8" s="263">
        <v>111</v>
      </c>
      <c r="D8" s="263">
        <v>5</v>
      </c>
      <c r="E8" s="263">
        <v>24</v>
      </c>
      <c r="F8" s="263">
        <v>197</v>
      </c>
      <c r="G8" s="263">
        <v>9</v>
      </c>
      <c r="H8" s="263">
        <v>14</v>
      </c>
      <c r="I8" s="263">
        <v>3</v>
      </c>
      <c r="J8" s="222">
        <f aca="true" t="shared" si="1" ref="J8:J17">SUM(C8:I8)</f>
        <v>363</v>
      </c>
      <c r="K8" s="222"/>
    </row>
    <row r="9" spans="2:11" ht="15">
      <c r="B9" s="96">
        <v>1995</v>
      </c>
      <c r="C9" s="263">
        <v>121</v>
      </c>
      <c r="D9" s="263">
        <v>11</v>
      </c>
      <c r="E9" s="263">
        <v>33</v>
      </c>
      <c r="F9" s="263">
        <v>221</v>
      </c>
      <c r="G9" s="263">
        <v>1</v>
      </c>
      <c r="H9" s="263">
        <v>19</v>
      </c>
      <c r="I9" s="263">
        <v>3</v>
      </c>
      <c r="J9" s="222">
        <f t="shared" si="1"/>
        <v>409</v>
      </c>
      <c r="K9" s="222"/>
    </row>
    <row r="10" spans="2:11" ht="15">
      <c r="B10" s="96">
        <v>1996</v>
      </c>
      <c r="C10" s="263">
        <v>106</v>
      </c>
      <c r="D10" s="263">
        <v>15</v>
      </c>
      <c r="E10" s="263">
        <v>29</v>
      </c>
      <c r="F10" s="263">
        <v>185</v>
      </c>
      <c r="G10" s="263">
        <v>3</v>
      </c>
      <c r="H10" s="263">
        <v>14</v>
      </c>
      <c r="I10" s="263">
        <v>5</v>
      </c>
      <c r="J10" s="222">
        <f t="shared" si="1"/>
        <v>357</v>
      </c>
      <c r="K10" s="222"/>
    </row>
    <row r="11" spans="2:11" ht="15">
      <c r="B11" s="96">
        <v>1997</v>
      </c>
      <c r="C11" s="263">
        <v>87</v>
      </c>
      <c r="D11" s="263">
        <v>9</v>
      </c>
      <c r="E11" s="263">
        <v>37</v>
      </c>
      <c r="F11" s="263">
        <v>219</v>
      </c>
      <c r="G11" s="263">
        <v>2</v>
      </c>
      <c r="H11" s="263">
        <v>16</v>
      </c>
      <c r="I11" s="263">
        <v>7</v>
      </c>
      <c r="J11" s="222">
        <f t="shared" si="1"/>
        <v>377</v>
      </c>
      <c r="K11" s="222"/>
    </row>
    <row r="12" spans="2:11" ht="15">
      <c r="B12" s="96">
        <v>1998</v>
      </c>
      <c r="C12" s="263">
        <v>96</v>
      </c>
      <c r="D12" s="263">
        <v>13</v>
      </c>
      <c r="E12" s="263">
        <v>33</v>
      </c>
      <c r="F12" s="263">
        <v>223</v>
      </c>
      <c r="G12" s="263">
        <v>1</v>
      </c>
      <c r="H12" s="263">
        <v>13</v>
      </c>
      <c r="I12" s="263">
        <v>6</v>
      </c>
      <c r="J12" s="222">
        <f t="shared" si="1"/>
        <v>385</v>
      </c>
      <c r="K12" s="222"/>
    </row>
    <row r="13" spans="2:11" ht="15">
      <c r="B13" s="96">
        <v>1999</v>
      </c>
      <c r="C13" s="263">
        <v>89</v>
      </c>
      <c r="D13" s="263">
        <v>8</v>
      </c>
      <c r="E13" s="263">
        <v>30</v>
      </c>
      <c r="F13" s="263">
        <v>169</v>
      </c>
      <c r="G13" s="263">
        <v>1</v>
      </c>
      <c r="H13" s="263">
        <v>11</v>
      </c>
      <c r="I13" s="263">
        <v>2</v>
      </c>
      <c r="J13" s="222">
        <f t="shared" si="1"/>
        <v>310</v>
      </c>
      <c r="K13" s="222"/>
    </row>
    <row r="14" spans="2:11" ht="15">
      <c r="B14" s="96">
        <v>2000</v>
      </c>
      <c r="C14" s="263">
        <v>72</v>
      </c>
      <c r="D14" s="263">
        <v>12</v>
      </c>
      <c r="E14" s="263">
        <v>40</v>
      </c>
      <c r="F14" s="263">
        <v>182</v>
      </c>
      <c r="G14" s="263">
        <v>1</v>
      </c>
      <c r="H14" s="263">
        <v>15</v>
      </c>
      <c r="I14" s="263">
        <v>4</v>
      </c>
      <c r="J14" s="222">
        <f t="shared" si="1"/>
        <v>326</v>
      </c>
      <c r="K14" s="222"/>
    </row>
    <row r="15" spans="2:11" ht="15">
      <c r="B15" s="96">
        <v>2001</v>
      </c>
      <c r="C15" s="263">
        <v>76</v>
      </c>
      <c r="D15" s="263">
        <v>10</v>
      </c>
      <c r="E15" s="263">
        <v>49</v>
      </c>
      <c r="F15" s="263">
        <v>194</v>
      </c>
      <c r="G15" s="263">
        <v>0</v>
      </c>
      <c r="H15" s="263">
        <v>14</v>
      </c>
      <c r="I15" s="263">
        <v>5</v>
      </c>
      <c r="J15" s="222">
        <f t="shared" si="1"/>
        <v>348</v>
      </c>
      <c r="K15" s="222"/>
    </row>
    <row r="16" spans="2:11" ht="15">
      <c r="B16" s="96">
        <v>2002</v>
      </c>
      <c r="C16" s="263">
        <v>73</v>
      </c>
      <c r="D16" s="263">
        <v>8</v>
      </c>
      <c r="E16" s="263">
        <v>46</v>
      </c>
      <c r="F16" s="263">
        <v>154</v>
      </c>
      <c r="G16" s="263">
        <v>0</v>
      </c>
      <c r="H16" s="263">
        <v>21</v>
      </c>
      <c r="I16" s="263">
        <v>2</v>
      </c>
      <c r="J16" s="222">
        <f t="shared" si="1"/>
        <v>304</v>
      </c>
      <c r="K16" s="222"/>
    </row>
    <row r="17" spans="2:11" ht="15">
      <c r="B17" s="96">
        <v>2003</v>
      </c>
      <c r="C17" s="263">
        <v>63</v>
      </c>
      <c r="D17" s="263">
        <v>14</v>
      </c>
      <c r="E17" s="263">
        <v>50</v>
      </c>
      <c r="F17" s="263">
        <v>189</v>
      </c>
      <c r="G17" s="263">
        <v>1</v>
      </c>
      <c r="H17" s="263">
        <v>14</v>
      </c>
      <c r="I17" s="263">
        <v>5</v>
      </c>
      <c r="J17" s="222">
        <f t="shared" si="1"/>
        <v>336</v>
      </c>
      <c r="K17" s="222"/>
    </row>
    <row r="18" spans="2:11" ht="15">
      <c r="B18" s="96">
        <v>2004</v>
      </c>
      <c r="C18" s="263">
        <v>76</v>
      </c>
      <c r="D18" s="263">
        <v>7</v>
      </c>
      <c r="E18" s="263">
        <v>42</v>
      </c>
      <c r="F18" s="263">
        <v>167</v>
      </c>
      <c r="G18" s="263">
        <v>3</v>
      </c>
      <c r="H18" s="263">
        <v>12</v>
      </c>
      <c r="I18" s="263">
        <v>1</v>
      </c>
      <c r="J18" s="222">
        <f>SUM(C18:I18)</f>
        <v>308</v>
      </c>
      <c r="K18" s="222"/>
    </row>
    <row r="19" spans="2:11" ht="15">
      <c r="B19" s="96">
        <v>2005</v>
      </c>
      <c r="C19" s="263">
        <v>66</v>
      </c>
      <c r="D19" s="263">
        <v>16</v>
      </c>
      <c r="E19" s="263">
        <v>34</v>
      </c>
      <c r="F19" s="263">
        <v>153</v>
      </c>
      <c r="G19" s="263">
        <v>0</v>
      </c>
      <c r="H19" s="263">
        <v>15</v>
      </c>
      <c r="I19" s="263">
        <v>2</v>
      </c>
      <c r="J19" s="222">
        <f>SUM(C19:I19)</f>
        <v>286</v>
      </c>
      <c r="K19" s="222"/>
    </row>
    <row r="20" spans="2:11" ht="15">
      <c r="B20" s="96">
        <v>2006</v>
      </c>
      <c r="C20" s="263">
        <v>61</v>
      </c>
      <c r="D20" s="263">
        <v>10</v>
      </c>
      <c r="E20" s="263">
        <v>58</v>
      </c>
      <c r="F20" s="263">
        <v>175</v>
      </c>
      <c r="G20" s="263">
        <v>0</v>
      </c>
      <c r="H20" s="263">
        <v>8</v>
      </c>
      <c r="I20" s="263">
        <v>2</v>
      </c>
      <c r="J20" s="222">
        <f aca="true" t="shared" si="2" ref="J20:J26">SUM(C20:I20)</f>
        <v>314</v>
      </c>
      <c r="K20" s="222"/>
    </row>
    <row r="21" spans="2:11" ht="15">
      <c r="B21" s="96">
        <v>2007</v>
      </c>
      <c r="C21" s="263">
        <v>60</v>
      </c>
      <c r="D21" s="263">
        <v>4</v>
      </c>
      <c r="E21" s="263">
        <v>40</v>
      </c>
      <c r="F21" s="263">
        <v>160</v>
      </c>
      <c r="G21" s="263">
        <v>0</v>
      </c>
      <c r="H21" s="263">
        <v>15</v>
      </c>
      <c r="I21" s="263">
        <v>2</v>
      </c>
      <c r="J21" s="222">
        <f t="shared" si="2"/>
        <v>281</v>
      </c>
      <c r="K21" s="222"/>
    </row>
    <row r="22" spans="2:11" ht="15">
      <c r="B22" s="96">
        <v>2008</v>
      </c>
      <c r="C22" s="263">
        <v>60</v>
      </c>
      <c r="D22" s="263">
        <v>9</v>
      </c>
      <c r="E22" s="263">
        <v>34</v>
      </c>
      <c r="F22" s="263">
        <v>153</v>
      </c>
      <c r="G22" s="263">
        <v>1</v>
      </c>
      <c r="H22" s="263">
        <v>8</v>
      </c>
      <c r="I22" s="263">
        <v>5</v>
      </c>
      <c r="J22" s="222">
        <f t="shared" si="2"/>
        <v>270</v>
      </c>
      <c r="K22" s="222"/>
    </row>
    <row r="23" spans="2:11" ht="15">
      <c r="B23" s="96">
        <v>2009</v>
      </c>
      <c r="C23" s="263">
        <v>47</v>
      </c>
      <c r="D23" s="263">
        <v>5</v>
      </c>
      <c r="E23" s="263">
        <v>43</v>
      </c>
      <c r="F23" s="263">
        <v>116</v>
      </c>
      <c r="G23" s="263">
        <v>0</v>
      </c>
      <c r="H23" s="263">
        <v>5</v>
      </c>
      <c r="I23" s="263">
        <v>0</v>
      </c>
      <c r="J23" s="222">
        <f t="shared" si="2"/>
        <v>216</v>
      </c>
      <c r="K23" s="222"/>
    </row>
    <row r="24" spans="2:11" ht="15">
      <c r="B24" s="96">
        <v>2010</v>
      </c>
      <c r="C24" s="263">
        <v>47</v>
      </c>
      <c r="D24" s="263">
        <v>7</v>
      </c>
      <c r="E24" s="263">
        <v>35</v>
      </c>
      <c r="F24" s="263">
        <v>105</v>
      </c>
      <c r="G24" s="263">
        <v>1</v>
      </c>
      <c r="H24" s="263">
        <v>8</v>
      </c>
      <c r="I24" s="263">
        <v>5</v>
      </c>
      <c r="J24" s="222">
        <f t="shared" si="2"/>
        <v>208</v>
      </c>
      <c r="K24" s="222"/>
    </row>
    <row r="25" spans="2:11" ht="15">
      <c r="B25" s="96">
        <v>2011</v>
      </c>
      <c r="C25" s="263">
        <v>43</v>
      </c>
      <c r="D25" s="263">
        <v>7</v>
      </c>
      <c r="E25" s="263">
        <v>33</v>
      </c>
      <c r="F25" s="263">
        <v>89</v>
      </c>
      <c r="G25" s="263">
        <v>1</v>
      </c>
      <c r="H25" s="263">
        <v>9</v>
      </c>
      <c r="I25" s="263">
        <v>3</v>
      </c>
      <c r="J25" s="222">
        <f t="shared" si="2"/>
        <v>185</v>
      </c>
      <c r="K25" s="222"/>
    </row>
    <row r="26" spans="2:11" ht="15">
      <c r="B26" s="96" t="s">
        <v>209</v>
      </c>
      <c r="C26" s="263">
        <v>54</v>
      </c>
      <c r="D26" s="263">
        <v>9</v>
      </c>
      <c r="E26" s="263">
        <v>21</v>
      </c>
      <c r="F26" s="263">
        <v>72</v>
      </c>
      <c r="G26" s="263">
        <v>1</v>
      </c>
      <c r="H26" s="263">
        <v>13</v>
      </c>
      <c r="I26" s="263">
        <v>0</v>
      </c>
      <c r="J26" s="222">
        <f t="shared" si="2"/>
        <v>170</v>
      </c>
      <c r="K26" s="222"/>
    </row>
    <row r="27" spans="2:11" ht="11.25" customHeight="1">
      <c r="B27" s="96"/>
      <c r="C27" s="42"/>
      <c r="D27" s="42"/>
      <c r="E27" s="42"/>
      <c r="F27" s="42"/>
      <c r="G27" s="42"/>
      <c r="H27" s="42"/>
      <c r="I27" s="42"/>
      <c r="J27" s="222"/>
      <c r="K27" s="222"/>
    </row>
    <row r="28" spans="2:11" ht="16.5" customHeight="1">
      <c r="B28" s="96" t="s">
        <v>182</v>
      </c>
      <c r="C28" s="297">
        <f>AVERAGE(C18:C22)</f>
        <v>64.6</v>
      </c>
      <c r="D28" s="297">
        <f aca="true" t="shared" si="3" ref="D28:J28">AVERAGE(D18:D22)</f>
        <v>9.2</v>
      </c>
      <c r="E28" s="297">
        <f t="shared" si="3"/>
        <v>41.6</v>
      </c>
      <c r="F28" s="297">
        <f t="shared" si="3"/>
        <v>161.6</v>
      </c>
      <c r="G28" s="297">
        <f t="shared" si="3"/>
        <v>0.8</v>
      </c>
      <c r="H28" s="297">
        <f t="shared" si="3"/>
        <v>11.6</v>
      </c>
      <c r="I28" s="380">
        <f t="shared" si="3"/>
        <v>2.4</v>
      </c>
      <c r="J28" s="297">
        <f t="shared" si="3"/>
        <v>291.8</v>
      </c>
      <c r="K28" s="222"/>
    </row>
    <row r="29" spans="2:11" ht="15">
      <c r="B29" s="96" t="s">
        <v>213</v>
      </c>
      <c r="C29" s="41">
        <f>SUM(C22:C26)/5</f>
        <v>50.2</v>
      </c>
      <c r="D29" s="41">
        <f aca="true" t="shared" si="4" ref="D29:J29">SUM(D22:D26)/5</f>
        <v>7.4</v>
      </c>
      <c r="E29" s="41">
        <f t="shared" si="4"/>
        <v>33.2</v>
      </c>
      <c r="F29" s="41">
        <f t="shared" si="4"/>
        <v>107</v>
      </c>
      <c r="G29" s="41">
        <f t="shared" si="4"/>
        <v>0.8</v>
      </c>
      <c r="H29" s="41">
        <f t="shared" si="4"/>
        <v>8.6</v>
      </c>
      <c r="I29" s="100">
        <f t="shared" si="4"/>
        <v>2.6</v>
      </c>
      <c r="J29" s="41">
        <f t="shared" si="4"/>
        <v>209.8</v>
      </c>
      <c r="K29" s="222"/>
    </row>
    <row r="30" spans="2:11" ht="11.25" customHeight="1">
      <c r="B30" s="96"/>
      <c r="C30" s="41"/>
      <c r="D30" s="41"/>
      <c r="E30" s="41"/>
      <c r="F30" s="41"/>
      <c r="G30" s="41"/>
      <c r="H30" s="41"/>
      <c r="I30" s="41"/>
      <c r="J30" s="222"/>
      <c r="K30" s="222"/>
    </row>
    <row r="31" spans="2:11" ht="15">
      <c r="B31" s="138" t="s">
        <v>214</v>
      </c>
      <c r="C31" s="136">
        <f>C28*0.79</f>
        <v>51.034</v>
      </c>
      <c r="D31" s="136">
        <f aca="true" t="shared" si="5" ref="D31:J31">D28*0.79</f>
        <v>7.268</v>
      </c>
      <c r="E31" s="136">
        <f t="shared" si="5"/>
        <v>32.864000000000004</v>
      </c>
      <c r="F31" s="136">
        <f t="shared" si="5"/>
        <v>127.664</v>
      </c>
      <c r="G31" s="136">
        <f t="shared" si="5"/>
        <v>0.6320000000000001</v>
      </c>
      <c r="H31" s="136">
        <f t="shared" si="5"/>
        <v>9.164</v>
      </c>
      <c r="I31" s="381">
        <f t="shared" si="5"/>
        <v>1.896</v>
      </c>
      <c r="J31" s="136">
        <f t="shared" si="5"/>
        <v>230.52200000000002</v>
      </c>
      <c r="K31" s="222"/>
    </row>
    <row r="32" spans="2:11" ht="11.25" customHeight="1">
      <c r="B32" s="138" t="s">
        <v>158</v>
      </c>
      <c r="C32" s="42"/>
      <c r="D32" s="42"/>
      <c r="E32" s="42"/>
      <c r="F32" s="42"/>
      <c r="G32" s="42"/>
      <c r="H32" s="42"/>
      <c r="I32" s="42"/>
      <c r="J32" s="223"/>
      <c r="K32" s="223"/>
    </row>
    <row r="33" spans="2:11" ht="15">
      <c r="B33" s="134" t="s">
        <v>215</v>
      </c>
      <c r="C33" s="78" t="str">
        <f>IF(C25&gt;$C$199,(C26-C25)/C25,$C$200)</f>
        <v>*</v>
      </c>
      <c r="D33" s="78" t="str">
        <f aca="true" t="shared" si="6" ref="D33:J33">IF(D25&gt;$C$199,(D26-D25)/D25,$C$200)</f>
        <v>*</v>
      </c>
      <c r="E33" s="78" t="str">
        <f t="shared" si="6"/>
        <v>*</v>
      </c>
      <c r="F33" s="78">
        <f t="shared" si="6"/>
        <v>-0.19101123595505617</v>
      </c>
      <c r="G33" s="78" t="str">
        <f t="shared" si="6"/>
        <v>*</v>
      </c>
      <c r="H33" s="78" t="str">
        <f t="shared" si="6"/>
        <v>*</v>
      </c>
      <c r="I33" s="382" t="str">
        <f t="shared" si="6"/>
        <v>*</v>
      </c>
      <c r="J33" s="78">
        <f t="shared" si="6"/>
        <v>-0.08108108108108109</v>
      </c>
      <c r="K33" s="224"/>
    </row>
    <row r="34" spans="2:11" ht="15">
      <c r="B34" s="96" t="s">
        <v>216</v>
      </c>
      <c r="C34" s="75"/>
      <c r="D34" s="75"/>
      <c r="E34" s="75"/>
      <c r="F34" s="75"/>
      <c r="G34" s="78"/>
      <c r="H34" s="78"/>
      <c r="I34" s="78"/>
      <c r="J34" s="224"/>
      <c r="K34" s="224"/>
    </row>
    <row r="35" spans="2:11" ht="15">
      <c r="B35" s="96" t="s">
        <v>181</v>
      </c>
      <c r="C35" s="99">
        <f>IF(C28&gt;$C$199,(C26-C28)/C28,$C$200)</f>
        <v>-0.16408668730650147</v>
      </c>
      <c r="D35" s="99" t="str">
        <f aca="true" t="shared" si="7" ref="D35:J35">IF(D28&gt;$C$199,(D26-D28)/D28,$C$200)</f>
        <v>*</v>
      </c>
      <c r="E35" s="99" t="str">
        <f t="shared" si="7"/>
        <v>*</v>
      </c>
      <c r="F35" s="99">
        <f t="shared" si="7"/>
        <v>-0.5544554455445544</v>
      </c>
      <c r="G35" s="99" t="str">
        <f t="shared" si="7"/>
        <v>*</v>
      </c>
      <c r="H35" s="99" t="str">
        <f t="shared" si="7"/>
        <v>*</v>
      </c>
      <c r="I35" s="383" t="str">
        <f t="shared" si="7"/>
        <v>*</v>
      </c>
      <c r="J35" s="99">
        <f t="shared" si="7"/>
        <v>-0.4174091843728581</v>
      </c>
      <c r="K35" s="224"/>
    </row>
    <row r="36" spans="2:11" ht="6" customHeight="1" thickBot="1">
      <c r="B36" s="101"/>
      <c r="C36" s="102"/>
      <c r="D36" s="102"/>
      <c r="E36" s="102"/>
      <c r="F36" s="102"/>
      <c r="G36" s="102"/>
      <c r="H36" s="102"/>
      <c r="I36" s="102"/>
      <c r="J36" s="266"/>
      <c r="K36" s="233"/>
    </row>
    <row r="37" spans="2:11" ht="12.75">
      <c r="B37" s="34" t="s">
        <v>46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34" t="s">
        <v>38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34" t="s">
        <v>39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2.75">
      <c r="B40" s="43"/>
      <c r="C40" s="44"/>
      <c r="D40" s="44"/>
      <c r="E40" s="44"/>
      <c r="F40" s="44"/>
      <c r="G40" s="44"/>
      <c r="H40" s="44"/>
      <c r="I40" s="44"/>
      <c r="J40" s="44"/>
      <c r="K40" s="44"/>
    </row>
    <row r="41" spans="2:3" ht="18">
      <c r="B41" s="32" t="s">
        <v>156</v>
      </c>
      <c r="C41" s="33" t="s">
        <v>217</v>
      </c>
    </row>
    <row r="42" spans="2:11" ht="13.5" thickBot="1">
      <c r="B42" s="35"/>
      <c r="C42" s="35"/>
      <c r="D42" s="35"/>
      <c r="E42" s="35"/>
      <c r="F42" s="35"/>
      <c r="G42" s="35"/>
      <c r="H42" s="35"/>
      <c r="I42" s="35"/>
      <c r="J42" s="35"/>
      <c r="K42" s="43"/>
    </row>
    <row r="43" spans="2:11" ht="18.75">
      <c r="B43" s="94" t="s">
        <v>178</v>
      </c>
      <c r="C43" s="36" t="s">
        <v>48</v>
      </c>
      <c r="D43" s="36" t="s">
        <v>27</v>
      </c>
      <c r="E43" s="36" t="s">
        <v>28</v>
      </c>
      <c r="F43" s="37" t="s">
        <v>16</v>
      </c>
      <c r="G43" s="36" t="s">
        <v>29</v>
      </c>
      <c r="H43" s="37" t="s">
        <v>42</v>
      </c>
      <c r="I43" s="37" t="s">
        <v>43</v>
      </c>
      <c r="J43" s="221" t="s">
        <v>161</v>
      </c>
      <c r="K43" s="304"/>
    </row>
    <row r="44" spans="2:11" ht="16.5" thickBot="1">
      <c r="B44" s="95"/>
      <c r="C44" s="38" t="s">
        <v>47</v>
      </c>
      <c r="D44" s="38" t="s">
        <v>30</v>
      </c>
      <c r="E44" s="38" t="s">
        <v>31</v>
      </c>
      <c r="F44" s="39"/>
      <c r="G44" s="38" t="s">
        <v>32</v>
      </c>
      <c r="H44" s="39"/>
      <c r="I44" s="39"/>
      <c r="J44" s="225" t="s">
        <v>162</v>
      </c>
      <c r="K44" s="304"/>
    </row>
    <row r="45" spans="2:11" ht="15">
      <c r="B45" s="96" t="s">
        <v>190</v>
      </c>
      <c r="C45" s="41">
        <f>AVERAGE(C47:C51)</f>
        <v>1271.8</v>
      </c>
      <c r="D45" s="41">
        <f aca="true" t="shared" si="8" ref="D45:J45">AVERAGE(D47:D51)</f>
        <v>238.2</v>
      </c>
      <c r="E45" s="41">
        <f t="shared" si="8"/>
        <v>324.2</v>
      </c>
      <c r="F45" s="41">
        <f t="shared" si="8"/>
        <v>2292</v>
      </c>
      <c r="G45" s="41">
        <f t="shared" si="8"/>
        <v>93.2</v>
      </c>
      <c r="H45" s="41">
        <f t="shared" si="8"/>
        <v>156.4</v>
      </c>
      <c r="I45" s="41">
        <f t="shared" si="8"/>
        <v>83.8</v>
      </c>
      <c r="J45" s="358">
        <f t="shared" si="8"/>
        <v>4459.6</v>
      </c>
      <c r="K45" s="222"/>
    </row>
    <row r="46" spans="2:11" ht="8.25" customHeight="1">
      <c r="B46" s="97"/>
      <c r="C46" s="42"/>
      <c r="D46" s="42"/>
      <c r="E46" s="42"/>
      <c r="F46" s="42"/>
      <c r="G46" s="42"/>
      <c r="H46" s="42"/>
      <c r="I46" s="42"/>
      <c r="J46" s="223"/>
      <c r="K46" s="223"/>
    </row>
    <row r="47" spans="2:11" ht="15">
      <c r="B47" s="96">
        <v>1994</v>
      </c>
      <c r="C47" s="118">
        <v>1536</v>
      </c>
      <c r="D47" s="263">
        <v>311</v>
      </c>
      <c r="E47" s="263">
        <v>329</v>
      </c>
      <c r="F47" s="118">
        <v>2607</v>
      </c>
      <c r="G47" s="263">
        <v>141</v>
      </c>
      <c r="H47" s="263">
        <v>197</v>
      </c>
      <c r="I47" s="263">
        <v>87</v>
      </c>
      <c r="J47" s="222">
        <f aca="true" t="shared" si="9" ref="J47:J56">SUM(C47:I47)</f>
        <v>5208</v>
      </c>
      <c r="K47" s="222"/>
    </row>
    <row r="48" spans="2:11" ht="15">
      <c r="B48" s="96">
        <v>1995</v>
      </c>
      <c r="C48" s="118">
        <v>1466</v>
      </c>
      <c r="D48" s="263">
        <v>281</v>
      </c>
      <c r="E48" s="263">
        <v>362</v>
      </c>
      <c r="F48" s="118">
        <v>2432</v>
      </c>
      <c r="G48" s="263">
        <v>104</v>
      </c>
      <c r="H48" s="263">
        <v>192</v>
      </c>
      <c r="I48" s="263">
        <v>93</v>
      </c>
      <c r="J48" s="222">
        <f t="shared" si="9"/>
        <v>4930</v>
      </c>
      <c r="K48" s="222"/>
    </row>
    <row r="49" spans="2:11" ht="15">
      <c r="B49" s="96">
        <v>1996</v>
      </c>
      <c r="C49" s="118">
        <v>1173</v>
      </c>
      <c r="D49" s="263">
        <v>201</v>
      </c>
      <c r="E49" s="263">
        <v>271</v>
      </c>
      <c r="F49" s="118">
        <v>2108</v>
      </c>
      <c r="G49" s="263">
        <v>93</v>
      </c>
      <c r="H49" s="263">
        <v>123</v>
      </c>
      <c r="I49" s="263">
        <v>72</v>
      </c>
      <c r="J49" s="222">
        <f t="shared" si="9"/>
        <v>4041</v>
      </c>
      <c r="K49" s="222"/>
    </row>
    <row r="50" spans="2:11" ht="15">
      <c r="B50" s="96">
        <v>1997</v>
      </c>
      <c r="C50" s="118">
        <v>1124</v>
      </c>
      <c r="D50" s="263">
        <v>201</v>
      </c>
      <c r="E50" s="263">
        <v>321</v>
      </c>
      <c r="F50" s="118">
        <v>2146</v>
      </c>
      <c r="G50" s="263">
        <v>53</v>
      </c>
      <c r="H50" s="263">
        <v>120</v>
      </c>
      <c r="I50" s="263">
        <v>82</v>
      </c>
      <c r="J50" s="222">
        <f t="shared" si="9"/>
        <v>4047</v>
      </c>
      <c r="K50" s="222"/>
    </row>
    <row r="51" spans="2:11" ht="15">
      <c r="B51" s="96">
        <v>1998</v>
      </c>
      <c r="C51" s="118">
        <v>1060</v>
      </c>
      <c r="D51" s="263">
        <v>197</v>
      </c>
      <c r="E51" s="263">
        <v>338</v>
      </c>
      <c r="F51" s="118">
        <v>2167</v>
      </c>
      <c r="G51" s="263">
        <v>75</v>
      </c>
      <c r="H51" s="263">
        <v>150</v>
      </c>
      <c r="I51" s="263">
        <v>85</v>
      </c>
      <c r="J51" s="222">
        <f t="shared" si="9"/>
        <v>4072</v>
      </c>
      <c r="K51" s="222"/>
    </row>
    <row r="52" spans="2:11" ht="15">
      <c r="B52" s="96">
        <v>1999</v>
      </c>
      <c r="C52" s="118">
        <v>1054</v>
      </c>
      <c r="D52" s="263">
        <v>181</v>
      </c>
      <c r="E52" s="263">
        <v>401</v>
      </c>
      <c r="F52" s="118">
        <v>1835</v>
      </c>
      <c r="G52" s="263">
        <v>82</v>
      </c>
      <c r="H52" s="263">
        <v>133</v>
      </c>
      <c r="I52" s="263">
        <v>79</v>
      </c>
      <c r="J52" s="222">
        <f t="shared" si="9"/>
        <v>3765</v>
      </c>
      <c r="K52" s="222"/>
    </row>
    <row r="53" spans="2:11" ht="15">
      <c r="B53" s="96">
        <v>2000</v>
      </c>
      <c r="C53" s="118">
        <v>925</v>
      </c>
      <c r="D53" s="263">
        <v>164</v>
      </c>
      <c r="E53" s="263">
        <v>435</v>
      </c>
      <c r="F53" s="118">
        <v>1796</v>
      </c>
      <c r="G53" s="263">
        <v>79</v>
      </c>
      <c r="H53" s="263">
        <v>106</v>
      </c>
      <c r="I53" s="263">
        <v>63</v>
      </c>
      <c r="J53" s="222">
        <f t="shared" si="9"/>
        <v>3568</v>
      </c>
      <c r="K53" s="222"/>
    </row>
    <row r="54" spans="2:11" ht="15">
      <c r="B54" s="96">
        <v>2001</v>
      </c>
      <c r="C54" s="118">
        <v>842</v>
      </c>
      <c r="D54" s="263">
        <v>161</v>
      </c>
      <c r="E54" s="263">
        <v>405</v>
      </c>
      <c r="F54" s="118">
        <v>1758</v>
      </c>
      <c r="G54" s="263">
        <v>62</v>
      </c>
      <c r="H54" s="263">
        <v>115</v>
      </c>
      <c r="I54" s="263">
        <v>67</v>
      </c>
      <c r="J54" s="222">
        <f t="shared" si="9"/>
        <v>3410</v>
      </c>
      <c r="K54" s="222"/>
    </row>
    <row r="55" spans="2:11" ht="15">
      <c r="B55" s="96">
        <v>2002</v>
      </c>
      <c r="C55" s="118">
        <v>820</v>
      </c>
      <c r="D55" s="263">
        <v>144</v>
      </c>
      <c r="E55" s="263">
        <v>410</v>
      </c>
      <c r="F55" s="118">
        <v>1628</v>
      </c>
      <c r="G55" s="263">
        <v>59</v>
      </c>
      <c r="H55" s="263">
        <v>120</v>
      </c>
      <c r="I55" s="263">
        <v>48</v>
      </c>
      <c r="J55" s="222">
        <f t="shared" si="9"/>
        <v>3229</v>
      </c>
      <c r="K55" s="222"/>
    </row>
    <row r="56" spans="2:11" ht="15">
      <c r="B56" s="96">
        <v>2003</v>
      </c>
      <c r="C56" s="118">
        <v>712</v>
      </c>
      <c r="D56" s="263">
        <v>125</v>
      </c>
      <c r="E56" s="263">
        <v>367</v>
      </c>
      <c r="F56" s="118">
        <v>1511</v>
      </c>
      <c r="G56" s="263">
        <v>69</v>
      </c>
      <c r="H56" s="263">
        <v>114</v>
      </c>
      <c r="I56" s="263">
        <v>59</v>
      </c>
      <c r="J56" s="222">
        <f t="shared" si="9"/>
        <v>2957</v>
      </c>
      <c r="K56" s="222"/>
    </row>
    <row r="57" spans="2:11" ht="15">
      <c r="B57" s="96">
        <v>2004</v>
      </c>
      <c r="C57" s="118">
        <v>674</v>
      </c>
      <c r="D57" s="263">
        <v>121</v>
      </c>
      <c r="E57" s="263">
        <v>353</v>
      </c>
      <c r="F57" s="118">
        <v>1414</v>
      </c>
      <c r="G57" s="263">
        <v>63</v>
      </c>
      <c r="H57" s="263">
        <v>83</v>
      </c>
      <c r="I57" s="263">
        <v>58</v>
      </c>
      <c r="J57" s="222">
        <f>SUM(C57:I57)</f>
        <v>2766</v>
      </c>
      <c r="K57" s="222"/>
    </row>
    <row r="58" spans="2:11" ht="15">
      <c r="B58" s="96">
        <v>2005</v>
      </c>
      <c r="C58" s="118">
        <v>677</v>
      </c>
      <c r="D58" s="263">
        <v>116</v>
      </c>
      <c r="E58" s="263">
        <v>371</v>
      </c>
      <c r="F58" s="118">
        <v>1304</v>
      </c>
      <c r="G58" s="263">
        <v>63</v>
      </c>
      <c r="H58" s="263">
        <v>83</v>
      </c>
      <c r="I58" s="263">
        <v>52</v>
      </c>
      <c r="J58" s="222">
        <f>SUM(C58:I58)</f>
        <v>2666</v>
      </c>
      <c r="K58" s="222"/>
    </row>
    <row r="59" spans="2:11" ht="15">
      <c r="B59" s="96">
        <v>2006</v>
      </c>
      <c r="C59" s="118">
        <v>688</v>
      </c>
      <c r="D59" s="263">
        <v>131</v>
      </c>
      <c r="E59" s="263">
        <v>352</v>
      </c>
      <c r="F59" s="118">
        <v>1258</v>
      </c>
      <c r="G59" s="263">
        <v>57</v>
      </c>
      <c r="H59" s="263">
        <v>91</v>
      </c>
      <c r="I59" s="263">
        <v>58</v>
      </c>
      <c r="J59" s="222">
        <f aca="true" t="shared" si="10" ref="J59:J65">SUM(C59:I59)</f>
        <v>2635</v>
      </c>
      <c r="K59" s="222"/>
    </row>
    <row r="60" spans="2:11" ht="15">
      <c r="B60" s="96">
        <v>2007</v>
      </c>
      <c r="C60" s="118">
        <v>594</v>
      </c>
      <c r="D60" s="263">
        <v>147</v>
      </c>
      <c r="E60" s="263">
        <v>381</v>
      </c>
      <c r="F60" s="118">
        <v>1110</v>
      </c>
      <c r="G60" s="263">
        <v>33</v>
      </c>
      <c r="H60" s="263">
        <v>87</v>
      </c>
      <c r="I60" s="263">
        <v>33</v>
      </c>
      <c r="J60" s="222">
        <f t="shared" si="10"/>
        <v>2385</v>
      </c>
      <c r="K60" s="222"/>
    </row>
    <row r="61" spans="2:11" ht="15">
      <c r="B61" s="96">
        <v>2008</v>
      </c>
      <c r="C61" s="118">
        <v>645</v>
      </c>
      <c r="D61" s="263">
        <v>155</v>
      </c>
      <c r="E61" s="263">
        <v>396</v>
      </c>
      <c r="F61" s="118">
        <v>1203</v>
      </c>
      <c r="G61" s="263">
        <v>59</v>
      </c>
      <c r="H61" s="263">
        <v>65</v>
      </c>
      <c r="I61" s="263">
        <v>52</v>
      </c>
      <c r="J61" s="222">
        <f t="shared" si="10"/>
        <v>2575</v>
      </c>
      <c r="K61" s="222"/>
    </row>
    <row r="62" spans="2:11" ht="15">
      <c r="B62" s="96">
        <v>2009</v>
      </c>
      <c r="C62" s="118">
        <v>509</v>
      </c>
      <c r="D62" s="263">
        <v>152</v>
      </c>
      <c r="E62" s="263">
        <v>332</v>
      </c>
      <c r="F62" s="118">
        <v>1136</v>
      </c>
      <c r="G62" s="263">
        <v>36</v>
      </c>
      <c r="H62" s="263">
        <v>73</v>
      </c>
      <c r="I62" s="263">
        <v>50</v>
      </c>
      <c r="J62" s="222">
        <f t="shared" si="10"/>
        <v>2288</v>
      </c>
      <c r="K62" s="222"/>
    </row>
    <row r="63" spans="2:11" ht="15">
      <c r="B63" s="96">
        <v>2010</v>
      </c>
      <c r="C63" s="118">
        <v>457</v>
      </c>
      <c r="D63" s="263">
        <v>138</v>
      </c>
      <c r="E63" s="263">
        <v>319</v>
      </c>
      <c r="F63" s="118">
        <v>903</v>
      </c>
      <c r="G63" s="263">
        <v>52</v>
      </c>
      <c r="H63" s="263">
        <v>60</v>
      </c>
      <c r="I63" s="263">
        <v>40</v>
      </c>
      <c r="J63" s="222">
        <f t="shared" si="10"/>
        <v>1969</v>
      </c>
      <c r="K63" s="222"/>
    </row>
    <row r="64" spans="2:11" ht="15">
      <c r="B64" s="96">
        <v>2011</v>
      </c>
      <c r="C64" s="118">
        <v>514</v>
      </c>
      <c r="D64" s="263">
        <v>156</v>
      </c>
      <c r="E64" s="263">
        <v>293</v>
      </c>
      <c r="F64" s="118">
        <v>756</v>
      </c>
      <c r="G64" s="263">
        <v>51</v>
      </c>
      <c r="H64" s="263">
        <v>63</v>
      </c>
      <c r="I64" s="263">
        <v>44</v>
      </c>
      <c r="J64" s="222">
        <f t="shared" si="10"/>
        <v>1877</v>
      </c>
      <c r="K64" s="222"/>
    </row>
    <row r="65" spans="2:11" ht="15">
      <c r="B65" s="96" t="s">
        <v>209</v>
      </c>
      <c r="C65" s="118">
        <v>456</v>
      </c>
      <c r="D65" s="263">
        <v>167</v>
      </c>
      <c r="E65" s="263">
        <v>342</v>
      </c>
      <c r="F65" s="118">
        <v>836</v>
      </c>
      <c r="G65" s="263">
        <v>43</v>
      </c>
      <c r="H65" s="263">
        <v>66</v>
      </c>
      <c r="I65" s="263">
        <v>49</v>
      </c>
      <c r="J65" s="222">
        <f t="shared" si="10"/>
        <v>1959</v>
      </c>
      <c r="K65" s="222"/>
    </row>
    <row r="66" spans="2:11" ht="15">
      <c r="B66" s="96"/>
      <c r="C66" s="42"/>
      <c r="D66" s="42"/>
      <c r="E66" s="42"/>
      <c r="F66" s="42"/>
      <c r="G66" s="42"/>
      <c r="H66" s="42"/>
      <c r="I66" s="42"/>
      <c r="J66" s="222"/>
      <c r="K66" s="222"/>
    </row>
    <row r="67" spans="2:11" ht="15">
      <c r="B67" s="96" t="s">
        <v>182</v>
      </c>
      <c r="C67" s="297">
        <f>AVERAGE(C57:C61)</f>
        <v>655.6</v>
      </c>
      <c r="D67" s="297">
        <f aca="true" t="shared" si="11" ref="D67:J67">AVERAGE(D57:D61)</f>
        <v>134</v>
      </c>
      <c r="E67" s="297">
        <f t="shared" si="11"/>
        <v>370.6</v>
      </c>
      <c r="F67" s="297">
        <f t="shared" si="11"/>
        <v>1257.8</v>
      </c>
      <c r="G67" s="297">
        <f t="shared" si="11"/>
        <v>55</v>
      </c>
      <c r="H67" s="297">
        <f t="shared" si="11"/>
        <v>81.8</v>
      </c>
      <c r="I67" s="297">
        <f t="shared" si="11"/>
        <v>50.6</v>
      </c>
      <c r="J67" s="298">
        <f t="shared" si="11"/>
        <v>2605.4</v>
      </c>
      <c r="K67" s="222"/>
    </row>
    <row r="68" spans="2:11" ht="15">
      <c r="B68" s="96" t="s">
        <v>213</v>
      </c>
      <c r="C68" s="41">
        <f>SUM(C61:C65)/5</f>
        <v>516.2</v>
      </c>
      <c r="D68" s="41">
        <f aca="true" t="shared" si="12" ref="D68:J68">SUM(D61:D65)/5</f>
        <v>153.6</v>
      </c>
      <c r="E68" s="41">
        <f t="shared" si="12"/>
        <v>336.4</v>
      </c>
      <c r="F68" s="41">
        <f t="shared" si="12"/>
        <v>966.8</v>
      </c>
      <c r="G68" s="41">
        <f t="shared" si="12"/>
        <v>48.2</v>
      </c>
      <c r="H68" s="41">
        <f t="shared" si="12"/>
        <v>65.4</v>
      </c>
      <c r="I68" s="100">
        <f t="shared" si="12"/>
        <v>47</v>
      </c>
      <c r="J68" s="41">
        <f t="shared" si="12"/>
        <v>2133.6</v>
      </c>
      <c r="K68" s="222"/>
    </row>
    <row r="69" spans="2:11" ht="15">
      <c r="B69" s="96"/>
      <c r="C69" s="41"/>
      <c r="D69" s="41"/>
      <c r="E69" s="41"/>
      <c r="F69" s="41"/>
      <c r="G69" s="41"/>
      <c r="H69" s="41"/>
      <c r="I69" s="41"/>
      <c r="J69" s="222"/>
      <c r="K69" s="222"/>
    </row>
    <row r="70" spans="2:11" ht="15">
      <c r="B70" s="138" t="s">
        <v>214</v>
      </c>
      <c r="C70" s="136">
        <f>C67*0.687</f>
        <v>450.39720000000005</v>
      </c>
      <c r="D70" s="136">
        <f aca="true" t="shared" si="13" ref="D70:J70">D67*0.687</f>
        <v>92.058</v>
      </c>
      <c r="E70" s="136">
        <f t="shared" si="13"/>
        <v>254.60220000000004</v>
      </c>
      <c r="F70" s="136">
        <f t="shared" si="13"/>
        <v>864.1086</v>
      </c>
      <c r="G70" s="136">
        <f t="shared" si="13"/>
        <v>37.785000000000004</v>
      </c>
      <c r="H70" s="136">
        <f t="shared" si="13"/>
        <v>56.196600000000004</v>
      </c>
      <c r="I70" s="381">
        <f t="shared" si="13"/>
        <v>34.76220000000001</v>
      </c>
      <c r="J70" s="136">
        <f t="shared" si="13"/>
        <v>1789.9098000000001</v>
      </c>
      <c r="K70" s="222"/>
    </row>
    <row r="71" spans="2:11" ht="15">
      <c r="B71" s="138" t="s">
        <v>158</v>
      </c>
      <c r="C71" s="42"/>
      <c r="D71" s="42"/>
      <c r="E71" s="42"/>
      <c r="F71" s="42"/>
      <c r="G71" s="42"/>
      <c r="H71" s="42"/>
      <c r="I71" s="42"/>
      <c r="J71" s="223"/>
      <c r="K71" s="223"/>
    </row>
    <row r="72" spans="2:11" ht="15">
      <c r="B72" s="134" t="s">
        <v>215</v>
      </c>
      <c r="C72" s="78">
        <f>IF(C64&gt;$C$199,(C65-C64)/C64,$C$200)</f>
        <v>-0.11284046692607004</v>
      </c>
      <c r="D72" s="78">
        <f aca="true" t="shared" si="14" ref="D72:J72">IF(D64&gt;$C$199,(D65-D64)/D64,$C$200)</f>
        <v>0.07051282051282051</v>
      </c>
      <c r="E72" s="78">
        <f t="shared" si="14"/>
        <v>0.16723549488054607</v>
      </c>
      <c r="F72" s="78">
        <f t="shared" si="14"/>
        <v>0.10582010582010581</v>
      </c>
      <c r="G72" s="78">
        <f t="shared" si="14"/>
        <v>-0.1568627450980392</v>
      </c>
      <c r="H72" s="78">
        <f t="shared" si="14"/>
        <v>0.047619047619047616</v>
      </c>
      <c r="I72" s="382" t="str">
        <f t="shared" si="14"/>
        <v>*</v>
      </c>
      <c r="J72" s="78">
        <f t="shared" si="14"/>
        <v>0.04368673415023974</v>
      </c>
      <c r="K72" s="224"/>
    </row>
    <row r="73" spans="2:11" ht="15">
      <c r="B73" s="96" t="s">
        <v>216</v>
      </c>
      <c r="C73" s="75"/>
      <c r="D73" s="75"/>
      <c r="E73" s="75"/>
      <c r="F73" s="75"/>
      <c r="G73" s="78"/>
      <c r="H73" s="78"/>
      <c r="I73" s="78"/>
      <c r="J73" s="224"/>
      <c r="K73" s="224"/>
    </row>
    <row r="74" spans="2:11" ht="15">
      <c r="B74" s="96" t="s">
        <v>181</v>
      </c>
      <c r="C74" s="99">
        <f>IF(C67&gt;$C$199,(C65-C67)/C67,$C$200)</f>
        <v>-0.30445393532641857</v>
      </c>
      <c r="D74" s="99">
        <f aca="true" t="shared" si="15" ref="D74:J74">IF(D67&gt;$C$199,(D65-D67)/D67,$C$200)</f>
        <v>0.2462686567164179</v>
      </c>
      <c r="E74" s="99">
        <f t="shared" si="15"/>
        <v>-0.07717215326497577</v>
      </c>
      <c r="F74" s="99">
        <f t="shared" si="15"/>
        <v>-0.33534743202416917</v>
      </c>
      <c r="G74" s="99">
        <f t="shared" si="15"/>
        <v>-0.21818181818181817</v>
      </c>
      <c r="H74" s="99">
        <f t="shared" si="15"/>
        <v>-0.19315403422982882</v>
      </c>
      <c r="I74" s="383">
        <f t="shared" si="15"/>
        <v>-0.03162055335968382</v>
      </c>
      <c r="J74" s="99">
        <f t="shared" si="15"/>
        <v>-0.2481000997927382</v>
      </c>
      <c r="K74" s="224"/>
    </row>
    <row r="75" spans="2:11" ht="6.75" customHeight="1" thickBot="1">
      <c r="B75" s="101"/>
      <c r="C75" s="102"/>
      <c r="D75" s="102"/>
      <c r="E75" s="102"/>
      <c r="F75" s="102"/>
      <c r="G75" s="102"/>
      <c r="H75" s="102"/>
      <c r="I75" s="102"/>
      <c r="J75" s="266"/>
      <c r="K75" s="233"/>
    </row>
    <row r="76" spans="2:11" ht="12.75">
      <c r="B76" s="34" t="s">
        <v>46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1" ht="12.75">
      <c r="B77" s="34" t="s">
        <v>38</v>
      </c>
      <c r="C77" s="44"/>
      <c r="D77" s="44"/>
      <c r="E77" s="44"/>
      <c r="F77" s="44"/>
      <c r="G77" s="44"/>
      <c r="H77" s="44"/>
      <c r="I77" s="44"/>
      <c r="J77" s="44"/>
      <c r="K77" s="44"/>
    </row>
    <row r="78" spans="2:11" ht="12.75">
      <c r="B78" s="34" t="s">
        <v>39</v>
      </c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12.75">
      <c r="B79" s="43"/>
      <c r="C79" s="44"/>
      <c r="D79" s="44"/>
      <c r="E79" s="44"/>
      <c r="F79" s="44"/>
      <c r="G79" s="44"/>
      <c r="H79" s="44"/>
      <c r="I79" s="44"/>
      <c r="J79" s="44"/>
      <c r="K79" s="44"/>
    </row>
    <row r="80" spans="2:3" ht="18">
      <c r="B80" s="32" t="s">
        <v>157</v>
      </c>
      <c r="C80" s="33" t="s">
        <v>219</v>
      </c>
    </row>
    <row r="81" spans="2:11" ht="13.5" thickBot="1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 ht="18.75">
      <c r="B82" s="94" t="s">
        <v>178</v>
      </c>
      <c r="C82" s="36" t="s">
        <v>48</v>
      </c>
      <c r="D82" s="36" t="s">
        <v>27</v>
      </c>
      <c r="E82" s="36" t="s">
        <v>28</v>
      </c>
      <c r="F82" s="37" t="s">
        <v>16</v>
      </c>
      <c r="G82" s="36" t="s">
        <v>29</v>
      </c>
      <c r="H82" s="37" t="s">
        <v>42</v>
      </c>
      <c r="I82" s="37" t="s">
        <v>43</v>
      </c>
      <c r="J82" s="221" t="s">
        <v>161</v>
      </c>
      <c r="K82" s="309" t="s">
        <v>184</v>
      </c>
    </row>
    <row r="83" spans="2:11" ht="19.5" thickBot="1">
      <c r="B83" s="95"/>
      <c r="C83" s="38" t="s">
        <v>47</v>
      </c>
      <c r="D83" s="38" t="s">
        <v>30</v>
      </c>
      <c r="E83" s="38" t="s">
        <v>31</v>
      </c>
      <c r="F83" s="39"/>
      <c r="G83" s="38" t="s">
        <v>32</v>
      </c>
      <c r="H83" s="39"/>
      <c r="I83" s="39"/>
      <c r="J83" s="225" t="s">
        <v>162</v>
      </c>
      <c r="K83" s="310" t="s">
        <v>192</v>
      </c>
    </row>
    <row r="84" spans="2:11" ht="15">
      <c r="B84" s="96" t="s">
        <v>190</v>
      </c>
      <c r="C84" s="267">
        <f>AVERAGE(C86:C90)</f>
        <v>16.6</v>
      </c>
      <c r="D84" s="267">
        <f aca="true" t="shared" si="16" ref="D84:J84">AVERAGE(D86:D90)</f>
        <v>3.4</v>
      </c>
      <c r="E84" s="267">
        <f t="shared" si="16"/>
        <v>0.4</v>
      </c>
      <c r="F84" s="267">
        <f t="shared" si="16"/>
        <v>8.4</v>
      </c>
      <c r="G84" s="267">
        <f t="shared" si="16"/>
        <v>1.2</v>
      </c>
      <c r="H84" s="267">
        <f t="shared" si="16"/>
        <v>0.2</v>
      </c>
      <c r="I84" s="267">
        <f t="shared" si="16"/>
        <v>0.2</v>
      </c>
      <c r="J84" s="267">
        <f t="shared" si="16"/>
        <v>30.4</v>
      </c>
      <c r="K84" s="311"/>
    </row>
    <row r="85" spans="2:11" ht="8.25" customHeight="1">
      <c r="B85" s="97"/>
      <c r="C85" s="268"/>
      <c r="D85" s="268"/>
      <c r="E85" s="268"/>
      <c r="F85" s="268"/>
      <c r="G85" s="268"/>
      <c r="H85" s="268"/>
      <c r="I85" s="268"/>
      <c r="J85" s="269"/>
      <c r="K85" s="312"/>
    </row>
    <row r="86" spans="2:12" ht="15">
      <c r="B86" s="96">
        <v>1994</v>
      </c>
      <c r="C86" s="270">
        <v>18</v>
      </c>
      <c r="D86" s="270">
        <v>4</v>
      </c>
      <c r="E86" s="270">
        <v>1</v>
      </c>
      <c r="F86" s="270">
        <v>10</v>
      </c>
      <c r="G86" s="270">
        <v>4</v>
      </c>
      <c r="H86" s="270">
        <v>0</v>
      </c>
      <c r="I86" s="270">
        <v>0</v>
      </c>
      <c r="J86" s="271">
        <f aca="true" t="shared" si="17" ref="J86:J95">SUM(C86:I86)</f>
        <v>37</v>
      </c>
      <c r="K86" s="311"/>
      <c r="L86" s="105"/>
    </row>
    <row r="87" spans="2:12" ht="15">
      <c r="B87" s="96">
        <v>1995</v>
      </c>
      <c r="C87" s="270">
        <v>16</v>
      </c>
      <c r="D87" s="270">
        <v>3</v>
      </c>
      <c r="E87" s="270">
        <v>0</v>
      </c>
      <c r="F87" s="270">
        <v>11</v>
      </c>
      <c r="G87" s="270">
        <v>0</v>
      </c>
      <c r="H87" s="270">
        <v>0</v>
      </c>
      <c r="I87" s="270">
        <v>0</v>
      </c>
      <c r="J87" s="271">
        <f t="shared" si="17"/>
        <v>30</v>
      </c>
      <c r="K87" s="311">
        <f aca="true" t="shared" si="18" ref="K87:K103">AVERAGE(J86:J88)</f>
        <v>31.333333333333332</v>
      </c>
      <c r="L87" s="105"/>
    </row>
    <row r="88" spans="2:12" ht="15">
      <c r="B88" s="96">
        <v>1996</v>
      </c>
      <c r="C88" s="270">
        <v>16</v>
      </c>
      <c r="D88" s="270">
        <v>6</v>
      </c>
      <c r="E88" s="270">
        <v>1</v>
      </c>
      <c r="F88" s="270">
        <v>3</v>
      </c>
      <c r="G88" s="270">
        <v>1</v>
      </c>
      <c r="H88" s="270">
        <v>0</v>
      </c>
      <c r="I88" s="270">
        <v>0</v>
      </c>
      <c r="J88" s="271">
        <f t="shared" si="17"/>
        <v>27</v>
      </c>
      <c r="K88" s="311">
        <f t="shared" si="18"/>
        <v>27.666666666666668</v>
      </c>
      <c r="L88" s="105"/>
    </row>
    <row r="89" spans="2:12" ht="15">
      <c r="B89" s="96">
        <v>1997</v>
      </c>
      <c r="C89" s="270">
        <v>15</v>
      </c>
      <c r="D89" s="270">
        <v>1</v>
      </c>
      <c r="E89" s="270">
        <v>0</v>
      </c>
      <c r="F89" s="270">
        <v>9</v>
      </c>
      <c r="G89" s="270">
        <v>0</v>
      </c>
      <c r="H89" s="270">
        <v>1</v>
      </c>
      <c r="I89" s="270">
        <v>0</v>
      </c>
      <c r="J89" s="271">
        <f t="shared" si="17"/>
        <v>26</v>
      </c>
      <c r="K89" s="311">
        <f t="shared" si="18"/>
        <v>28.333333333333332</v>
      </c>
      <c r="L89" s="105"/>
    </row>
    <row r="90" spans="2:12" ht="15">
      <c r="B90" s="96">
        <v>1998</v>
      </c>
      <c r="C90" s="270">
        <v>18</v>
      </c>
      <c r="D90" s="270">
        <v>3</v>
      </c>
      <c r="E90" s="270">
        <v>0</v>
      </c>
      <c r="F90" s="270">
        <v>9</v>
      </c>
      <c r="G90" s="270">
        <v>1</v>
      </c>
      <c r="H90" s="270">
        <v>0</v>
      </c>
      <c r="I90" s="270">
        <v>1</v>
      </c>
      <c r="J90" s="271">
        <f t="shared" si="17"/>
        <v>32</v>
      </c>
      <c r="K90" s="311">
        <f t="shared" si="18"/>
        <v>27.666666666666668</v>
      </c>
      <c r="L90" s="105"/>
    </row>
    <row r="91" spans="2:12" ht="15">
      <c r="B91" s="96">
        <v>1999</v>
      </c>
      <c r="C91" s="270">
        <v>17</v>
      </c>
      <c r="D91" s="270">
        <v>1</v>
      </c>
      <c r="E91" s="270">
        <v>0</v>
      </c>
      <c r="F91" s="270">
        <v>6</v>
      </c>
      <c r="G91" s="270">
        <v>0</v>
      </c>
      <c r="H91" s="270">
        <v>0</v>
      </c>
      <c r="I91" s="270">
        <v>1</v>
      </c>
      <c r="J91" s="271">
        <f t="shared" si="17"/>
        <v>25</v>
      </c>
      <c r="K91" s="311">
        <f t="shared" si="18"/>
        <v>26</v>
      </c>
      <c r="L91" s="105"/>
    </row>
    <row r="92" spans="2:12" ht="15">
      <c r="B92" s="96">
        <v>2000</v>
      </c>
      <c r="C92" s="270">
        <v>13</v>
      </c>
      <c r="D92" s="270">
        <v>4</v>
      </c>
      <c r="E92" s="270">
        <v>0</v>
      </c>
      <c r="F92" s="270">
        <v>4</v>
      </c>
      <c r="G92" s="270">
        <v>0</v>
      </c>
      <c r="H92" s="270">
        <v>0</v>
      </c>
      <c r="I92" s="270">
        <v>0</v>
      </c>
      <c r="J92" s="271">
        <f t="shared" si="17"/>
        <v>21</v>
      </c>
      <c r="K92" s="311">
        <f t="shared" si="18"/>
        <v>22</v>
      </c>
      <c r="L92" s="105"/>
    </row>
    <row r="93" spans="2:12" ht="15">
      <c r="B93" s="96">
        <v>2001</v>
      </c>
      <c r="C93" s="270">
        <v>14</v>
      </c>
      <c r="D93" s="270">
        <v>4</v>
      </c>
      <c r="E93" s="270">
        <v>0</v>
      </c>
      <c r="F93" s="270">
        <v>2</v>
      </c>
      <c r="G93" s="270">
        <v>0</v>
      </c>
      <c r="H93" s="270">
        <v>0</v>
      </c>
      <c r="I93" s="270">
        <v>0</v>
      </c>
      <c r="J93" s="271">
        <f t="shared" si="17"/>
        <v>20</v>
      </c>
      <c r="K93" s="311">
        <f t="shared" si="18"/>
        <v>18.333333333333332</v>
      </c>
      <c r="L93" s="105"/>
    </row>
    <row r="94" spans="2:12" ht="15">
      <c r="B94" s="96">
        <v>2002</v>
      </c>
      <c r="C94" s="270">
        <v>12</v>
      </c>
      <c r="D94" s="270">
        <v>0</v>
      </c>
      <c r="E94" s="270">
        <v>0</v>
      </c>
      <c r="F94" s="270">
        <v>2</v>
      </c>
      <c r="G94" s="270">
        <v>0</v>
      </c>
      <c r="H94" s="270">
        <v>0</v>
      </c>
      <c r="I94" s="270">
        <v>0</v>
      </c>
      <c r="J94" s="271">
        <f t="shared" si="17"/>
        <v>14</v>
      </c>
      <c r="K94" s="311">
        <f t="shared" si="18"/>
        <v>17</v>
      </c>
      <c r="L94" s="105"/>
    </row>
    <row r="95" spans="2:12" ht="15">
      <c r="B95" s="96">
        <v>2003</v>
      </c>
      <c r="C95" s="270">
        <v>5</v>
      </c>
      <c r="D95" s="270">
        <v>2</v>
      </c>
      <c r="E95" s="270">
        <v>0</v>
      </c>
      <c r="F95" s="270">
        <v>10</v>
      </c>
      <c r="G95" s="270">
        <v>0</v>
      </c>
      <c r="H95" s="270">
        <v>0</v>
      </c>
      <c r="I95" s="270">
        <v>0</v>
      </c>
      <c r="J95" s="271">
        <f t="shared" si="17"/>
        <v>17</v>
      </c>
      <c r="K95" s="311">
        <f t="shared" si="18"/>
        <v>14.333333333333334</v>
      </c>
      <c r="L95" s="105"/>
    </row>
    <row r="96" spans="2:11" ht="15">
      <c r="B96" s="96">
        <v>2004</v>
      </c>
      <c r="C96" s="270">
        <v>8</v>
      </c>
      <c r="D96" s="270">
        <v>0</v>
      </c>
      <c r="E96" s="270">
        <v>1</v>
      </c>
      <c r="F96" s="270">
        <v>3</v>
      </c>
      <c r="G96" s="270">
        <v>0</v>
      </c>
      <c r="H96" s="270">
        <v>0</v>
      </c>
      <c r="I96" s="270">
        <v>0</v>
      </c>
      <c r="J96" s="271">
        <f>SUM(C96:I96)</f>
        <v>12</v>
      </c>
      <c r="K96" s="311">
        <f t="shared" si="18"/>
        <v>13.333333333333334</v>
      </c>
    </row>
    <row r="97" spans="2:11" ht="15">
      <c r="B97" s="96">
        <v>2005</v>
      </c>
      <c r="C97" s="270">
        <v>5</v>
      </c>
      <c r="D97" s="270">
        <v>4</v>
      </c>
      <c r="E97" s="270">
        <v>0</v>
      </c>
      <c r="F97" s="270">
        <v>1</v>
      </c>
      <c r="G97" s="270">
        <v>0</v>
      </c>
      <c r="H97" s="270">
        <v>0</v>
      </c>
      <c r="I97" s="270">
        <v>1</v>
      </c>
      <c r="J97" s="271">
        <f>SUM(C97:I97)</f>
        <v>11</v>
      </c>
      <c r="K97" s="311">
        <f t="shared" si="18"/>
        <v>16</v>
      </c>
    </row>
    <row r="98" spans="2:11" ht="15">
      <c r="B98" s="96">
        <v>2006</v>
      </c>
      <c r="C98" s="270">
        <v>9</v>
      </c>
      <c r="D98" s="270">
        <v>5</v>
      </c>
      <c r="E98" s="270">
        <v>0</v>
      </c>
      <c r="F98" s="270">
        <v>10</v>
      </c>
      <c r="G98" s="270">
        <v>0</v>
      </c>
      <c r="H98" s="270">
        <v>1</v>
      </c>
      <c r="I98" s="270">
        <v>0</v>
      </c>
      <c r="J98" s="271">
        <f aca="true" t="shared" si="19" ref="J98:J104">SUM(C98:I98)</f>
        <v>25</v>
      </c>
      <c r="K98" s="311">
        <f t="shared" si="18"/>
        <v>15</v>
      </c>
    </row>
    <row r="99" spans="2:11" ht="15">
      <c r="B99" s="96">
        <v>2007</v>
      </c>
      <c r="C99" s="270">
        <v>4</v>
      </c>
      <c r="D99" s="270">
        <v>1</v>
      </c>
      <c r="E99" s="270">
        <v>0</v>
      </c>
      <c r="F99" s="270">
        <v>4</v>
      </c>
      <c r="G99" s="270">
        <v>0</v>
      </c>
      <c r="H99" s="270">
        <v>0</v>
      </c>
      <c r="I99" s="270">
        <v>0</v>
      </c>
      <c r="J99" s="271">
        <f t="shared" si="19"/>
        <v>9</v>
      </c>
      <c r="K99" s="311">
        <f t="shared" si="18"/>
        <v>18</v>
      </c>
    </row>
    <row r="100" spans="2:11" ht="15">
      <c r="B100" s="96">
        <v>2008</v>
      </c>
      <c r="C100" s="270">
        <v>4</v>
      </c>
      <c r="D100" s="270">
        <v>2</v>
      </c>
      <c r="E100" s="270">
        <v>1</v>
      </c>
      <c r="F100" s="270">
        <v>13</v>
      </c>
      <c r="G100" s="270">
        <v>0</v>
      </c>
      <c r="H100" s="270">
        <v>0</v>
      </c>
      <c r="I100" s="270">
        <v>0</v>
      </c>
      <c r="J100" s="271">
        <f t="shared" si="19"/>
        <v>20</v>
      </c>
      <c r="K100" s="311">
        <f t="shared" si="18"/>
        <v>11.333333333333334</v>
      </c>
    </row>
    <row r="101" spans="2:11" ht="15">
      <c r="B101" s="96">
        <v>2009</v>
      </c>
      <c r="C101" s="270">
        <v>1</v>
      </c>
      <c r="D101" s="270">
        <v>1</v>
      </c>
      <c r="E101" s="270">
        <v>0</v>
      </c>
      <c r="F101" s="270">
        <v>3</v>
      </c>
      <c r="G101" s="270">
        <v>0</v>
      </c>
      <c r="H101" s="270">
        <v>0</v>
      </c>
      <c r="I101" s="270">
        <v>0</v>
      </c>
      <c r="J101" s="271">
        <f t="shared" si="19"/>
        <v>5</v>
      </c>
      <c r="K101" s="311">
        <f t="shared" si="18"/>
        <v>9.666666666666666</v>
      </c>
    </row>
    <row r="102" spans="2:11" ht="15">
      <c r="B102" s="96">
        <v>2010</v>
      </c>
      <c r="C102" s="270">
        <v>1</v>
      </c>
      <c r="D102" s="270">
        <v>1</v>
      </c>
      <c r="E102" s="270">
        <v>1</v>
      </c>
      <c r="F102" s="270">
        <v>1</v>
      </c>
      <c r="G102" s="270">
        <v>0</v>
      </c>
      <c r="H102" s="270">
        <v>0</v>
      </c>
      <c r="I102" s="270">
        <v>0</v>
      </c>
      <c r="J102" s="271">
        <f t="shared" si="19"/>
        <v>4</v>
      </c>
      <c r="K102" s="311">
        <f t="shared" si="18"/>
        <v>5.333333333333333</v>
      </c>
    </row>
    <row r="103" spans="2:12" ht="15">
      <c r="B103" s="96">
        <v>2011</v>
      </c>
      <c r="C103" s="270">
        <v>2</v>
      </c>
      <c r="D103" s="270">
        <v>0</v>
      </c>
      <c r="E103" s="270">
        <v>0</v>
      </c>
      <c r="F103" s="270">
        <v>5</v>
      </c>
      <c r="G103" s="270">
        <v>0</v>
      </c>
      <c r="H103" s="270">
        <v>0</v>
      </c>
      <c r="I103" s="270">
        <v>0</v>
      </c>
      <c r="J103" s="271">
        <f t="shared" si="19"/>
        <v>7</v>
      </c>
      <c r="K103" s="311">
        <f t="shared" si="18"/>
        <v>4.333333333333333</v>
      </c>
      <c r="L103" s="105"/>
    </row>
    <row r="104" spans="2:12" ht="15">
      <c r="B104" s="96" t="s">
        <v>209</v>
      </c>
      <c r="C104" s="270">
        <v>1</v>
      </c>
      <c r="D104" s="270">
        <v>1</v>
      </c>
      <c r="E104" s="270">
        <v>0</v>
      </c>
      <c r="F104" s="270">
        <v>0</v>
      </c>
      <c r="G104" s="270">
        <v>0</v>
      </c>
      <c r="H104" s="270">
        <v>0</v>
      </c>
      <c r="I104" s="270">
        <v>0</v>
      </c>
      <c r="J104" s="271">
        <f t="shared" si="19"/>
        <v>2</v>
      </c>
      <c r="L104" s="105"/>
    </row>
    <row r="105" spans="2:11" ht="15">
      <c r="B105" s="96"/>
      <c r="C105" s="268"/>
      <c r="D105" s="268"/>
      <c r="E105" s="268"/>
      <c r="F105" s="268"/>
      <c r="G105" s="268"/>
      <c r="H105" s="268"/>
      <c r="I105" s="268"/>
      <c r="J105" s="271"/>
      <c r="K105" s="100"/>
    </row>
    <row r="106" spans="2:11" ht="15">
      <c r="B106" s="96" t="s">
        <v>182</v>
      </c>
      <c r="C106" s="297">
        <f>AVERAGE(C96:C100)</f>
        <v>6</v>
      </c>
      <c r="D106" s="297">
        <f aca="true" t="shared" si="20" ref="D106:J106">AVERAGE(D96:D100)</f>
        <v>2.4</v>
      </c>
      <c r="E106" s="297">
        <f t="shared" si="20"/>
        <v>0.4</v>
      </c>
      <c r="F106" s="297">
        <f t="shared" si="20"/>
        <v>6.2</v>
      </c>
      <c r="G106" s="297">
        <f t="shared" si="20"/>
        <v>0</v>
      </c>
      <c r="H106" s="297">
        <f t="shared" si="20"/>
        <v>0.2</v>
      </c>
      <c r="I106" s="297">
        <f t="shared" si="20"/>
        <v>0.2</v>
      </c>
      <c r="J106" s="298">
        <f t="shared" si="20"/>
        <v>15.4</v>
      </c>
      <c r="K106" s="100"/>
    </row>
    <row r="107" spans="2:11" ht="15">
      <c r="B107" s="96" t="s">
        <v>213</v>
      </c>
      <c r="C107" s="41">
        <f>SUM(C100:C104)/5</f>
        <v>1.8</v>
      </c>
      <c r="D107" s="41">
        <f aca="true" t="shared" si="21" ref="D107:J107">SUM(D100:D104)/5</f>
        <v>1</v>
      </c>
      <c r="E107" s="41">
        <f t="shared" si="21"/>
        <v>0.4</v>
      </c>
      <c r="F107" s="41">
        <f t="shared" si="21"/>
        <v>4.4</v>
      </c>
      <c r="G107" s="41">
        <f t="shared" si="21"/>
        <v>0</v>
      </c>
      <c r="H107" s="41">
        <f t="shared" si="21"/>
        <v>0</v>
      </c>
      <c r="I107" s="100">
        <f t="shared" si="21"/>
        <v>0</v>
      </c>
      <c r="J107" s="41">
        <f t="shared" si="21"/>
        <v>7.6</v>
      </c>
      <c r="K107" s="100"/>
    </row>
    <row r="108" spans="2:11" ht="15">
      <c r="B108" s="96"/>
      <c r="C108" s="267"/>
      <c r="D108" s="267"/>
      <c r="E108" s="267"/>
      <c r="F108" s="267"/>
      <c r="G108" s="267"/>
      <c r="H108" s="267"/>
      <c r="I108" s="267"/>
      <c r="J108" s="271"/>
      <c r="K108" s="100"/>
    </row>
    <row r="109" spans="2:11" ht="15">
      <c r="B109" s="96" t="s">
        <v>220</v>
      </c>
      <c r="C109" s="267"/>
      <c r="D109" s="267"/>
      <c r="E109" s="267"/>
      <c r="F109" s="267"/>
      <c r="G109" s="267"/>
      <c r="H109" s="267"/>
      <c r="I109" s="267"/>
      <c r="J109" s="271"/>
      <c r="K109" s="100">
        <f>K103</f>
        <v>4.333333333333333</v>
      </c>
    </row>
    <row r="110" spans="2:11" ht="15">
      <c r="B110" s="138" t="s">
        <v>221</v>
      </c>
      <c r="C110" s="272"/>
      <c r="D110" s="272"/>
      <c r="E110" s="272"/>
      <c r="F110" s="272"/>
      <c r="G110" s="272"/>
      <c r="H110" s="272"/>
      <c r="I110" s="272"/>
      <c r="J110" s="273"/>
      <c r="K110" s="100"/>
    </row>
    <row r="111" spans="2:11" ht="15">
      <c r="B111" s="138" t="s">
        <v>181</v>
      </c>
      <c r="C111" s="268"/>
      <c r="D111" s="268"/>
      <c r="E111" s="268"/>
      <c r="F111" s="268"/>
      <c r="G111" s="268"/>
      <c r="H111" s="268"/>
      <c r="I111" s="268"/>
      <c r="J111" s="269"/>
      <c r="K111" s="354">
        <f>(K109-J106)/J106</f>
        <v>-0.7186147186147186</v>
      </c>
    </row>
    <row r="112" spans="2:11" ht="5.25" customHeight="1" thickBot="1">
      <c r="B112" s="101"/>
      <c r="C112" s="102"/>
      <c r="D112" s="102"/>
      <c r="E112" s="102"/>
      <c r="F112" s="102"/>
      <c r="G112" s="102"/>
      <c r="H112" s="102"/>
      <c r="I112" s="102"/>
      <c r="J112" s="266"/>
      <c r="K112" s="103"/>
    </row>
    <row r="113" spans="2:11" ht="12.75">
      <c r="B113" s="34" t="s">
        <v>38</v>
      </c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2:11" ht="12.75">
      <c r="B114" s="34" t="s">
        <v>39</v>
      </c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2:11" ht="12.75">
      <c r="B115" s="360" t="s">
        <v>193</v>
      </c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2:3" ht="18">
      <c r="B117" s="32" t="s">
        <v>185</v>
      </c>
      <c r="C117" s="33" t="s">
        <v>222</v>
      </c>
    </row>
    <row r="118" spans="2:11" ht="13.5" thickBot="1">
      <c r="B118" s="35"/>
      <c r="C118" s="35"/>
      <c r="D118" s="35"/>
      <c r="E118" s="35"/>
      <c r="F118" s="35"/>
      <c r="G118" s="35"/>
      <c r="H118" s="35"/>
      <c r="I118" s="35"/>
      <c r="J118" s="35"/>
      <c r="K118" s="43"/>
    </row>
    <row r="119" spans="2:11" ht="18.75">
      <c r="B119" s="94" t="s">
        <v>178</v>
      </c>
      <c r="C119" s="36" t="s">
        <v>48</v>
      </c>
      <c r="D119" s="36" t="s">
        <v>27</v>
      </c>
      <c r="E119" s="36" t="s">
        <v>28</v>
      </c>
      <c r="F119" s="37" t="s">
        <v>16</v>
      </c>
      <c r="G119" s="36" t="s">
        <v>29</v>
      </c>
      <c r="H119" s="37" t="s">
        <v>42</v>
      </c>
      <c r="I119" s="37" t="s">
        <v>43</v>
      </c>
      <c r="J119" s="221" t="s">
        <v>161</v>
      </c>
      <c r="K119" s="355"/>
    </row>
    <row r="120" spans="2:11" ht="16.5" thickBot="1">
      <c r="B120" s="95"/>
      <c r="C120" s="38" t="s">
        <v>47</v>
      </c>
      <c r="D120" s="38" t="s">
        <v>30</v>
      </c>
      <c r="E120" s="38" t="s">
        <v>31</v>
      </c>
      <c r="F120" s="39"/>
      <c r="G120" s="38" t="s">
        <v>32</v>
      </c>
      <c r="H120" s="39"/>
      <c r="I120" s="39"/>
      <c r="J120" s="225" t="s">
        <v>162</v>
      </c>
      <c r="K120" s="355"/>
    </row>
    <row r="121" spans="2:11" ht="15">
      <c r="B121" s="96" t="s">
        <v>190</v>
      </c>
      <c r="C121" s="277">
        <f>AVERAGE(C123:C127)</f>
        <v>545.8</v>
      </c>
      <c r="D121" s="277">
        <f aca="true" t="shared" si="22" ref="D121:J121">AVERAGE(D123:D127)</f>
        <v>96.4</v>
      </c>
      <c r="E121" s="277">
        <f t="shared" si="22"/>
        <v>5.4</v>
      </c>
      <c r="F121" s="277">
        <f t="shared" si="22"/>
        <v>136.2</v>
      </c>
      <c r="G121" s="277">
        <f t="shared" si="22"/>
        <v>10.2</v>
      </c>
      <c r="H121" s="277">
        <f t="shared" si="22"/>
        <v>8</v>
      </c>
      <c r="I121" s="277">
        <f t="shared" si="22"/>
        <v>10</v>
      </c>
      <c r="J121" s="359">
        <f t="shared" si="22"/>
        <v>812</v>
      </c>
      <c r="K121" s="356"/>
    </row>
    <row r="122" spans="2:11" ht="8.25" customHeight="1">
      <c r="B122" s="97"/>
      <c r="C122" s="274"/>
      <c r="D122" s="274"/>
      <c r="E122" s="274"/>
      <c r="F122" s="274"/>
      <c r="G122" s="274"/>
      <c r="H122" s="274"/>
      <c r="I122" s="274"/>
      <c r="J122" s="278"/>
      <c r="K122" s="357"/>
    </row>
    <row r="123" spans="2:11" ht="15" customHeight="1">
      <c r="B123" s="96">
        <v>1994</v>
      </c>
      <c r="C123" s="274">
        <v>656</v>
      </c>
      <c r="D123" s="274">
        <v>140</v>
      </c>
      <c r="E123" s="274">
        <v>5</v>
      </c>
      <c r="F123" s="274">
        <v>151</v>
      </c>
      <c r="G123" s="274">
        <v>20</v>
      </c>
      <c r="H123" s="274">
        <v>12</v>
      </c>
      <c r="I123" s="274">
        <v>8</v>
      </c>
      <c r="J123" s="279">
        <f aca="true" t="shared" si="23" ref="J123:J132">SUM(C123:I123)</f>
        <v>992</v>
      </c>
      <c r="K123" s="356"/>
    </row>
    <row r="124" spans="2:11" ht="15" customHeight="1">
      <c r="B124" s="96">
        <v>1995</v>
      </c>
      <c r="C124" s="274">
        <v>622</v>
      </c>
      <c r="D124" s="274">
        <v>110</v>
      </c>
      <c r="E124" s="274">
        <v>7</v>
      </c>
      <c r="F124" s="274">
        <v>142</v>
      </c>
      <c r="G124" s="274">
        <v>9</v>
      </c>
      <c r="H124" s="274">
        <v>13</v>
      </c>
      <c r="I124" s="274">
        <v>17</v>
      </c>
      <c r="J124" s="279">
        <f t="shared" si="23"/>
        <v>920</v>
      </c>
      <c r="K124" s="356"/>
    </row>
    <row r="125" spans="2:12" ht="15" customHeight="1">
      <c r="B125" s="96">
        <v>1996</v>
      </c>
      <c r="C125" s="274">
        <v>524</v>
      </c>
      <c r="D125" s="274">
        <v>94</v>
      </c>
      <c r="E125" s="274">
        <v>3</v>
      </c>
      <c r="F125" s="274">
        <v>115</v>
      </c>
      <c r="G125" s="274">
        <v>14</v>
      </c>
      <c r="H125" s="274">
        <v>3</v>
      </c>
      <c r="I125" s="274">
        <v>10</v>
      </c>
      <c r="J125" s="279">
        <f t="shared" si="23"/>
        <v>763</v>
      </c>
      <c r="K125" s="356"/>
      <c r="L125" s="43"/>
    </row>
    <row r="126" spans="2:12" ht="15" customHeight="1">
      <c r="B126" s="96">
        <v>1997</v>
      </c>
      <c r="C126" s="274">
        <v>490</v>
      </c>
      <c r="D126" s="274">
        <v>77</v>
      </c>
      <c r="E126" s="274">
        <v>4</v>
      </c>
      <c r="F126" s="274">
        <v>129</v>
      </c>
      <c r="G126" s="274">
        <v>3</v>
      </c>
      <c r="H126" s="274">
        <v>6</v>
      </c>
      <c r="I126" s="274">
        <v>10</v>
      </c>
      <c r="J126" s="279">
        <f t="shared" si="23"/>
        <v>719</v>
      </c>
      <c r="K126" s="356"/>
      <c r="L126" s="43"/>
    </row>
    <row r="127" spans="2:12" ht="15" customHeight="1">
      <c r="B127" s="96">
        <v>1998</v>
      </c>
      <c r="C127" s="274">
        <v>437</v>
      </c>
      <c r="D127" s="274">
        <v>61</v>
      </c>
      <c r="E127" s="274">
        <v>8</v>
      </c>
      <c r="F127" s="274">
        <v>144</v>
      </c>
      <c r="G127" s="274">
        <v>5</v>
      </c>
      <c r="H127" s="274">
        <v>6</v>
      </c>
      <c r="I127" s="274">
        <v>5</v>
      </c>
      <c r="J127" s="279">
        <f t="shared" si="23"/>
        <v>666</v>
      </c>
      <c r="K127" s="356"/>
      <c r="L127" s="43"/>
    </row>
    <row r="128" spans="2:12" ht="15" customHeight="1">
      <c r="B128" s="96">
        <v>1999</v>
      </c>
      <c r="C128" s="274">
        <v>413</v>
      </c>
      <c r="D128" s="274">
        <v>68</v>
      </c>
      <c r="E128" s="274">
        <v>5</v>
      </c>
      <c r="F128" s="274">
        <v>102</v>
      </c>
      <c r="G128" s="274">
        <v>2</v>
      </c>
      <c r="H128" s="274">
        <v>2</v>
      </c>
      <c r="I128" s="274">
        <v>8</v>
      </c>
      <c r="J128" s="279">
        <f t="shared" si="23"/>
        <v>600</v>
      </c>
      <c r="K128" s="356"/>
      <c r="L128" s="43"/>
    </row>
    <row r="129" spans="2:12" ht="15" customHeight="1">
      <c r="B129" s="96">
        <v>2000</v>
      </c>
      <c r="C129" s="274">
        <v>365</v>
      </c>
      <c r="D129" s="274">
        <v>61</v>
      </c>
      <c r="E129" s="274">
        <v>7</v>
      </c>
      <c r="F129" s="274">
        <v>90</v>
      </c>
      <c r="G129" s="274">
        <v>7</v>
      </c>
      <c r="H129" s="274">
        <v>5</v>
      </c>
      <c r="I129" s="274">
        <v>5</v>
      </c>
      <c r="J129" s="279">
        <f t="shared" si="23"/>
        <v>540</v>
      </c>
      <c r="K129" s="356"/>
      <c r="L129" s="43"/>
    </row>
    <row r="130" spans="2:12" ht="15" customHeight="1">
      <c r="B130" s="96">
        <v>2001</v>
      </c>
      <c r="C130" s="274">
        <v>339</v>
      </c>
      <c r="D130" s="274">
        <v>52</v>
      </c>
      <c r="E130" s="274">
        <v>7</v>
      </c>
      <c r="F130" s="274">
        <v>108</v>
      </c>
      <c r="G130" s="274">
        <v>5</v>
      </c>
      <c r="H130" s="274">
        <v>6</v>
      </c>
      <c r="I130" s="274">
        <v>7</v>
      </c>
      <c r="J130" s="279">
        <f t="shared" si="23"/>
        <v>524</v>
      </c>
      <c r="K130" s="356"/>
      <c r="L130" s="43"/>
    </row>
    <row r="131" spans="2:12" ht="15" customHeight="1">
      <c r="B131" s="96">
        <v>2002</v>
      </c>
      <c r="C131" s="274">
        <v>328</v>
      </c>
      <c r="D131" s="274">
        <v>46</v>
      </c>
      <c r="E131" s="274">
        <v>7</v>
      </c>
      <c r="F131" s="274">
        <v>109</v>
      </c>
      <c r="G131" s="274">
        <v>9</v>
      </c>
      <c r="H131" s="274">
        <v>7</v>
      </c>
      <c r="I131" s="274">
        <v>7</v>
      </c>
      <c r="J131" s="279">
        <f t="shared" si="23"/>
        <v>513</v>
      </c>
      <c r="K131" s="356"/>
      <c r="L131" s="43"/>
    </row>
    <row r="132" spans="2:12" ht="15" customHeight="1">
      <c r="B132" s="96">
        <v>2003</v>
      </c>
      <c r="C132" s="274">
        <v>268</v>
      </c>
      <c r="D132" s="274">
        <v>46</v>
      </c>
      <c r="E132" s="274">
        <v>5</v>
      </c>
      <c r="F132" s="274">
        <v>83</v>
      </c>
      <c r="G132" s="274">
        <v>5</v>
      </c>
      <c r="H132" s="274">
        <v>2</v>
      </c>
      <c r="I132" s="274">
        <v>6</v>
      </c>
      <c r="J132" s="279">
        <f t="shared" si="23"/>
        <v>415</v>
      </c>
      <c r="K132" s="356"/>
      <c r="L132" s="43"/>
    </row>
    <row r="133" spans="2:11" ht="15">
      <c r="B133" s="96">
        <v>2004</v>
      </c>
      <c r="C133" s="274">
        <v>239</v>
      </c>
      <c r="D133" s="274">
        <v>40</v>
      </c>
      <c r="E133" s="274">
        <v>9</v>
      </c>
      <c r="F133" s="274">
        <v>74</v>
      </c>
      <c r="G133" s="274">
        <v>3</v>
      </c>
      <c r="H133" s="274">
        <v>3</v>
      </c>
      <c r="I133" s="274">
        <v>4</v>
      </c>
      <c r="J133" s="279">
        <f>SUM(C133:I133)</f>
        <v>372</v>
      </c>
      <c r="K133" s="356"/>
    </row>
    <row r="134" spans="2:11" ht="15">
      <c r="B134" s="96">
        <v>2005</v>
      </c>
      <c r="C134" s="274">
        <v>239</v>
      </c>
      <c r="D134" s="274">
        <v>26</v>
      </c>
      <c r="E134" s="274">
        <v>11</v>
      </c>
      <c r="F134" s="274">
        <v>68</v>
      </c>
      <c r="G134" s="274">
        <v>6</v>
      </c>
      <c r="H134" s="274">
        <v>2</v>
      </c>
      <c r="I134" s="274">
        <v>5</v>
      </c>
      <c r="J134" s="279">
        <f>SUM(C134:I134)</f>
        <v>357</v>
      </c>
      <c r="K134" s="356"/>
    </row>
    <row r="135" spans="2:11" ht="15">
      <c r="B135" s="96">
        <v>2006</v>
      </c>
      <c r="C135" s="274">
        <v>239</v>
      </c>
      <c r="D135" s="274">
        <v>35</v>
      </c>
      <c r="E135" s="274">
        <v>10</v>
      </c>
      <c r="F135" s="274">
        <v>60</v>
      </c>
      <c r="G135" s="274">
        <v>4</v>
      </c>
      <c r="H135" s="274">
        <v>0</v>
      </c>
      <c r="I135" s="274">
        <v>2</v>
      </c>
      <c r="J135" s="279">
        <f aca="true" t="shared" si="24" ref="J135:J141">SUM(C135:I135)</f>
        <v>350</v>
      </c>
      <c r="K135" s="356"/>
    </row>
    <row r="136" spans="2:11" ht="15">
      <c r="B136" s="96">
        <v>2007</v>
      </c>
      <c r="C136" s="274">
        <v>181</v>
      </c>
      <c r="D136" s="274">
        <v>28</v>
      </c>
      <c r="E136" s="274">
        <v>4</v>
      </c>
      <c r="F136" s="274">
        <v>51</v>
      </c>
      <c r="G136" s="274">
        <v>1</v>
      </c>
      <c r="H136" s="274">
        <v>1</v>
      </c>
      <c r="I136" s="274">
        <v>3</v>
      </c>
      <c r="J136" s="279">
        <f t="shared" si="24"/>
        <v>269</v>
      </c>
      <c r="K136" s="356"/>
    </row>
    <row r="137" spans="2:11" ht="15">
      <c r="B137" s="96">
        <v>2008</v>
      </c>
      <c r="C137" s="274">
        <v>194</v>
      </c>
      <c r="D137" s="274">
        <v>18</v>
      </c>
      <c r="E137" s="274">
        <v>5</v>
      </c>
      <c r="F137" s="274">
        <v>56</v>
      </c>
      <c r="G137" s="274">
        <v>2</v>
      </c>
      <c r="H137" s="274">
        <v>1</v>
      </c>
      <c r="I137" s="274">
        <v>3</v>
      </c>
      <c r="J137" s="279">
        <f t="shared" si="24"/>
        <v>279</v>
      </c>
      <c r="K137" s="356"/>
    </row>
    <row r="138" spans="2:11" ht="15">
      <c r="B138" s="96">
        <v>2009</v>
      </c>
      <c r="C138" s="274">
        <v>155</v>
      </c>
      <c r="D138" s="274">
        <v>26</v>
      </c>
      <c r="E138" s="274">
        <v>2</v>
      </c>
      <c r="F138" s="274">
        <v>62</v>
      </c>
      <c r="G138" s="274">
        <v>2</v>
      </c>
      <c r="H138" s="274">
        <v>1</v>
      </c>
      <c r="I138" s="274">
        <v>5</v>
      </c>
      <c r="J138" s="279">
        <f t="shared" si="24"/>
        <v>253</v>
      </c>
      <c r="K138" s="356"/>
    </row>
    <row r="139" spans="2:11" ht="15">
      <c r="B139" s="96">
        <v>2010</v>
      </c>
      <c r="C139" s="274">
        <v>150</v>
      </c>
      <c r="D139" s="274">
        <v>23</v>
      </c>
      <c r="E139" s="274">
        <v>3</v>
      </c>
      <c r="F139" s="274">
        <v>40</v>
      </c>
      <c r="G139" s="274">
        <v>7</v>
      </c>
      <c r="H139" s="274">
        <v>0</v>
      </c>
      <c r="I139" s="274">
        <v>0</v>
      </c>
      <c r="J139" s="279">
        <f t="shared" si="24"/>
        <v>223</v>
      </c>
      <c r="K139" s="356"/>
    </row>
    <row r="140" spans="2:13" ht="15">
      <c r="B140" s="96">
        <v>2011</v>
      </c>
      <c r="C140" s="274">
        <v>139</v>
      </c>
      <c r="D140" s="274">
        <v>23</v>
      </c>
      <c r="E140" s="274">
        <v>2</v>
      </c>
      <c r="F140" s="274">
        <v>34</v>
      </c>
      <c r="G140" s="274">
        <v>4</v>
      </c>
      <c r="H140" s="274">
        <v>0</v>
      </c>
      <c r="I140" s="274">
        <v>1</v>
      </c>
      <c r="J140" s="279">
        <f t="shared" si="24"/>
        <v>203</v>
      </c>
      <c r="K140" s="356"/>
      <c r="L140" s="43"/>
      <c r="M140" s="43"/>
    </row>
    <row r="141" spans="2:13" ht="15">
      <c r="B141" s="96" t="s">
        <v>209</v>
      </c>
      <c r="C141" s="274">
        <v>131</v>
      </c>
      <c r="D141" s="274">
        <v>21</v>
      </c>
      <c r="E141" s="274">
        <v>1</v>
      </c>
      <c r="F141" s="274">
        <v>34</v>
      </c>
      <c r="G141" s="274">
        <v>1</v>
      </c>
      <c r="H141" s="274">
        <v>5</v>
      </c>
      <c r="I141" s="274">
        <v>0</v>
      </c>
      <c r="J141" s="279">
        <f t="shared" si="24"/>
        <v>193</v>
      </c>
      <c r="K141" s="356"/>
      <c r="L141" s="43"/>
      <c r="M141" s="43"/>
    </row>
    <row r="142" spans="2:13" ht="15">
      <c r="B142" s="96"/>
      <c r="C142" s="274"/>
      <c r="D142" s="274"/>
      <c r="E142" s="274"/>
      <c r="F142" s="274"/>
      <c r="G142" s="274"/>
      <c r="H142" s="274"/>
      <c r="I142" s="274"/>
      <c r="J142" s="279"/>
      <c r="K142" s="222"/>
      <c r="L142" s="43"/>
      <c r="M142" s="43"/>
    </row>
    <row r="143" spans="2:13" ht="15">
      <c r="B143" s="96" t="s">
        <v>182</v>
      </c>
      <c r="C143" s="297">
        <f>AVERAGE(C133:C137)</f>
        <v>218.4</v>
      </c>
      <c r="D143" s="297">
        <f aca="true" t="shared" si="25" ref="D143:J143">AVERAGE(D133:D137)</f>
        <v>29.4</v>
      </c>
      <c r="E143" s="297">
        <f t="shared" si="25"/>
        <v>7.8</v>
      </c>
      <c r="F143" s="297">
        <f t="shared" si="25"/>
        <v>61.8</v>
      </c>
      <c r="G143" s="297">
        <f t="shared" si="25"/>
        <v>3.2</v>
      </c>
      <c r="H143" s="297">
        <f t="shared" si="25"/>
        <v>1.4</v>
      </c>
      <c r="I143" s="297">
        <f t="shared" si="25"/>
        <v>3.4</v>
      </c>
      <c r="J143" s="298">
        <f t="shared" si="25"/>
        <v>325.4</v>
      </c>
      <c r="K143" s="222"/>
      <c r="L143" s="43"/>
      <c r="M143" s="43"/>
    </row>
    <row r="144" spans="2:13" ht="15">
      <c r="B144" s="96" t="s">
        <v>213</v>
      </c>
      <c r="C144" s="277">
        <f>SUM(C137:C141)/5</f>
        <v>153.8</v>
      </c>
      <c r="D144" s="277">
        <f aca="true" t="shared" si="26" ref="D144:J144">SUM(D137:D141)/5</f>
        <v>22.2</v>
      </c>
      <c r="E144" s="277">
        <f t="shared" si="26"/>
        <v>2.6</v>
      </c>
      <c r="F144" s="277">
        <f t="shared" si="26"/>
        <v>45.2</v>
      </c>
      <c r="G144" s="277">
        <f t="shared" si="26"/>
        <v>3.2</v>
      </c>
      <c r="H144" s="277">
        <f t="shared" si="26"/>
        <v>1.4</v>
      </c>
      <c r="I144" s="384">
        <f t="shared" si="26"/>
        <v>1.8</v>
      </c>
      <c r="J144" s="277">
        <f t="shared" si="26"/>
        <v>230.2</v>
      </c>
      <c r="K144" s="222"/>
      <c r="L144" s="43"/>
      <c r="M144" s="43"/>
    </row>
    <row r="145" spans="2:13" ht="15">
      <c r="B145" s="96"/>
      <c r="C145" s="277"/>
      <c r="D145" s="277"/>
      <c r="E145" s="277"/>
      <c r="F145" s="277"/>
      <c r="G145" s="277"/>
      <c r="H145" s="277"/>
      <c r="I145" s="277"/>
      <c r="J145" s="279"/>
      <c r="K145" s="222"/>
      <c r="L145" s="43"/>
      <c r="M145" s="43"/>
    </row>
    <row r="146" spans="2:13" ht="20.25" customHeight="1">
      <c r="B146" s="138" t="s">
        <v>214</v>
      </c>
      <c r="C146" s="280">
        <f>C143*0.63</f>
        <v>137.592</v>
      </c>
      <c r="D146" s="280">
        <f aca="true" t="shared" si="27" ref="D146:J146">D143*0.63</f>
        <v>18.522</v>
      </c>
      <c r="E146" s="280">
        <f t="shared" si="27"/>
        <v>4.914</v>
      </c>
      <c r="F146" s="280">
        <f t="shared" si="27"/>
        <v>38.934</v>
      </c>
      <c r="G146" s="280">
        <f t="shared" si="27"/>
        <v>2.016</v>
      </c>
      <c r="H146" s="280">
        <f t="shared" si="27"/>
        <v>0.8819999999999999</v>
      </c>
      <c r="I146" s="385">
        <f t="shared" si="27"/>
        <v>2.142</v>
      </c>
      <c r="J146" s="280">
        <f t="shared" si="27"/>
        <v>205.00199999999998</v>
      </c>
      <c r="K146" s="222"/>
      <c r="L146" s="43"/>
      <c r="M146" s="43"/>
    </row>
    <row r="147" spans="2:13" ht="12.75" customHeight="1">
      <c r="B147" s="138" t="s">
        <v>158</v>
      </c>
      <c r="C147" s="274"/>
      <c r="D147" s="274"/>
      <c r="E147" s="274"/>
      <c r="F147" s="274"/>
      <c r="G147" s="274"/>
      <c r="H147" s="274"/>
      <c r="I147" s="274"/>
      <c r="J147" s="278"/>
      <c r="K147" s="223"/>
      <c r="L147" s="43"/>
      <c r="M147" s="43"/>
    </row>
    <row r="148" spans="2:13" ht="15">
      <c r="B148" s="134" t="s">
        <v>215</v>
      </c>
      <c r="C148" s="283">
        <f>IF(C140&gt;$C$199,(C141-C140)/C140,$C$200)</f>
        <v>-0.05755395683453238</v>
      </c>
      <c r="D148" s="283" t="str">
        <f aca="true" t="shared" si="28" ref="D148:J148">IF(D140&gt;$C$199,(D141-D140)/D140,$C$200)</f>
        <v>*</v>
      </c>
      <c r="E148" s="283" t="str">
        <f t="shared" si="28"/>
        <v>*</v>
      </c>
      <c r="F148" s="283" t="str">
        <f t="shared" si="28"/>
        <v>*</v>
      </c>
      <c r="G148" s="283" t="str">
        <f t="shared" si="28"/>
        <v>*</v>
      </c>
      <c r="H148" s="283" t="str">
        <f t="shared" si="28"/>
        <v>*</v>
      </c>
      <c r="I148" s="386" t="str">
        <f t="shared" si="28"/>
        <v>*</v>
      </c>
      <c r="J148" s="283">
        <f t="shared" si="28"/>
        <v>-0.04926108374384237</v>
      </c>
      <c r="K148" s="224"/>
      <c r="L148" s="43"/>
      <c r="M148" s="43"/>
    </row>
    <row r="149" spans="2:13" ht="15">
      <c r="B149" s="96" t="s">
        <v>216</v>
      </c>
      <c r="C149" s="275"/>
      <c r="D149" s="275"/>
      <c r="E149" s="275"/>
      <c r="F149" s="275"/>
      <c r="G149" s="275"/>
      <c r="H149" s="275"/>
      <c r="I149" s="275"/>
      <c r="J149" s="276"/>
      <c r="K149" s="224"/>
      <c r="L149" s="43"/>
      <c r="M149" s="43"/>
    </row>
    <row r="150" spans="2:13" ht="15">
      <c r="B150" s="96" t="s">
        <v>181</v>
      </c>
      <c r="C150" s="284">
        <f>IF(C143&gt;$C$199,(C141-C143)/C143,$C$200)</f>
        <v>-0.4001831501831502</v>
      </c>
      <c r="D150" s="284" t="str">
        <f aca="true" t="shared" si="29" ref="D150:J150">IF(D143&gt;$C$199,(D141-D143)/D143,$C$200)</f>
        <v>*</v>
      </c>
      <c r="E150" s="284" t="str">
        <f t="shared" si="29"/>
        <v>*</v>
      </c>
      <c r="F150" s="284">
        <f t="shared" si="29"/>
        <v>-0.44983818770226536</v>
      </c>
      <c r="G150" s="284" t="str">
        <f t="shared" si="29"/>
        <v>*</v>
      </c>
      <c r="H150" s="284" t="str">
        <f t="shared" si="29"/>
        <v>*</v>
      </c>
      <c r="I150" s="386" t="str">
        <f t="shared" si="29"/>
        <v>*</v>
      </c>
      <c r="J150" s="284">
        <f t="shared" si="29"/>
        <v>-0.40688383527965577</v>
      </c>
      <c r="K150" s="224"/>
      <c r="L150" s="43"/>
      <c r="M150" s="43"/>
    </row>
    <row r="151" spans="2:13" ht="5.25" customHeight="1" thickBot="1">
      <c r="B151" s="101"/>
      <c r="C151" s="102"/>
      <c r="D151" s="102"/>
      <c r="E151" s="102"/>
      <c r="F151" s="102"/>
      <c r="G151" s="102"/>
      <c r="H151" s="102"/>
      <c r="I151" s="102"/>
      <c r="J151" s="266"/>
      <c r="K151" s="233"/>
      <c r="L151" s="43"/>
      <c r="M151" s="43"/>
    </row>
    <row r="152" spans="2:13" ht="21" customHeight="1">
      <c r="B152" s="34" t="s">
        <v>46</v>
      </c>
      <c r="C152" s="265"/>
      <c r="D152" s="265"/>
      <c r="E152" s="265"/>
      <c r="F152" s="265"/>
      <c r="G152" s="265"/>
      <c r="H152" s="265"/>
      <c r="I152" s="265"/>
      <c r="J152" s="264"/>
      <c r="K152" s="264"/>
      <c r="L152" s="43"/>
      <c r="M152" s="43"/>
    </row>
    <row r="153" spans="2:13" ht="12" customHeight="1">
      <c r="B153" s="34" t="s">
        <v>38</v>
      </c>
      <c r="C153" s="265"/>
      <c r="D153" s="265"/>
      <c r="E153" s="265"/>
      <c r="F153" s="265"/>
      <c r="G153" s="265"/>
      <c r="H153" s="265"/>
      <c r="I153" s="265"/>
      <c r="J153" s="264"/>
      <c r="K153" s="264"/>
      <c r="L153" s="43"/>
      <c r="M153" s="43"/>
    </row>
    <row r="154" spans="2:13" ht="12" customHeight="1">
      <c r="B154" s="34" t="s">
        <v>39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6" spans="2:3" ht="18">
      <c r="B156" s="33" t="s">
        <v>186</v>
      </c>
      <c r="C156" s="33" t="s">
        <v>223</v>
      </c>
    </row>
    <row r="157" spans="2:16" ht="13.5" thickBot="1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3"/>
      <c r="N157" s="43"/>
      <c r="O157" s="43"/>
      <c r="P157" s="43"/>
    </row>
    <row r="158" spans="2:16" ht="18.75">
      <c r="B158" s="104"/>
      <c r="C158" s="36" t="s">
        <v>48</v>
      </c>
      <c r="D158" s="36" t="s">
        <v>27</v>
      </c>
      <c r="E158" s="36" t="s">
        <v>28</v>
      </c>
      <c r="F158" s="37" t="s">
        <v>16</v>
      </c>
      <c r="G158" s="36" t="s">
        <v>29</v>
      </c>
      <c r="H158" s="37" t="s">
        <v>42</v>
      </c>
      <c r="I158" s="37" t="s">
        <v>43</v>
      </c>
      <c r="J158" s="221" t="s">
        <v>161</v>
      </c>
      <c r="L158" s="36" t="s">
        <v>4</v>
      </c>
      <c r="M158" s="105"/>
      <c r="N158" s="43"/>
      <c r="O158" s="43"/>
      <c r="P158" s="43"/>
    </row>
    <row r="159" spans="2:16" ht="16.5" thickBot="1">
      <c r="B159" s="101"/>
      <c r="C159" s="38" t="s">
        <v>47</v>
      </c>
      <c r="D159" s="38" t="s">
        <v>30</v>
      </c>
      <c r="E159" s="38" t="s">
        <v>31</v>
      </c>
      <c r="F159" s="39"/>
      <c r="G159" s="38" t="s">
        <v>32</v>
      </c>
      <c r="H159" s="39"/>
      <c r="I159" s="39"/>
      <c r="J159" s="225" t="s">
        <v>162</v>
      </c>
      <c r="K159" s="38" t="s">
        <v>95</v>
      </c>
      <c r="L159" s="38" t="s">
        <v>33</v>
      </c>
      <c r="M159" s="105"/>
      <c r="N159" s="43"/>
      <c r="O159" s="43"/>
      <c r="P159" s="43"/>
    </row>
    <row r="160" spans="2:15" ht="27" thickBot="1">
      <c r="B160" s="105"/>
      <c r="C160" s="46"/>
      <c r="D160" s="46"/>
      <c r="E160" s="46"/>
      <c r="F160" s="46"/>
      <c r="G160" s="46"/>
      <c r="H160" s="46"/>
      <c r="I160" s="46"/>
      <c r="J160" s="307" t="s">
        <v>34</v>
      </c>
      <c r="K160" s="282" t="s">
        <v>35</v>
      </c>
      <c r="L160" s="308" t="s">
        <v>36</v>
      </c>
      <c r="M160" s="105"/>
      <c r="N160" s="43"/>
      <c r="O160" s="43"/>
    </row>
    <row r="161" spans="2:15" ht="15">
      <c r="B161" s="96" t="s">
        <v>190</v>
      </c>
      <c r="C161" s="277">
        <f>SUM(C163:C167)/5</f>
        <v>3008.6</v>
      </c>
      <c r="D161" s="277">
        <f aca="true" t="shared" si="30" ref="D161:J161">SUM(D163:D167)/5</f>
        <v>1034.4</v>
      </c>
      <c r="E161" s="277">
        <f t="shared" si="30"/>
        <v>579.6</v>
      </c>
      <c r="F161" s="277">
        <f t="shared" si="30"/>
        <v>10859.4</v>
      </c>
      <c r="G161" s="277">
        <f t="shared" si="30"/>
        <v>912.2</v>
      </c>
      <c r="H161" s="277">
        <f t="shared" si="30"/>
        <v>583</v>
      </c>
      <c r="I161" s="277">
        <f t="shared" si="30"/>
        <v>500.8</v>
      </c>
      <c r="J161" s="295">
        <f t="shared" si="30"/>
        <v>17478</v>
      </c>
      <c r="K161" s="281">
        <f>SUM(K163:K167)/5</f>
        <v>37652.681599999996</v>
      </c>
      <c r="L161" s="47">
        <f>100*J161/K161</f>
        <v>46.41900458956953</v>
      </c>
      <c r="M161" s="105"/>
      <c r="N161" s="43"/>
      <c r="O161" s="43"/>
    </row>
    <row r="162" spans="2:15" ht="6" customHeight="1">
      <c r="B162" s="97"/>
      <c r="C162" s="42"/>
      <c r="D162" s="42"/>
      <c r="E162" s="42"/>
      <c r="F162" s="42"/>
      <c r="G162" s="42"/>
      <c r="H162" s="42"/>
      <c r="I162" s="42"/>
      <c r="J162" s="227"/>
      <c r="K162" s="42"/>
      <c r="L162" s="47"/>
      <c r="M162" s="105"/>
      <c r="N162" s="43"/>
      <c r="O162" s="43"/>
    </row>
    <row r="163" spans="2:15" ht="15" customHeight="1">
      <c r="B163" s="96">
        <v>1994</v>
      </c>
      <c r="C163" s="42">
        <v>3083</v>
      </c>
      <c r="D163" s="42">
        <v>1068</v>
      </c>
      <c r="E163" s="42">
        <v>577</v>
      </c>
      <c r="F163" s="42">
        <v>10123</v>
      </c>
      <c r="G163" s="42">
        <v>1084</v>
      </c>
      <c r="H163" s="42">
        <v>669</v>
      </c>
      <c r="I163" s="42">
        <v>398</v>
      </c>
      <c r="J163" s="226">
        <f>SUM(C163:I163)</f>
        <v>17002</v>
      </c>
      <c r="K163" s="118">
        <v>36000</v>
      </c>
      <c r="L163" s="47">
        <f aca="true" t="shared" si="31" ref="L163:L180">100*J163/K163</f>
        <v>47.227777777777774</v>
      </c>
      <c r="M163" s="105"/>
      <c r="N163" s="43"/>
      <c r="O163" s="43"/>
    </row>
    <row r="164" spans="2:15" ht="15" customHeight="1">
      <c r="B164" s="96">
        <v>1995</v>
      </c>
      <c r="C164" s="42">
        <v>3048</v>
      </c>
      <c r="D164" s="42">
        <v>1031</v>
      </c>
      <c r="E164" s="42">
        <v>576</v>
      </c>
      <c r="F164" s="42">
        <v>10321</v>
      </c>
      <c r="G164" s="42">
        <v>802</v>
      </c>
      <c r="H164" s="42">
        <v>579</v>
      </c>
      <c r="I164" s="42">
        <v>498</v>
      </c>
      <c r="J164" s="226">
        <f aca="true" t="shared" si="32" ref="J164:J172">SUM(C164:I164)</f>
        <v>16855</v>
      </c>
      <c r="K164" s="118">
        <v>36736.975999999995</v>
      </c>
      <c r="L164" s="47">
        <f t="shared" si="31"/>
        <v>45.88020527329196</v>
      </c>
      <c r="M164" s="105"/>
      <c r="N164" s="43"/>
      <c r="O164" s="43"/>
    </row>
    <row r="165" spans="2:15" ht="15" customHeight="1">
      <c r="B165" s="96">
        <v>1996</v>
      </c>
      <c r="C165" s="42">
        <v>3047</v>
      </c>
      <c r="D165" s="42">
        <v>1081</v>
      </c>
      <c r="E165" s="42">
        <v>550</v>
      </c>
      <c r="F165" s="42">
        <v>10740</v>
      </c>
      <c r="G165" s="42">
        <v>902</v>
      </c>
      <c r="H165" s="42">
        <v>499</v>
      </c>
      <c r="I165" s="42">
        <v>499</v>
      </c>
      <c r="J165" s="226">
        <f t="shared" si="32"/>
        <v>17318</v>
      </c>
      <c r="K165" s="118">
        <v>37776.765</v>
      </c>
      <c r="L165" s="47">
        <f t="shared" si="31"/>
        <v>45.842993702610585</v>
      </c>
      <c r="M165" s="105"/>
      <c r="N165" s="43"/>
      <c r="O165" s="43"/>
    </row>
    <row r="166" spans="2:15" ht="15" customHeight="1">
      <c r="B166" s="96">
        <v>1997</v>
      </c>
      <c r="C166" s="42">
        <v>2944</v>
      </c>
      <c r="D166" s="42">
        <v>1062</v>
      </c>
      <c r="E166" s="42">
        <v>590</v>
      </c>
      <c r="F166" s="42">
        <v>11669</v>
      </c>
      <c r="G166" s="42">
        <v>886</v>
      </c>
      <c r="H166" s="42">
        <v>525</v>
      </c>
      <c r="I166" s="42">
        <v>529</v>
      </c>
      <c r="J166" s="226">
        <f t="shared" si="32"/>
        <v>18205</v>
      </c>
      <c r="K166" s="118">
        <v>38581.169</v>
      </c>
      <c r="L166" s="47">
        <f t="shared" si="31"/>
        <v>47.18623222640039</v>
      </c>
      <c r="M166" s="105"/>
      <c r="N166" s="43"/>
      <c r="O166" s="43"/>
    </row>
    <row r="167" spans="2:15" ht="15" customHeight="1">
      <c r="B167" s="96">
        <v>1998</v>
      </c>
      <c r="C167" s="42">
        <v>2921</v>
      </c>
      <c r="D167" s="42">
        <v>930</v>
      </c>
      <c r="E167" s="42">
        <v>605</v>
      </c>
      <c r="F167" s="42">
        <v>11444</v>
      </c>
      <c r="G167" s="42">
        <v>887</v>
      </c>
      <c r="H167" s="42">
        <v>643</v>
      </c>
      <c r="I167" s="42">
        <v>580</v>
      </c>
      <c r="J167" s="226">
        <f t="shared" si="32"/>
        <v>18010</v>
      </c>
      <c r="K167" s="118">
        <v>39168.498</v>
      </c>
      <c r="L167" s="47">
        <f t="shared" si="31"/>
        <v>45.98082877724849</v>
      </c>
      <c r="M167" s="105"/>
      <c r="N167" s="43"/>
      <c r="O167" s="43"/>
    </row>
    <row r="168" spans="2:15" ht="15" customHeight="1">
      <c r="B168" s="96">
        <v>1999</v>
      </c>
      <c r="C168" s="42">
        <v>2620</v>
      </c>
      <c r="D168" s="42">
        <v>828</v>
      </c>
      <c r="E168" s="42">
        <v>594</v>
      </c>
      <c r="F168" s="42">
        <v>10901</v>
      </c>
      <c r="G168" s="42">
        <v>841</v>
      </c>
      <c r="H168" s="42">
        <v>609</v>
      </c>
      <c r="I168" s="42">
        <v>534</v>
      </c>
      <c r="J168" s="226">
        <f t="shared" si="32"/>
        <v>16927</v>
      </c>
      <c r="K168" s="118">
        <v>39770.019</v>
      </c>
      <c r="L168" s="47">
        <f t="shared" si="31"/>
        <v>42.562212504851956</v>
      </c>
      <c r="M168" s="105"/>
      <c r="N168" s="43"/>
      <c r="O168" s="43"/>
    </row>
    <row r="169" spans="2:15" ht="15" customHeight="1">
      <c r="B169" s="96">
        <v>2000</v>
      </c>
      <c r="C169" s="42">
        <v>2607</v>
      </c>
      <c r="D169" s="42">
        <v>708</v>
      </c>
      <c r="E169" s="42">
        <v>655</v>
      </c>
      <c r="F169" s="42">
        <v>10675</v>
      </c>
      <c r="G169" s="42">
        <v>854</v>
      </c>
      <c r="H169" s="42">
        <v>542</v>
      </c>
      <c r="I169" s="42">
        <v>582</v>
      </c>
      <c r="J169" s="226">
        <f t="shared" si="32"/>
        <v>16623</v>
      </c>
      <c r="K169" s="118">
        <v>39560.968</v>
      </c>
      <c r="L169" s="47">
        <f t="shared" si="31"/>
        <v>42.018688723693515</v>
      </c>
      <c r="M169" s="105"/>
      <c r="N169" s="43"/>
      <c r="O169" s="43"/>
    </row>
    <row r="170" spans="2:15" ht="15" customHeight="1">
      <c r="B170" s="96">
        <v>2001</v>
      </c>
      <c r="C170" s="42">
        <v>2487</v>
      </c>
      <c r="D170" s="42">
        <v>745</v>
      </c>
      <c r="E170" s="42">
        <v>724</v>
      </c>
      <c r="F170" s="42">
        <v>10342</v>
      </c>
      <c r="G170" s="42">
        <v>761</v>
      </c>
      <c r="H170" s="42">
        <v>595</v>
      </c>
      <c r="I170" s="42">
        <v>499</v>
      </c>
      <c r="J170" s="226">
        <f t="shared" si="32"/>
        <v>16153</v>
      </c>
      <c r="K170" s="118">
        <v>40064.598</v>
      </c>
      <c r="L170" s="47">
        <f t="shared" si="31"/>
        <v>40.317389431936896</v>
      </c>
      <c r="M170" s="105"/>
      <c r="N170" s="43"/>
      <c r="O170" s="43"/>
    </row>
    <row r="171" spans="2:15" ht="15" customHeight="1">
      <c r="B171" s="96">
        <v>2002</v>
      </c>
      <c r="C171" s="42">
        <v>2423</v>
      </c>
      <c r="D171" s="42">
        <v>676</v>
      </c>
      <c r="E171" s="42">
        <v>711</v>
      </c>
      <c r="F171" s="42">
        <v>10050</v>
      </c>
      <c r="G171" s="42">
        <v>801</v>
      </c>
      <c r="H171" s="42">
        <v>621</v>
      </c>
      <c r="I171" s="42">
        <v>460</v>
      </c>
      <c r="J171" s="226">
        <f t="shared" si="32"/>
        <v>15742</v>
      </c>
      <c r="K171" s="118">
        <v>41534.726</v>
      </c>
      <c r="L171" s="47">
        <f t="shared" si="31"/>
        <v>37.900815813736195</v>
      </c>
      <c r="M171" s="105"/>
      <c r="N171" s="43"/>
      <c r="O171" s="43"/>
    </row>
    <row r="172" spans="2:15" ht="15" customHeight="1">
      <c r="B172" s="96">
        <v>2003</v>
      </c>
      <c r="C172" s="42">
        <v>2215</v>
      </c>
      <c r="D172" s="42">
        <v>663</v>
      </c>
      <c r="E172" s="42">
        <v>697</v>
      </c>
      <c r="F172" s="42">
        <v>10055</v>
      </c>
      <c r="G172" s="42">
        <v>822</v>
      </c>
      <c r="H172" s="42">
        <v>537</v>
      </c>
      <c r="I172" s="42">
        <v>474</v>
      </c>
      <c r="J172" s="226">
        <f t="shared" si="32"/>
        <v>15463</v>
      </c>
      <c r="K172" s="118">
        <v>42037.614</v>
      </c>
      <c r="L172" s="47">
        <f t="shared" si="31"/>
        <v>36.78372421422396</v>
      </c>
      <c r="M172" s="105"/>
      <c r="N172" s="43"/>
      <c r="O172" s="43"/>
    </row>
    <row r="173" spans="2:20" ht="15">
      <c r="B173" s="96">
        <v>2004</v>
      </c>
      <c r="C173" s="42">
        <v>2328</v>
      </c>
      <c r="D173" s="42">
        <v>648</v>
      </c>
      <c r="E173" s="42">
        <v>599</v>
      </c>
      <c r="F173" s="42">
        <v>10024</v>
      </c>
      <c r="G173" s="42">
        <v>849</v>
      </c>
      <c r="H173" s="42">
        <v>561</v>
      </c>
      <c r="I173" s="42">
        <v>419</v>
      </c>
      <c r="J173" s="226">
        <f aca="true" t="shared" si="33" ref="J173:J181">SUM(C173:I173)</f>
        <v>15428</v>
      </c>
      <c r="K173" s="118">
        <v>42705.288</v>
      </c>
      <c r="L173" s="47">
        <f t="shared" si="31"/>
        <v>36.12667358665278</v>
      </c>
      <c r="M173" s="105"/>
      <c r="N173" s="43"/>
      <c r="O173" s="43"/>
      <c r="R173" s="296">
        <f>AVERAGE(J173:J177)</f>
        <v>14200.2</v>
      </c>
      <c r="S173" s="296">
        <f>AVERAGE(K173:K177)</f>
        <v>43735.826</v>
      </c>
      <c r="T173" s="34">
        <f>R173/S173*100</f>
        <v>32.46811892840437</v>
      </c>
    </row>
    <row r="174" spans="2:15" ht="15">
      <c r="B174" s="96">
        <v>2005</v>
      </c>
      <c r="C174" s="42">
        <v>2308</v>
      </c>
      <c r="D174" s="42">
        <v>649</v>
      </c>
      <c r="E174" s="42">
        <v>677</v>
      </c>
      <c r="F174" s="42">
        <v>9532</v>
      </c>
      <c r="G174" s="42">
        <v>794</v>
      </c>
      <c r="H174" s="42">
        <v>495</v>
      </c>
      <c r="I174" s="42">
        <v>478</v>
      </c>
      <c r="J174" s="226">
        <f>SUM(C174:I174)</f>
        <v>14933</v>
      </c>
      <c r="K174" s="118">
        <v>42717.842000000004</v>
      </c>
      <c r="L174" s="47">
        <f t="shared" si="31"/>
        <v>34.95729021142969</v>
      </c>
      <c r="M174" s="105"/>
      <c r="N174" s="43"/>
      <c r="O174" s="43"/>
    </row>
    <row r="175" spans="2:15" ht="15">
      <c r="B175" s="96">
        <v>2006</v>
      </c>
      <c r="C175" s="42">
        <v>2104</v>
      </c>
      <c r="D175" s="42">
        <v>640</v>
      </c>
      <c r="E175" s="42">
        <v>658</v>
      </c>
      <c r="F175" s="42">
        <v>9272</v>
      </c>
      <c r="G175" s="42">
        <v>706</v>
      </c>
      <c r="H175" s="42">
        <v>484</v>
      </c>
      <c r="I175" s="42">
        <v>456</v>
      </c>
      <c r="J175" s="226">
        <f t="shared" si="33"/>
        <v>14320</v>
      </c>
      <c r="K175" s="118">
        <v>44120</v>
      </c>
      <c r="L175" s="47">
        <f t="shared" si="31"/>
        <v>32.45693563009973</v>
      </c>
      <c r="M175" s="105"/>
      <c r="N175" s="43"/>
      <c r="O175" s="43"/>
    </row>
    <row r="176" spans="2:15" ht="15">
      <c r="B176" s="96">
        <v>2007</v>
      </c>
      <c r="C176" s="42">
        <v>2050</v>
      </c>
      <c r="D176" s="42">
        <v>563</v>
      </c>
      <c r="E176" s="42">
        <v>640</v>
      </c>
      <c r="F176" s="42">
        <v>8793</v>
      </c>
      <c r="G176" s="42">
        <v>590</v>
      </c>
      <c r="H176" s="42">
        <v>506</v>
      </c>
      <c r="I176" s="42">
        <v>431</v>
      </c>
      <c r="J176" s="226">
        <f t="shared" si="33"/>
        <v>13573</v>
      </c>
      <c r="K176" s="118">
        <v>44666</v>
      </c>
      <c r="L176" s="47">
        <f t="shared" si="31"/>
        <v>30.38776698159674</v>
      </c>
      <c r="M176" s="105"/>
      <c r="N176" s="43"/>
      <c r="O176" s="43"/>
    </row>
    <row r="177" spans="2:17" ht="15">
      <c r="B177" s="96">
        <v>2008</v>
      </c>
      <c r="C177" s="42">
        <v>1888</v>
      </c>
      <c r="D177" s="42">
        <v>566</v>
      </c>
      <c r="E177" s="42">
        <v>612</v>
      </c>
      <c r="F177" s="42">
        <v>8314</v>
      </c>
      <c r="G177" s="42">
        <v>527</v>
      </c>
      <c r="H177" s="42">
        <v>467</v>
      </c>
      <c r="I177" s="42">
        <v>373</v>
      </c>
      <c r="J177" s="226">
        <f t="shared" si="33"/>
        <v>12747</v>
      </c>
      <c r="K177" s="118">
        <v>44470</v>
      </c>
      <c r="L177" s="47">
        <f t="shared" si="31"/>
        <v>28.664268045873623</v>
      </c>
      <c r="M177" s="105"/>
      <c r="N177" s="43"/>
      <c r="O177" s="43"/>
      <c r="Q177" s="242"/>
    </row>
    <row r="178" spans="2:17" ht="15">
      <c r="B178" s="96">
        <v>2009</v>
      </c>
      <c r="C178" s="42">
        <v>1643</v>
      </c>
      <c r="D178" s="42">
        <v>647</v>
      </c>
      <c r="E178" s="42">
        <v>646</v>
      </c>
      <c r="F178" s="42">
        <v>8328</v>
      </c>
      <c r="G178" s="42">
        <v>437</v>
      </c>
      <c r="H178" s="42">
        <v>423</v>
      </c>
      <c r="I178" s="42">
        <v>416</v>
      </c>
      <c r="J178" s="226">
        <f t="shared" si="33"/>
        <v>12540</v>
      </c>
      <c r="K178" s="118">
        <v>44219</v>
      </c>
      <c r="L178" s="47">
        <f t="shared" si="31"/>
        <v>28.35885026798435</v>
      </c>
      <c r="M178" s="105"/>
      <c r="N178" s="43"/>
      <c r="O178" s="43"/>
      <c r="Q178" s="242"/>
    </row>
    <row r="179" spans="2:15" ht="15">
      <c r="B179" s="96">
        <v>2010</v>
      </c>
      <c r="C179" s="42">
        <v>1509</v>
      </c>
      <c r="D179" s="42">
        <v>636</v>
      </c>
      <c r="E179" s="42">
        <v>491</v>
      </c>
      <c r="F179" s="42">
        <v>7293</v>
      </c>
      <c r="G179" s="42">
        <v>487</v>
      </c>
      <c r="H179" s="42">
        <v>386</v>
      </c>
      <c r="I179" s="42">
        <v>359</v>
      </c>
      <c r="J179" s="226">
        <f t="shared" si="33"/>
        <v>11161</v>
      </c>
      <c r="K179" s="118">
        <v>43488</v>
      </c>
      <c r="L179" s="47">
        <f t="shared" si="31"/>
        <v>25.664551140544518</v>
      </c>
      <c r="M179" s="105"/>
      <c r="N179" s="43"/>
      <c r="O179" s="43"/>
    </row>
    <row r="180" spans="2:15" ht="15">
      <c r="B180" s="96">
        <v>2011</v>
      </c>
      <c r="C180" s="42">
        <v>1504</v>
      </c>
      <c r="D180" s="42">
        <v>661</v>
      </c>
      <c r="E180" s="42">
        <v>482</v>
      </c>
      <c r="F180" s="42">
        <v>6929</v>
      </c>
      <c r="G180" s="42">
        <v>452</v>
      </c>
      <c r="H180" s="42">
        <v>382</v>
      </c>
      <c r="I180" s="42">
        <v>305</v>
      </c>
      <c r="J180" s="226">
        <f t="shared" si="33"/>
        <v>10715</v>
      </c>
      <c r="K180" s="118">
        <v>43390</v>
      </c>
      <c r="L180" s="47">
        <f t="shared" si="31"/>
        <v>24.694630099101175</v>
      </c>
      <c r="M180" s="105"/>
      <c r="N180" s="43"/>
      <c r="O180" s="43"/>
    </row>
    <row r="181" spans="2:15" ht="15">
      <c r="B181" s="96" t="s">
        <v>209</v>
      </c>
      <c r="C181" s="42">
        <v>1440</v>
      </c>
      <c r="D181" s="42">
        <v>722</v>
      </c>
      <c r="E181" s="42">
        <v>501</v>
      </c>
      <c r="F181" s="42">
        <v>6669</v>
      </c>
      <c r="G181" s="42">
        <v>395</v>
      </c>
      <c r="H181" s="42">
        <v>408</v>
      </c>
      <c r="I181" s="42">
        <v>311</v>
      </c>
      <c r="J181" s="226">
        <f t="shared" si="33"/>
        <v>10446</v>
      </c>
      <c r="K181" s="137"/>
      <c r="L181" s="137"/>
      <c r="M181" s="105"/>
      <c r="N181" s="43"/>
      <c r="O181" s="43"/>
    </row>
    <row r="182" spans="2:15" ht="11.25" customHeight="1">
      <c r="B182" s="96"/>
      <c r="C182" s="42"/>
      <c r="D182" s="42"/>
      <c r="E182" s="42"/>
      <c r="F182" s="42"/>
      <c r="G182" s="42"/>
      <c r="H182" s="42"/>
      <c r="I182" s="42"/>
      <c r="J182" s="226"/>
      <c r="K182" s="40"/>
      <c r="L182" s="40"/>
      <c r="M182" s="105"/>
      <c r="N182" s="43"/>
      <c r="O182" s="43"/>
    </row>
    <row r="183" spans="2:15" ht="15" customHeight="1">
      <c r="B183" s="96" t="s">
        <v>182</v>
      </c>
      <c r="C183" s="297">
        <f>AVERAGE(C173:C177)</f>
        <v>2135.6</v>
      </c>
      <c r="D183" s="297">
        <f aca="true" t="shared" si="34" ref="D183:J183">AVERAGE(D173:D177)</f>
        <v>613.2</v>
      </c>
      <c r="E183" s="297">
        <f t="shared" si="34"/>
        <v>637.2</v>
      </c>
      <c r="F183" s="297">
        <f t="shared" si="34"/>
        <v>9187</v>
      </c>
      <c r="G183" s="297">
        <f t="shared" si="34"/>
        <v>693.2</v>
      </c>
      <c r="H183" s="297">
        <f t="shared" si="34"/>
        <v>502.6</v>
      </c>
      <c r="I183" s="297">
        <f t="shared" si="34"/>
        <v>431.4</v>
      </c>
      <c r="J183" s="313">
        <f t="shared" si="34"/>
        <v>14200.2</v>
      </c>
      <c r="K183" s="96"/>
      <c r="L183" s="303">
        <f>AVERAGE(L173:L177)</f>
        <v>32.51858689113051</v>
      </c>
      <c r="M183" s="105"/>
      <c r="N183" s="43"/>
      <c r="O183" s="43"/>
    </row>
    <row r="184" spans="2:15" ht="15">
      <c r="B184" s="96" t="s">
        <v>213</v>
      </c>
      <c r="C184" s="277">
        <f>SUM(C177:C181)/5</f>
        <v>1596.8</v>
      </c>
      <c r="D184" s="277">
        <f aca="true" t="shared" si="35" ref="D184:J184">SUM(D177:D181)/5</f>
        <v>646.4</v>
      </c>
      <c r="E184" s="277">
        <f t="shared" si="35"/>
        <v>546.4</v>
      </c>
      <c r="F184" s="277">
        <f t="shared" si="35"/>
        <v>7506.6</v>
      </c>
      <c r="G184" s="277">
        <f t="shared" si="35"/>
        <v>459.6</v>
      </c>
      <c r="H184" s="277">
        <f t="shared" si="35"/>
        <v>413.2</v>
      </c>
      <c r="I184" s="384">
        <f t="shared" si="35"/>
        <v>352.8</v>
      </c>
      <c r="J184" s="277">
        <f t="shared" si="35"/>
        <v>11521.8</v>
      </c>
      <c r="K184" s="306" t="s">
        <v>37</v>
      </c>
      <c r="L184" s="137" t="s">
        <v>37</v>
      </c>
      <c r="M184" s="105"/>
      <c r="N184" s="43"/>
      <c r="O184" s="43"/>
    </row>
    <row r="185" spans="2:15" ht="11.25" customHeight="1">
      <c r="B185" s="96"/>
      <c r="C185" s="41"/>
      <c r="D185" s="41"/>
      <c r="E185" s="41"/>
      <c r="F185" s="41"/>
      <c r="G185" s="41"/>
      <c r="H185" s="41"/>
      <c r="I185" s="41"/>
      <c r="J185" s="226"/>
      <c r="K185" s="41"/>
      <c r="L185" s="41"/>
      <c r="M185" s="105"/>
      <c r="N185" s="43"/>
      <c r="O185" s="43"/>
    </row>
    <row r="186" spans="2:15" ht="15">
      <c r="B186" s="138" t="s">
        <v>224</v>
      </c>
      <c r="C186" s="42"/>
      <c r="D186" s="42"/>
      <c r="E186" s="42"/>
      <c r="F186" s="42"/>
      <c r="G186" s="42"/>
      <c r="H186" s="42"/>
      <c r="I186" s="42"/>
      <c r="J186" s="226"/>
      <c r="K186" s="40"/>
      <c r="L186" s="139">
        <f>L183*0.972</f>
        <v>31.608066458178854</v>
      </c>
      <c r="M186" s="105"/>
      <c r="N186" s="43"/>
      <c r="O186" s="43"/>
    </row>
    <row r="187" spans="2:15" ht="11.25" customHeight="1">
      <c r="B187" s="138" t="s">
        <v>158</v>
      </c>
      <c r="C187" s="42"/>
      <c r="D187" s="42"/>
      <c r="E187" s="42"/>
      <c r="F187" s="42"/>
      <c r="G187" s="42"/>
      <c r="H187" s="42"/>
      <c r="I187" s="42"/>
      <c r="J187" s="227"/>
      <c r="K187" s="30"/>
      <c r="L187" s="30"/>
      <c r="M187" s="105"/>
      <c r="N187" s="30"/>
      <c r="O187" s="43"/>
    </row>
    <row r="188" spans="2:15" ht="15">
      <c r="B188" s="134" t="s">
        <v>215</v>
      </c>
      <c r="C188" s="75">
        <f>IF(C180&gt;$C$199,(C181-C180)/C180,$C$200)</f>
        <v>-0.0425531914893617</v>
      </c>
      <c r="D188" s="75">
        <f aca="true" t="shared" si="36" ref="D188:J188">IF(D180&gt;$C$199,(D181-D180)/D180,$C$200)</f>
        <v>0.09228441754916793</v>
      </c>
      <c r="E188" s="75">
        <f t="shared" si="36"/>
        <v>0.03941908713692946</v>
      </c>
      <c r="F188" s="75">
        <f t="shared" si="36"/>
        <v>-0.0375234521575985</v>
      </c>
      <c r="G188" s="75">
        <f t="shared" si="36"/>
        <v>-0.1261061946902655</v>
      </c>
      <c r="H188" s="75">
        <f t="shared" si="36"/>
        <v>0.06806282722513089</v>
      </c>
      <c r="I188" s="383">
        <f t="shared" si="36"/>
        <v>0.019672131147540985</v>
      </c>
      <c r="J188" s="228">
        <f t="shared" si="36"/>
        <v>-0.025104993000466636</v>
      </c>
      <c r="K188" s="40" t="s">
        <v>37</v>
      </c>
      <c r="L188" s="40" t="s">
        <v>37</v>
      </c>
      <c r="M188" s="105"/>
      <c r="N188" s="43"/>
      <c r="O188" s="43"/>
    </row>
    <row r="189" spans="2:15" ht="15">
      <c r="B189" s="96" t="s">
        <v>216</v>
      </c>
      <c r="C189" s="75"/>
      <c r="D189" s="75"/>
      <c r="E189" s="75"/>
      <c r="F189" s="75"/>
      <c r="G189" s="75"/>
      <c r="H189" s="75"/>
      <c r="I189" s="75"/>
      <c r="J189" s="228"/>
      <c r="K189" s="40"/>
      <c r="L189" s="40"/>
      <c r="M189" s="105"/>
      <c r="N189" s="43"/>
      <c r="O189" s="43"/>
    </row>
    <row r="190" spans="2:15" ht="18">
      <c r="B190" s="96" t="s">
        <v>181</v>
      </c>
      <c r="C190" s="99">
        <f>IF(C183&gt;$C$199,(C181-C183)/C183,$C$200)</f>
        <v>-0.3257164262970593</v>
      </c>
      <c r="D190" s="99">
        <f aca="true" t="shared" si="37" ref="D190:J190">IF(D183&gt;$C$199,(D181-D183)/D183,$C$200)</f>
        <v>0.17742987606001295</v>
      </c>
      <c r="E190" s="99">
        <f t="shared" si="37"/>
        <v>-0.21374764595103585</v>
      </c>
      <c r="F190" s="99">
        <f t="shared" si="37"/>
        <v>-0.2740829432894307</v>
      </c>
      <c r="G190" s="99">
        <f t="shared" si="37"/>
        <v>-0.4301788805539527</v>
      </c>
      <c r="H190" s="99">
        <f t="shared" si="37"/>
        <v>-0.1882212495025866</v>
      </c>
      <c r="I190" s="383">
        <f t="shared" si="37"/>
        <v>-0.2790913305516921</v>
      </c>
      <c r="J190" s="228">
        <f t="shared" si="37"/>
        <v>-0.26437655807664684</v>
      </c>
      <c r="K190" s="40" t="s">
        <v>37</v>
      </c>
      <c r="L190" s="305" t="s">
        <v>226</v>
      </c>
      <c r="M190" s="105"/>
      <c r="N190" s="43"/>
      <c r="O190" s="43"/>
    </row>
    <row r="191" spans="2:15" ht="6" customHeight="1" thickBot="1">
      <c r="B191" s="98"/>
      <c r="C191" s="76"/>
      <c r="D191" s="76"/>
      <c r="E191" s="76"/>
      <c r="F191" s="76"/>
      <c r="G191" s="76"/>
      <c r="H191" s="76"/>
      <c r="I191" s="76"/>
      <c r="J191" s="229"/>
      <c r="K191" s="45"/>
      <c r="L191" s="45"/>
      <c r="M191" s="105"/>
      <c r="N191" s="35"/>
      <c r="O191" s="43"/>
    </row>
    <row r="192" spans="13:15" ht="5.25" customHeight="1">
      <c r="M192" s="43"/>
      <c r="O192" s="43"/>
    </row>
    <row r="193" ht="12.75">
      <c r="B193" s="34" t="s">
        <v>38</v>
      </c>
    </row>
    <row r="194" spans="2:12" ht="15">
      <c r="B194" s="34" t="s">
        <v>39</v>
      </c>
      <c r="L194" s="99"/>
    </row>
    <row r="195" ht="12" customHeight="1">
      <c r="B195" s="330" t="s">
        <v>225</v>
      </c>
    </row>
    <row r="196" spans="3:10" ht="17.25" customHeight="1">
      <c r="C196" s="116"/>
      <c r="D196" s="116"/>
      <c r="E196" s="116"/>
      <c r="F196" s="116"/>
      <c r="G196" s="116"/>
      <c r="H196" s="116"/>
      <c r="I196" s="116"/>
      <c r="J196" s="116"/>
    </row>
    <row r="197" ht="13.5" customHeight="1"/>
    <row r="199" spans="2:3" ht="12.75">
      <c r="B199" s="34" t="s">
        <v>44</v>
      </c>
      <c r="C199" s="34">
        <v>50</v>
      </c>
    </row>
    <row r="200" spans="2:3" ht="12.75">
      <c r="B200" s="34" t="s">
        <v>24</v>
      </c>
      <c r="C200" s="77" t="s">
        <v>18</v>
      </c>
    </row>
    <row r="233" ht="12.75">
      <c r="B233" s="34">
        <v>36736.975999999995</v>
      </c>
    </row>
    <row r="234" ht="12.75">
      <c r="B234" s="34">
        <v>37776.765</v>
      </c>
    </row>
    <row r="235" ht="12.75">
      <c r="B235" s="34">
        <v>38581.169</v>
      </c>
    </row>
    <row r="236" ht="12.75">
      <c r="B236" s="34">
        <v>39168.498</v>
      </c>
    </row>
    <row r="237" ht="12.75">
      <c r="B237" s="34">
        <v>39770.019</v>
      </c>
    </row>
    <row r="238" ht="12.75">
      <c r="B238" s="34">
        <v>39560.968</v>
      </c>
    </row>
    <row r="239" ht="12.75">
      <c r="B239" s="34">
        <v>40064.598</v>
      </c>
    </row>
    <row r="240" ht="12.75">
      <c r="B240" s="34">
        <v>41534.726</v>
      </c>
    </row>
    <row r="241" ht="12.75">
      <c r="B241" s="34">
        <v>42037.614</v>
      </c>
    </row>
    <row r="242" ht="12.75">
      <c r="B242" s="34">
        <v>42705.288</v>
      </c>
    </row>
    <row r="243" ht="12.75">
      <c r="B243" s="34">
        <v>42717.842000000004</v>
      </c>
    </row>
  </sheetData>
  <sheetProtection/>
  <printOptions/>
  <pageMargins left="0.4330708661417323" right="0.31496062992125984" top="0.53" bottom="0.53" header="0.5118110236220472" footer="0.5118110236220472"/>
  <pageSetup horizontalDpi="600" verticalDpi="600" orientation="portrait" paperSize="9" scale="48" r:id="rId1"/>
  <rowBreaks count="1" manualBreakCount="1">
    <brk id="11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3">
      <selection activeCell="J48" sqref="J48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10" width="9.28125" style="0" bestFit="1" customWidth="1"/>
    <col min="11" max="11" width="10.28125" style="0" bestFit="1" customWidth="1"/>
  </cols>
  <sheetData>
    <row r="1" ht="17.25">
      <c r="A1" s="188" t="s">
        <v>246</v>
      </c>
    </row>
    <row r="3" spans="1:11" ht="12.75">
      <c r="A3" s="316"/>
      <c r="B3" s="317"/>
      <c r="C3" s="395" t="s">
        <v>182</v>
      </c>
      <c r="D3" s="396"/>
      <c r="E3" s="397"/>
      <c r="F3" s="398" t="s">
        <v>228</v>
      </c>
      <c r="G3" s="398"/>
      <c r="H3" s="398"/>
      <c r="I3" s="399" t="s">
        <v>229</v>
      </c>
      <c r="J3" s="398"/>
      <c r="K3" s="400"/>
    </row>
    <row r="4" spans="1:11" ht="12.75">
      <c r="A4" s="121" t="s">
        <v>245</v>
      </c>
      <c r="B4" s="122"/>
      <c r="C4" s="121"/>
      <c r="D4" s="122"/>
      <c r="E4" s="230"/>
      <c r="F4" s="122"/>
      <c r="G4" s="122"/>
      <c r="H4" s="230"/>
      <c r="I4" s="121"/>
      <c r="J4" s="122"/>
      <c r="K4" s="230"/>
    </row>
    <row r="5" spans="1:11" ht="12.75">
      <c r="A5" s="401" t="s">
        <v>248</v>
      </c>
      <c r="B5" s="402"/>
      <c r="C5" s="231" t="s">
        <v>1</v>
      </c>
      <c r="D5" s="206" t="s">
        <v>2</v>
      </c>
      <c r="E5" s="208" t="s">
        <v>5</v>
      </c>
      <c r="F5" s="207" t="s">
        <v>1</v>
      </c>
      <c r="G5" s="206" t="s">
        <v>2</v>
      </c>
      <c r="H5" s="208" t="s">
        <v>5</v>
      </c>
      <c r="I5" s="231" t="s">
        <v>1</v>
      </c>
      <c r="J5" s="206" t="s">
        <v>2</v>
      </c>
      <c r="K5" s="208" t="s">
        <v>5</v>
      </c>
    </row>
    <row r="6" spans="1:11" ht="12.75">
      <c r="A6" s="121" t="s">
        <v>62</v>
      </c>
      <c r="B6" s="328"/>
      <c r="C6" s="234">
        <v>5.4</v>
      </c>
      <c r="D6" s="390">
        <v>74</v>
      </c>
      <c r="E6" s="390">
        <v>422.6</v>
      </c>
      <c r="F6" s="234">
        <v>7</v>
      </c>
      <c r="G6" s="390">
        <v>92</v>
      </c>
      <c r="H6" s="390">
        <v>376</v>
      </c>
      <c r="I6" s="234">
        <v>5.4</v>
      </c>
      <c r="J6" s="390">
        <v>88.6</v>
      </c>
      <c r="K6" s="127">
        <v>409.6</v>
      </c>
    </row>
    <row r="7" spans="1:11" ht="12.75">
      <c r="A7" s="322"/>
      <c r="B7" s="328"/>
      <c r="C7" s="387"/>
      <c r="D7" s="391"/>
      <c r="E7" s="391"/>
      <c r="F7" s="387"/>
      <c r="G7" s="391"/>
      <c r="H7" s="391"/>
      <c r="I7" s="387"/>
      <c r="J7" s="391"/>
      <c r="K7" s="388"/>
    </row>
    <row r="8" spans="1:11" ht="12.75">
      <c r="A8" s="121" t="s">
        <v>233</v>
      </c>
      <c r="B8" s="328"/>
      <c r="C8" s="392">
        <f>SUM(C9:C10)</f>
        <v>36</v>
      </c>
      <c r="D8" s="393">
        <f aca="true" t="shared" si="0" ref="D8:K8">SUM(D9:D10)</f>
        <v>164</v>
      </c>
      <c r="E8" s="393">
        <f t="shared" si="0"/>
        <v>783</v>
      </c>
      <c r="F8" s="392">
        <f t="shared" si="0"/>
        <v>16</v>
      </c>
      <c r="G8" s="393">
        <f t="shared" si="0"/>
        <v>204</v>
      </c>
      <c r="H8" s="393">
        <f t="shared" si="0"/>
        <v>654</v>
      </c>
      <c r="I8" s="392">
        <f t="shared" si="0"/>
        <v>21.200000000000003</v>
      </c>
      <c r="J8" s="393">
        <f t="shared" si="0"/>
        <v>203</v>
      </c>
      <c r="K8" s="394">
        <f t="shared" si="0"/>
        <v>764.4000000000001</v>
      </c>
    </row>
    <row r="9" spans="1:11" ht="12.75">
      <c r="A9" s="322"/>
      <c r="B9" s="328" t="s">
        <v>63</v>
      </c>
      <c r="C9" s="387">
        <v>30</v>
      </c>
      <c r="D9" s="391">
        <v>131</v>
      </c>
      <c r="E9" s="391">
        <v>608</v>
      </c>
      <c r="F9" s="387">
        <v>14</v>
      </c>
      <c r="G9" s="391">
        <v>168</v>
      </c>
      <c r="H9" s="391">
        <v>528</v>
      </c>
      <c r="I9" s="387">
        <v>17.6</v>
      </c>
      <c r="J9" s="391">
        <v>172</v>
      </c>
      <c r="K9" s="388">
        <v>605.2</v>
      </c>
    </row>
    <row r="10" spans="1:11" ht="12.75">
      <c r="A10" s="322"/>
      <c r="B10" s="328" t="s">
        <v>64</v>
      </c>
      <c r="C10" s="387">
        <v>6</v>
      </c>
      <c r="D10" s="391">
        <v>33</v>
      </c>
      <c r="E10" s="391">
        <v>175</v>
      </c>
      <c r="F10" s="387">
        <v>2</v>
      </c>
      <c r="G10" s="391">
        <v>36</v>
      </c>
      <c r="H10" s="391">
        <v>126</v>
      </c>
      <c r="I10" s="387">
        <v>3.6</v>
      </c>
      <c r="J10" s="391">
        <v>31</v>
      </c>
      <c r="K10" s="388">
        <v>159.2</v>
      </c>
    </row>
    <row r="11" spans="1:11" ht="12.75">
      <c r="A11" s="322"/>
      <c r="B11" s="328"/>
      <c r="C11" s="387"/>
      <c r="D11" s="391"/>
      <c r="E11" s="391"/>
      <c r="F11" s="387"/>
      <c r="G11" s="391"/>
      <c r="H11" s="391"/>
      <c r="I11" s="387"/>
      <c r="J11" s="391"/>
      <c r="K11" s="388"/>
    </row>
    <row r="12" spans="1:11" ht="12.75">
      <c r="A12" s="121" t="s">
        <v>65</v>
      </c>
      <c r="B12" s="328"/>
      <c r="C12" s="392">
        <f>SUM(C13:C15)</f>
        <v>27.8</v>
      </c>
      <c r="D12" s="393">
        <f aca="true" t="shared" si="1" ref="D12:K12">SUM(D13:D15)</f>
        <v>233.8</v>
      </c>
      <c r="E12" s="393">
        <f t="shared" si="1"/>
        <v>985.5999999999999</v>
      </c>
      <c r="F12" s="392">
        <f t="shared" si="1"/>
        <v>17</v>
      </c>
      <c r="G12" s="393">
        <f t="shared" si="1"/>
        <v>156</v>
      </c>
      <c r="H12" s="393">
        <f t="shared" si="1"/>
        <v>741</v>
      </c>
      <c r="I12" s="392">
        <f t="shared" si="1"/>
        <v>23.6</v>
      </c>
      <c r="J12" s="393">
        <f t="shared" si="1"/>
        <v>177.60000000000002</v>
      </c>
      <c r="K12" s="394">
        <f t="shared" si="1"/>
        <v>814.4</v>
      </c>
    </row>
    <row r="13" spans="1:11" ht="12.75">
      <c r="A13" s="322"/>
      <c r="B13" s="328" t="s">
        <v>66</v>
      </c>
      <c r="C13" s="387">
        <v>2.8</v>
      </c>
      <c r="D13" s="391">
        <v>61.4</v>
      </c>
      <c r="E13" s="391">
        <v>290.2</v>
      </c>
      <c r="F13" s="387">
        <v>2</v>
      </c>
      <c r="G13" s="391">
        <v>42</v>
      </c>
      <c r="H13" s="391">
        <v>226</v>
      </c>
      <c r="I13" s="387">
        <v>3.6</v>
      </c>
      <c r="J13" s="391">
        <v>50.2</v>
      </c>
      <c r="K13" s="388">
        <v>246.6</v>
      </c>
    </row>
    <row r="14" spans="1:11" ht="12.75">
      <c r="A14" s="322"/>
      <c r="B14" s="328" t="s">
        <v>67</v>
      </c>
      <c r="C14" s="387">
        <v>11.2</v>
      </c>
      <c r="D14" s="391">
        <v>67.2</v>
      </c>
      <c r="E14" s="391">
        <v>294.2</v>
      </c>
      <c r="F14" s="387">
        <v>5</v>
      </c>
      <c r="G14" s="391">
        <v>40</v>
      </c>
      <c r="H14" s="391">
        <v>202</v>
      </c>
      <c r="I14" s="387">
        <v>7</v>
      </c>
      <c r="J14" s="391">
        <v>48.2</v>
      </c>
      <c r="K14" s="388">
        <v>226.4</v>
      </c>
    </row>
    <row r="15" spans="1:11" ht="12.75">
      <c r="A15" s="322"/>
      <c r="B15" s="328" t="s">
        <v>68</v>
      </c>
      <c r="C15" s="387">
        <v>13.8</v>
      </c>
      <c r="D15" s="391">
        <v>105.2</v>
      </c>
      <c r="E15" s="391">
        <v>401.2</v>
      </c>
      <c r="F15" s="387">
        <v>10</v>
      </c>
      <c r="G15" s="391">
        <v>74</v>
      </c>
      <c r="H15" s="391">
        <v>313</v>
      </c>
      <c r="I15" s="387">
        <v>13</v>
      </c>
      <c r="J15" s="391">
        <v>79.2</v>
      </c>
      <c r="K15" s="388">
        <v>341.4</v>
      </c>
    </row>
    <row r="16" spans="1:11" ht="12.75">
      <c r="A16" s="322"/>
      <c r="B16" s="328"/>
      <c r="C16" s="387"/>
      <c r="D16" s="391"/>
      <c r="E16" s="391"/>
      <c r="F16" s="387"/>
      <c r="G16" s="391"/>
      <c r="H16" s="391"/>
      <c r="I16" s="387"/>
      <c r="J16" s="391"/>
      <c r="K16" s="388"/>
    </row>
    <row r="17" spans="1:11" ht="12.75">
      <c r="A17" s="121" t="s">
        <v>234</v>
      </c>
      <c r="B17" s="328"/>
      <c r="C17" s="392">
        <f aca="true" t="shared" si="2" ref="C17:K17">SUM(C18:C19)</f>
        <v>15</v>
      </c>
      <c r="D17" s="393">
        <f t="shared" si="2"/>
        <v>98.6</v>
      </c>
      <c r="E17" s="393">
        <f t="shared" si="2"/>
        <v>507</v>
      </c>
      <c r="F17" s="392">
        <f t="shared" si="2"/>
        <v>7</v>
      </c>
      <c r="G17" s="393">
        <f t="shared" si="2"/>
        <v>62</v>
      </c>
      <c r="H17" s="393">
        <f t="shared" si="2"/>
        <v>344</v>
      </c>
      <c r="I17" s="392">
        <f t="shared" si="2"/>
        <v>9.8</v>
      </c>
      <c r="J17" s="393">
        <f t="shared" si="2"/>
        <v>79.8</v>
      </c>
      <c r="K17" s="394">
        <f t="shared" si="2"/>
        <v>409.4</v>
      </c>
    </row>
    <row r="18" spans="1:11" ht="12.75">
      <c r="A18" s="322"/>
      <c r="B18" s="328" t="s">
        <v>82</v>
      </c>
      <c r="C18" s="387">
        <v>11.2</v>
      </c>
      <c r="D18" s="391">
        <v>67</v>
      </c>
      <c r="E18" s="391">
        <v>297.6</v>
      </c>
      <c r="F18" s="387">
        <v>4</v>
      </c>
      <c r="G18" s="391">
        <v>46</v>
      </c>
      <c r="H18" s="391">
        <v>211</v>
      </c>
      <c r="I18" s="387">
        <v>7.6</v>
      </c>
      <c r="J18" s="391">
        <v>58</v>
      </c>
      <c r="K18" s="388">
        <v>257.4</v>
      </c>
    </row>
    <row r="19" spans="1:11" ht="12.75">
      <c r="A19" s="322"/>
      <c r="B19" s="328" t="s">
        <v>83</v>
      </c>
      <c r="C19" s="387">
        <v>3.8</v>
      </c>
      <c r="D19" s="391">
        <v>31.6</v>
      </c>
      <c r="E19" s="391">
        <v>209.4</v>
      </c>
      <c r="F19" s="387">
        <v>3</v>
      </c>
      <c r="G19" s="391">
        <v>16</v>
      </c>
      <c r="H19" s="391">
        <v>133</v>
      </c>
      <c r="I19" s="387">
        <v>2.2</v>
      </c>
      <c r="J19" s="391">
        <v>21.8</v>
      </c>
      <c r="K19" s="388">
        <v>152</v>
      </c>
    </row>
    <row r="20" spans="1:11" ht="12.75">
      <c r="A20" s="322"/>
      <c r="B20" s="328"/>
      <c r="C20" s="387"/>
      <c r="D20" s="391"/>
      <c r="E20" s="391"/>
      <c r="F20" s="387"/>
      <c r="G20" s="391"/>
      <c r="H20" s="391"/>
      <c r="I20" s="387"/>
      <c r="J20" s="391"/>
      <c r="K20" s="388"/>
    </row>
    <row r="21" spans="1:11" ht="12.75">
      <c r="A21" s="121" t="s">
        <v>235</v>
      </c>
      <c r="B21" s="328"/>
      <c r="C21" s="392">
        <f aca="true" t="shared" si="3" ref="C21:K21">SUM(C22:C24)</f>
        <v>14.399999999999999</v>
      </c>
      <c r="D21" s="393">
        <f t="shared" si="3"/>
        <v>139.8</v>
      </c>
      <c r="E21" s="393">
        <f t="shared" si="3"/>
        <v>679.2</v>
      </c>
      <c r="F21" s="392">
        <f t="shared" si="3"/>
        <v>14</v>
      </c>
      <c r="G21" s="393">
        <f t="shared" si="3"/>
        <v>123</v>
      </c>
      <c r="H21" s="393">
        <f t="shared" si="3"/>
        <v>567</v>
      </c>
      <c r="I21" s="392">
        <f t="shared" si="3"/>
        <v>10.2</v>
      </c>
      <c r="J21" s="393">
        <f t="shared" si="3"/>
        <v>115.6</v>
      </c>
      <c r="K21" s="394">
        <f t="shared" si="3"/>
        <v>592.8</v>
      </c>
    </row>
    <row r="22" spans="1:11" ht="12.75">
      <c r="A22" s="322"/>
      <c r="B22" s="328" t="s">
        <v>236</v>
      </c>
      <c r="C22" s="387">
        <v>2</v>
      </c>
      <c r="D22" s="391">
        <v>16.2</v>
      </c>
      <c r="E22" s="391">
        <v>88.8</v>
      </c>
      <c r="F22" s="387">
        <v>0</v>
      </c>
      <c r="G22" s="391">
        <v>16</v>
      </c>
      <c r="H22" s="391">
        <v>84</v>
      </c>
      <c r="I22" s="387">
        <v>1.6</v>
      </c>
      <c r="J22" s="391">
        <v>14.2</v>
      </c>
      <c r="K22" s="388">
        <v>75.8</v>
      </c>
    </row>
    <row r="23" spans="1:11" ht="12.75">
      <c r="A23" s="322"/>
      <c r="B23" s="328" t="s">
        <v>78</v>
      </c>
      <c r="C23" s="387">
        <v>7.2</v>
      </c>
      <c r="D23" s="391">
        <v>65.4</v>
      </c>
      <c r="E23" s="391">
        <v>288.4</v>
      </c>
      <c r="F23" s="387">
        <v>4</v>
      </c>
      <c r="G23" s="391">
        <v>48</v>
      </c>
      <c r="H23" s="391">
        <v>214</v>
      </c>
      <c r="I23" s="387">
        <v>4.8</v>
      </c>
      <c r="J23" s="391">
        <v>50.6</v>
      </c>
      <c r="K23" s="388">
        <v>240.4</v>
      </c>
    </row>
    <row r="24" spans="1:11" ht="12.75">
      <c r="A24" s="322"/>
      <c r="B24" s="328" t="s">
        <v>79</v>
      </c>
      <c r="C24" s="387">
        <v>5.2</v>
      </c>
      <c r="D24" s="391">
        <v>58.2</v>
      </c>
      <c r="E24" s="391">
        <v>302</v>
      </c>
      <c r="F24" s="387">
        <v>10</v>
      </c>
      <c r="G24" s="391">
        <v>59</v>
      </c>
      <c r="H24" s="391">
        <v>269</v>
      </c>
      <c r="I24" s="387">
        <v>3.8</v>
      </c>
      <c r="J24" s="391">
        <v>50.8</v>
      </c>
      <c r="K24" s="388">
        <v>276.6</v>
      </c>
    </row>
    <row r="25" spans="1:11" ht="12.75">
      <c r="A25" s="322"/>
      <c r="B25" s="328"/>
      <c r="C25" s="387"/>
      <c r="D25" s="391"/>
      <c r="E25" s="391"/>
      <c r="F25" s="387"/>
      <c r="G25" s="391"/>
      <c r="H25" s="391"/>
      <c r="I25" s="387"/>
      <c r="J25" s="391"/>
      <c r="K25" s="388"/>
    </row>
    <row r="26" spans="1:11" ht="12.75">
      <c r="A26" s="121" t="s">
        <v>93</v>
      </c>
      <c r="B26" s="328"/>
      <c r="C26" s="234">
        <v>12.2</v>
      </c>
      <c r="D26" s="390">
        <v>105.6</v>
      </c>
      <c r="E26" s="390">
        <v>454.8</v>
      </c>
      <c r="F26" s="234">
        <v>6</v>
      </c>
      <c r="G26" s="390">
        <v>66</v>
      </c>
      <c r="H26" s="390">
        <v>318</v>
      </c>
      <c r="I26" s="234">
        <v>7.4</v>
      </c>
      <c r="J26" s="390">
        <v>78</v>
      </c>
      <c r="K26" s="127">
        <v>360.8</v>
      </c>
    </row>
    <row r="27" spans="1:11" ht="12.75">
      <c r="A27" s="322"/>
      <c r="B27" s="328"/>
      <c r="C27" s="387"/>
      <c r="D27" s="391"/>
      <c r="E27" s="391"/>
      <c r="F27" s="387"/>
      <c r="G27" s="391"/>
      <c r="H27" s="391"/>
      <c r="I27" s="387"/>
      <c r="J27" s="391"/>
      <c r="K27" s="388"/>
    </row>
    <row r="28" spans="1:11" ht="12.75">
      <c r="A28" s="121" t="s">
        <v>237</v>
      </c>
      <c r="B28" s="328"/>
      <c r="C28" s="392">
        <f aca="true" t="shared" si="4" ref="C28:K28">SUM(C29:C31)</f>
        <v>20.200000000000003</v>
      </c>
      <c r="D28" s="393">
        <f t="shared" si="4"/>
        <v>143.2</v>
      </c>
      <c r="E28" s="393">
        <f t="shared" si="4"/>
        <v>811.6</v>
      </c>
      <c r="F28" s="392">
        <f t="shared" si="4"/>
        <v>8</v>
      </c>
      <c r="G28" s="393">
        <f t="shared" si="4"/>
        <v>93</v>
      </c>
      <c r="H28" s="393">
        <f t="shared" si="4"/>
        <v>579</v>
      </c>
      <c r="I28" s="392">
        <f t="shared" si="4"/>
        <v>13.200000000000001</v>
      </c>
      <c r="J28" s="393">
        <f t="shared" si="4"/>
        <v>115.4</v>
      </c>
      <c r="K28" s="394">
        <f t="shared" si="4"/>
        <v>642.4000000000001</v>
      </c>
    </row>
    <row r="29" spans="1:11" ht="12.75">
      <c r="A29" s="322"/>
      <c r="B29" s="328" t="s">
        <v>90</v>
      </c>
      <c r="C29" s="387">
        <v>6</v>
      </c>
      <c r="D29" s="391">
        <v>52.4</v>
      </c>
      <c r="E29" s="391">
        <v>290.6</v>
      </c>
      <c r="F29" s="387">
        <v>2</v>
      </c>
      <c r="G29" s="391">
        <v>33</v>
      </c>
      <c r="H29" s="391">
        <v>205</v>
      </c>
      <c r="I29" s="387">
        <v>4.2</v>
      </c>
      <c r="J29" s="391">
        <v>37.6</v>
      </c>
      <c r="K29" s="388">
        <v>217</v>
      </c>
    </row>
    <row r="30" spans="1:11" ht="12.75">
      <c r="A30" s="322"/>
      <c r="B30" s="328" t="s">
        <v>91</v>
      </c>
      <c r="C30" s="387">
        <v>6.8</v>
      </c>
      <c r="D30" s="391">
        <v>47.2</v>
      </c>
      <c r="E30" s="391">
        <v>259</v>
      </c>
      <c r="F30" s="387">
        <v>3</v>
      </c>
      <c r="G30" s="391">
        <v>34</v>
      </c>
      <c r="H30" s="391">
        <v>173</v>
      </c>
      <c r="I30" s="387">
        <v>4.6</v>
      </c>
      <c r="J30" s="391">
        <v>39.2</v>
      </c>
      <c r="K30" s="388">
        <v>204.6</v>
      </c>
    </row>
    <row r="31" spans="1:11" ht="12.75">
      <c r="A31" s="322"/>
      <c r="B31" s="328" t="s">
        <v>92</v>
      </c>
      <c r="C31" s="387">
        <v>7.4</v>
      </c>
      <c r="D31" s="391">
        <v>43.6</v>
      </c>
      <c r="E31" s="391">
        <v>262</v>
      </c>
      <c r="F31" s="387">
        <v>3</v>
      </c>
      <c r="G31" s="391">
        <v>26</v>
      </c>
      <c r="H31" s="391">
        <v>201</v>
      </c>
      <c r="I31" s="387">
        <v>4.4</v>
      </c>
      <c r="J31" s="391">
        <v>38.6</v>
      </c>
      <c r="K31" s="388">
        <v>220.8</v>
      </c>
    </row>
    <row r="32" spans="1:11" ht="12.75">
      <c r="A32" s="322"/>
      <c r="B32" s="328"/>
      <c r="C32" s="387"/>
      <c r="D32" s="391"/>
      <c r="E32" s="391"/>
      <c r="F32" s="387"/>
      <c r="G32" s="391"/>
      <c r="H32" s="391"/>
      <c r="I32" s="387"/>
      <c r="J32" s="391"/>
      <c r="K32" s="388"/>
    </row>
    <row r="33" spans="1:11" ht="12.75">
      <c r="A33" s="121" t="s">
        <v>238</v>
      </c>
      <c r="B33" s="328"/>
      <c r="C33" s="392">
        <f aca="true" t="shared" si="5" ref="C33:K33">SUM(C34:C36)</f>
        <v>21.200000000000003</v>
      </c>
      <c r="D33" s="393">
        <f t="shared" si="5"/>
        <v>306.6</v>
      </c>
      <c r="E33" s="393">
        <f t="shared" si="5"/>
        <v>2170.2</v>
      </c>
      <c r="F33" s="392">
        <f t="shared" si="5"/>
        <v>9</v>
      </c>
      <c r="G33" s="393">
        <f t="shared" si="5"/>
        <v>222</v>
      </c>
      <c r="H33" s="393">
        <f t="shared" si="5"/>
        <v>1520</v>
      </c>
      <c r="I33" s="392">
        <f t="shared" si="5"/>
        <v>15.6</v>
      </c>
      <c r="J33" s="393">
        <f t="shared" si="5"/>
        <v>250.8</v>
      </c>
      <c r="K33" s="394">
        <f t="shared" si="5"/>
        <v>1660</v>
      </c>
    </row>
    <row r="34" spans="1:11" ht="12.75">
      <c r="A34" s="322"/>
      <c r="B34" s="328" t="s">
        <v>239</v>
      </c>
      <c r="C34" s="387">
        <v>17.6</v>
      </c>
      <c r="D34" s="391">
        <v>263.8</v>
      </c>
      <c r="E34" s="391">
        <v>1869.6</v>
      </c>
      <c r="F34" s="387">
        <v>7</v>
      </c>
      <c r="G34" s="391">
        <v>187</v>
      </c>
      <c r="H34" s="391">
        <v>1310</v>
      </c>
      <c r="I34" s="387">
        <v>12.6</v>
      </c>
      <c r="J34" s="391">
        <v>213.6</v>
      </c>
      <c r="K34" s="388">
        <v>1417.8</v>
      </c>
    </row>
    <row r="35" spans="1:11" ht="12.75">
      <c r="A35" s="322"/>
      <c r="B35" s="328" t="s">
        <v>84</v>
      </c>
      <c r="C35" s="387">
        <v>1.6</v>
      </c>
      <c r="D35" s="391">
        <v>23.6</v>
      </c>
      <c r="E35" s="391">
        <v>171.6</v>
      </c>
      <c r="F35" s="387">
        <v>0</v>
      </c>
      <c r="G35" s="391">
        <v>23</v>
      </c>
      <c r="H35" s="391">
        <v>113</v>
      </c>
      <c r="I35" s="387">
        <v>1.6</v>
      </c>
      <c r="J35" s="391">
        <v>19.4</v>
      </c>
      <c r="K35" s="388">
        <v>136.4</v>
      </c>
    </row>
    <row r="36" spans="1:11" ht="12.75">
      <c r="A36" s="322"/>
      <c r="B36" s="328" t="s">
        <v>87</v>
      </c>
      <c r="C36" s="387">
        <v>2</v>
      </c>
      <c r="D36" s="391">
        <v>19.2</v>
      </c>
      <c r="E36" s="391">
        <v>129</v>
      </c>
      <c r="F36" s="387">
        <v>2</v>
      </c>
      <c r="G36" s="391">
        <v>12</v>
      </c>
      <c r="H36" s="391">
        <v>97</v>
      </c>
      <c r="I36" s="387">
        <v>1.4</v>
      </c>
      <c r="J36" s="391">
        <v>17.8</v>
      </c>
      <c r="K36" s="388">
        <v>105.8</v>
      </c>
    </row>
    <row r="37" spans="1:11" ht="12.75">
      <c r="A37" s="322"/>
      <c r="B37" s="328"/>
      <c r="C37" s="387"/>
      <c r="D37" s="391"/>
      <c r="E37" s="391"/>
      <c r="F37" s="387"/>
      <c r="G37" s="391"/>
      <c r="H37" s="391"/>
      <c r="I37" s="387"/>
      <c r="J37" s="391"/>
      <c r="K37" s="388"/>
    </row>
    <row r="38" spans="1:11" ht="12.75">
      <c r="A38" s="121" t="s">
        <v>240</v>
      </c>
      <c r="B38" s="328"/>
      <c r="C38" s="392">
        <f>SUM(C39:C42)</f>
        <v>28</v>
      </c>
      <c r="D38" s="393">
        <f aca="true" t="shared" si="6" ref="D38:K38">SUM(D39:D42)</f>
        <v>211.2</v>
      </c>
      <c r="E38" s="393">
        <f t="shared" si="6"/>
        <v>1295.8</v>
      </c>
      <c r="F38" s="392">
        <f t="shared" si="6"/>
        <v>16</v>
      </c>
      <c r="G38" s="393">
        <f t="shared" si="6"/>
        <v>150</v>
      </c>
      <c r="H38" s="393">
        <f t="shared" si="6"/>
        <v>1026</v>
      </c>
      <c r="I38" s="392">
        <f t="shared" si="6"/>
        <v>17.400000000000002</v>
      </c>
      <c r="J38" s="393">
        <f t="shared" si="6"/>
        <v>175.2</v>
      </c>
      <c r="K38" s="394">
        <f t="shared" si="6"/>
        <v>1102.2</v>
      </c>
    </row>
    <row r="39" spans="1:11" ht="12.75">
      <c r="A39" s="322"/>
      <c r="B39" s="328" t="s">
        <v>72</v>
      </c>
      <c r="C39" s="387">
        <v>9.2</v>
      </c>
      <c r="D39" s="391">
        <v>64.4</v>
      </c>
      <c r="E39" s="391">
        <v>462.6</v>
      </c>
      <c r="F39" s="387">
        <v>5</v>
      </c>
      <c r="G39" s="391">
        <v>49</v>
      </c>
      <c r="H39" s="391">
        <v>380</v>
      </c>
      <c r="I39" s="387">
        <v>4.2</v>
      </c>
      <c r="J39" s="391">
        <v>56.4</v>
      </c>
      <c r="K39" s="388">
        <v>403</v>
      </c>
    </row>
    <row r="40" spans="1:11" ht="12.75">
      <c r="A40" s="322"/>
      <c r="B40" s="328" t="s">
        <v>73</v>
      </c>
      <c r="C40" s="387">
        <v>2.8</v>
      </c>
      <c r="D40" s="391">
        <v>35.6</v>
      </c>
      <c r="E40" s="391">
        <v>226.2</v>
      </c>
      <c r="F40" s="387">
        <v>2</v>
      </c>
      <c r="G40" s="391">
        <v>21</v>
      </c>
      <c r="H40" s="391">
        <v>214</v>
      </c>
      <c r="I40" s="387">
        <v>2.2</v>
      </c>
      <c r="J40" s="391">
        <v>26.6</v>
      </c>
      <c r="K40" s="388">
        <v>202.4</v>
      </c>
    </row>
    <row r="41" spans="1:11" ht="12.75">
      <c r="A41" s="322"/>
      <c r="B41" s="328" t="s">
        <v>74</v>
      </c>
      <c r="C41" s="387">
        <v>4.2</v>
      </c>
      <c r="D41" s="391">
        <v>31.2</v>
      </c>
      <c r="E41" s="391">
        <v>208.2</v>
      </c>
      <c r="F41" s="387">
        <v>0</v>
      </c>
      <c r="G41" s="391">
        <v>22</v>
      </c>
      <c r="H41" s="391">
        <v>169</v>
      </c>
      <c r="I41" s="387">
        <v>2.2</v>
      </c>
      <c r="J41" s="391">
        <v>24.6</v>
      </c>
      <c r="K41" s="388">
        <v>178.8</v>
      </c>
    </row>
    <row r="42" spans="1:11" ht="12.75">
      <c r="A42" s="322"/>
      <c r="B42" s="328" t="s">
        <v>75</v>
      </c>
      <c r="C42" s="387">
        <v>11.8</v>
      </c>
      <c r="D42" s="391">
        <v>80</v>
      </c>
      <c r="E42" s="391">
        <v>398.8</v>
      </c>
      <c r="F42" s="387">
        <v>9</v>
      </c>
      <c r="G42" s="391">
        <v>58</v>
      </c>
      <c r="H42" s="391">
        <v>263</v>
      </c>
      <c r="I42" s="387">
        <v>8.8</v>
      </c>
      <c r="J42" s="391">
        <v>67.6</v>
      </c>
      <c r="K42" s="388">
        <v>318</v>
      </c>
    </row>
    <row r="43" spans="1:11" ht="12.75">
      <c r="A43" s="322"/>
      <c r="B43" s="328"/>
      <c r="C43" s="387"/>
      <c r="D43" s="391"/>
      <c r="E43" s="391"/>
      <c r="F43" s="387"/>
      <c r="G43" s="391"/>
      <c r="H43" s="391"/>
      <c r="I43" s="387"/>
      <c r="J43" s="391"/>
      <c r="K43" s="388"/>
    </row>
    <row r="44" spans="1:11" ht="12.75">
      <c r="A44" s="121" t="s">
        <v>241</v>
      </c>
      <c r="B44" s="328"/>
      <c r="C44" s="234">
        <v>9</v>
      </c>
      <c r="D44" s="390">
        <v>176.8</v>
      </c>
      <c r="E44" s="390">
        <v>1402.6</v>
      </c>
      <c r="F44" s="234">
        <v>13</v>
      </c>
      <c r="G44" s="390">
        <v>176</v>
      </c>
      <c r="H44" s="390">
        <v>1164</v>
      </c>
      <c r="I44" s="234">
        <v>9</v>
      </c>
      <c r="J44" s="390">
        <v>154.6</v>
      </c>
      <c r="K44" s="127">
        <v>1200</v>
      </c>
    </row>
    <row r="45" spans="1:11" ht="12.75">
      <c r="A45" s="322"/>
      <c r="B45" s="328"/>
      <c r="C45" s="387"/>
      <c r="D45" s="391"/>
      <c r="E45" s="391"/>
      <c r="F45" s="387"/>
      <c r="G45" s="391"/>
      <c r="H45" s="391"/>
      <c r="I45" s="387"/>
      <c r="J45" s="391"/>
      <c r="K45" s="388"/>
    </row>
    <row r="46" spans="1:11" ht="12.75">
      <c r="A46" s="121" t="s">
        <v>242</v>
      </c>
      <c r="B46" s="328"/>
      <c r="C46" s="392">
        <f aca="true" t="shared" si="7" ref="C46:K46">SUM(C47:C50)</f>
        <v>29.400000000000002</v>
      </c>
      <c r="D46" s="393">
        <f t="shared" si="7"/>
        <v>148.2</v>
      </c>
      <c r="E46" s="393">
        <f t="shared" si="7"/>
        <v>754</v>
      </c>
      <c r="F46" s="392">
        <f t="shared" si="7"/>
        <v>16</v>
      </c>
      <c r="G46" s="393">
        <f t="shared" si="7"/>
        <v>83</v>
      </c>
      <c r="H46" s="393">
        <f t="shared" si="7"/>
        <v>524</v>
      </c>
      <c r="I46" s="392">
        <f t="shared" si="7"/>
        <v>23.2</v>
      </c>
      <c r="J46" s="393">
        <f t="shared" si="7"/>
        <v>100.4</v>
      </c>
      <c r="K46" s="394">
        <f t="shared" si="7"/>
        <v>618.1999999999999</v>
      </c>
    </row>
    <row r="47" spans="1:11" ht="12.75">
      <c r="A47" s="322"/>
      <c r="B47" s="328" t="s">
        <v>57</v>
      </c>
      <c r="C47" s="387">
        <v>25</v>
      </c>
      <c r="D47" s="391">
        <v>124.2</v>
      </c>
      <c r="E47" s="391">
        <v>634</v>
      </c>
      <c r="F47" s="387">
        <v>11</v>
      </c>
      <c r="G47" s="391">
        <v>70</v>
      </c>
      <c r="H47" s="391">
        <v>455</v>
      </c>
      <c r="I47" s="387">
        <v>21</v>
      </c>
      <c r="J47" s="391">
        <v>85.4</v>
      </c>
      <c r="K47" s="388">
        <v>524.4</v>
      </c>
    </row>
    <row r="48" spans="1:11" ht="12.75">
      <c r="A48" s="322"/>
      <c r="B48" s="328" t="s">
        <v>58</v>
      </c>
      <c r="C48" s="387">
        <v>0.8</v>
      </c>
      <c r="D48" s="391">
        <v>6.4</v>
      </c>
      <c r="E48" s="391">
        <v>35.4</v>
      </c>
      <c r="F48" s="387">
        <v>4</v>
      </c>
      <c r="G48" s="391">
        <v>3</v>
      </c>
      <c r="H48" s="391">
        <v>16</v>
      </c>
      <c r="I48" s="387">
        <v>1.2</v>
      </c>
      <c r="J48" s="391">
        <v>4.4</v>
      </c>
      <c r="K48" s="388">
        <v>23.8</v>
      </c>
    </row>
    <row r="49" spans="1:11" ht="12.75">
      <c r="A49" s="322"/>
      <c r="B49" s="328" t="s">
        <v>59</v>
      </c>
      <c r="C49" s="387">
        <v>1.8</v>
      </c>
      <c r="D49" s="391">
        <v>6.4</v>
      </c>
      <c r="E49" s="391">
        <v>37.6</v>
      </c>
      <c r="F49" s="387">
        <v>0</v>
      </c>
      <c r="G49" s="391">
        <v>5</v>
      </c>
      <c r="H49" s="391">
        <v>27</v>
      </c>
      <c r="I49" s="387">
        <v>0.2</v>
      </c>
      <c r="J49" s="391">
        <v>4</v>
      </c>
      <c r="K49" s="388">
        <v>30.2</v>
      </c>
    </row>
    <row r="50" spans="1:11" ht="12.75">
      <c r="A50" s="322"/>
      <c r="B50" s="328" t="s">
        <v>60</v>
      </c>
      <c r="C50" s="387">
        <v>1.8</v>
      </c>
      <c r="D50" s="391">
        <v>11.2</v>
      </c>
      <c r="E50" s="391">
        <v>47</v>
      </c>
      <c r="F50" s="387">
        <v>1</v>
      </c>
      <c r="G50" s="391">
        <v>5</v>
      </c>
      <c r="H50" s="391">
        <v>26</v>
      </c>
      <c r="I50" s="387">
        <v>0.8</v>
      </c>
      <c r="J50" s="391">
        <v>6.6</v>
      </c>
      <c r="K50" s="388">
        <v>39.8</v>
      </c>
    </row>
    <row r="51" spans="1:11" ht="12.75">
      <c r="A51" s="322"/>
      <c r="B51" s="328"/>
      <c r="C51" s="387"/>
      <c r="D51" s="391"/>
      <c r="E51" s="391"/>
      <c r="F51" s="387"/>
      <c r="G51" s="391"/>
      <c r="H51" s="391"/>
      <c r="I51" s="387"/>
      <c r="J51" s="391"/>
      <c r="K51" s="388"/>
    </row>
    <row r="52" spans="1:11" ht="12.75">
      <c r="A52" s="121" t="s">
        <v>69</v>
      </c>
      <c r="B52" s="328"/>
      <c r="C52" s="234">
        <v>15</v>
      </c>
      <c r="D52" s="390">
        <v>134.2</v>
      </c>
      <c r="E52" s="390">
        <v>662.8</v>
      </c>
      <c r="F52" s="234">
        <v>6</v>
      </c>
      <c r="G52" s="390">
        <v>91</v>
      </c>
      <c r="H52" s="390">
        <v>421</v>
      </c>
      <c r="I52" s="234">
        <v>9.8</v>
      </c>
      <c r="J52" s="390">
        <v>90.8</v>
      </c>
      <c r="K52" s="127">
        <v>517.8</v>
      </c>
    </row>
    <row r="53" spans="1:11" ht="12.75">
      <c r="A53" s="322"/>
      <c r="B53" s="328"/>
      <c r="C53" s="387"/>
      <c r="D53" s="391"/>
      <c r="E53" s="391"/>
      <c r="F53" s="387"/>
      <c r="G53" s="391"/>
      <c r="H53" s="391"/>
      <c r="I53" s="387"/>
      <c r="J53" s="391"/>
      <c r="K53" s="388"/>
    </row>
    <row r="54" spans="1:11" ht="12.75">
      <c r="A54" s="121" t="s">
        <v>243</v>
      </c>
      <c r="B54" s="328"/>
      <c r="C54" s="392">
        <f aca="true" t="shared" si="8" ref="C54:K54">SUM(C55:C56)</f>
        <v>9</v>
      </c>
      <c r="D54" s="393">
        <f t="shared" si="8"/>
        <v>93.6</v>
      </c>
      <c r="E54" s="393">
        <f t="shared" si="8"/>
        <v>634.2</v>
      </c>
      <c r="F54" s="392">
        <f t="shared" si="8"/>
        <v>8</v>
      </c>
      <c r="G54" s="393">
        <f t="shared" si="8"/>
        <v>69</v>
      </c>
      <c r="H54" s="393">
        <f t="shared" si="8"/>
        <v>473</v>
      </c>
      <c r="I54" s="392">
        <f t="shared" si="8"/>
        <v>6.6000000000000005</v>
      </c>
      <c r="J54" s="393">
        <f t="shared" si="8"/>
        <v>79</v>
      </c>
      <c r="K54" s="394">
        <f t="shared" si="8"/>
        <v>498</v>
      </c>
    </row>
    <row r="55" spans="1:11" ht="12.75">
      <c r="A55" s="322"/>
      <c r="B55" s="328" t="s">
        <v>85</v>
      </c>
      <c r="C55" s="387">
        <v>1.4</v>
      </c>
      <c r="D55" s="391">
        <v>30.6</v>
      </c>
      <c r="E55" s="391">
        <v>193.6</v>
      </c>
      <c r="F55" s="387">
        <v>0</v>
      </c>
      <c r="G55" s="391">
        <v>23</v>
      </c>
      <c r="H55" s="391">
        <v>136</v>
      </c>
      <c r="I55" s="387">
        <v>1.2</v>
      </c>
      <c r="J55" s="391">
        <v>25</v>
      </c>
      <c r="K55" s="388">
        <v>159.4</v>
      </c>
    </row>
    <row r="56" spans="1:11" ht="12.75">
      <c r="A56" s="322"/>
      <c r="B56" s="328" t="s">
        <v>86</v>
      </c>
      <c r="C56" s="387">
        <v>7.6</v>
      </c>
      <c r="D56" s="391">
        <v>63</v>
      </c>
      <c r="E56" s="391">
        <v>440.6</v>
      </c>
      <c r="F56" s="387">
        <v>8</v>
      </c>
      <c r="G56" s="391">
        <v>46</v>
      </c>
      <c r="H56" s="391">
        <v>337</v>
      </c>
      <c r="I56" s="387">
        <v>5.4</v>
      </c>
      <c r="J56" s="391">
        <v>54</v>
      </c>
      <c r="K56" s="388">
        <v>338.6</v>
      </c>
    </row>
    <row r="57" spans="1:11" ht="12.75">
      <c r="A57" s="322"/>
      <c r="B57" s="328"/>
      <c r="C57" s="387"/>
      <c r="D57" s="391"/>
      <c r="E57" s="391"/>
      <c r="F57" s="387"/>
      <c r="G57" s="391"/>
      <c r="H57" s="391"/>
      <c r="I57" s="387"/>
      <c r="J57" s="391"/>
      <c r="K57" s="388"/>
    </row>
    <row r="58" spans="1:11" ht="12.75">
      <c r="A58" s="121" t="s">
        <v>244</v>
      </c>
      <c r="B58" s="328"/>
      <c r="C58" s="392">
        <f aca="true" t="shared" si="9" ref="C58:K58">SUM(C59:C60)</f>
        <v>25.4</v>
      </c>
      <c r="D58" s="393">
        <f t="shared" si="9"/>
        <v>196.6</v>
      </c>
      <c r="E58" s="393">
        <f t="shared" si="9"/>
        <v>1462.8000000000002</v>
      </c>
      <c r="F58" s="392">
        <f t="shared" si="9"/>
        <v>13</v>
      </c>
      <c r="G58" s="393">
        <f t="shared" si="9"/>
        <v>130</v>
      </c>
      <c r="H58" s="393">
        <f t="shared" si="9"/>
        <v>966</v>
      </c>
      <c r="I58" s="392">
        <f t="shared" si="9"/>
        <v>19.799999999999997</v>
      </c>
      <c r="J58" s="393">
        <f t="shared" si="9"/>
        <v>159.8</v>
      </c>
      <c r="K58" s="394">
        <f t="shared" si="9"/>
        <v>1142.6</v>
      </c>
    </row>
    <row r="59" spans="1:11" ht="12.75">
      <c r="A59" s="322"/>
      <c r="B59" s="328" t="s">
        <v>88</v>
      </c>
      <c r="C59" s="387">
        <v>10.6</v>
      </c>
      <c r="D59" s="391">
        <v>95</v>
      </c>
      <c r="E59" s="391">
        <v>742.2</v>
      </c>
      <c r="F59" s="387">
        <v>4</v>
      </c>
      <c r="G59" s="391">
        <v>67</v>
      </c>
      <c r="H59" s="391">
        <v>512</v>
      </c>
      <c r="I59" s="387">
        <v>7.6</v>
      </c>
      <c r="J59" s="391">
        <v>74.8</v>
      </c>
      <c r="K59" s="388">
        <v>593.8</v>
      </c>
    </row>
    <row r="60" spans="1:11" ht="12.75">
      <c r="A60" s="322"/>
      <c r="B60" s="328" t="s">
        <v>89</v>
      </c>
      <c r="C60" s="387">
        <v>14.8</v>
      </c>
      <c r="D60" s="391">
        <v>101.6</v>
      </c>
      <c r="E60" s="391">
        <v>720.6</v>
      </c>
      <c r="F60" s="387">
        <v>9</v>
      </c>
      <c r="G60" s="391">
        <v>63</v>
      </c>
      <c r="H60" s="391">
        <v>454</v>
      </c>
      <c r="I60" s="387">
        <v>12.2</v>
      </c>
      <c r="J60" s="391">
        <v>85</v>
      </c>
      <c r="K60" s="388">
        <v>548.8</v>
      </c>
    </row>
    <row r="61" spans="1:11" ht="12.75">
      <c r="A61" s="322"/>
      <c r="B61" s="328"/>
      <c r="C61" s="387"/>
      <c r="D61" s="391"/>
      <c r="E61" s="391"/>
      <c r="F61" s="387"/>
      <c r="G61" s="391"/>
      <c r="H61" s="391"/>
      <c r="I61" s="387"/>
      <c r="J61" s="391"/>
      <c r="K61" s="388"/>
    </row>
    <row r="62" spans="1:11" ht="12.75">
      <c r="A62" s="128" t="s">
        <v>94</v>
      </c>
      <c r="B62" s="320"/>
      <c r="C62" s="235">
        <v>268</v>
      </c>
      <c r="D62" s="130">
        <v>2226.2</v>
      </c>
      <c r="E62" s="130">
        <v>13026.2</v>
      </c>
      <c r="F62" s="235">
        <v>156</v>
      </c>
      <c r="G62" s="130">
        <v>1717</v>
      </c>
      <c r="H62" s="130">
        <v>9673</v>
      </c>
      <c r="I62" s="235">
        <v>192.2</v>
      </c>
      <c r="J62" s="130">
        <v>1869.2</v>
      </c>
      <c r="K62" s="131">
        <v>10732.4</v>
      </c>
    </row>
    <row r="63" ht="8.25" customHeight="1"/>
    <row r="64" ht="12.75">
      <c r="A64" s="140" t="s">
        <v>164</v>
      </c>
    </row>
    <row r="65" ht="12.75">
      <c r="A65" s="140" t="s">
        <v>101</v>
      </c>
    </row>
    <row r="66" ht="12.75">
      <c r="A66" s="140" t="s">
        <v>160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C3:E3"/>
    <mergeCell ref="F3:H3"/>
    <mergeCell ref="I3:K3"/>
    <mergeCell ref="A5:B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7">
      <selection activeCell="K51" sqref="K5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7" width="9.28125" style="0" bestFit="1" customWidth="1"/>
    <col min="8" max="8" width="10.28125" style="0" bestFit="1" customWidth="1"/>
    <col min="9" max="10" width="9.28125" style="0" bestFit="1" customWidth="1"/>
    <col min="11" max="11" width="10.28125" style="0" bestFit="1" customWidth="1"/>
  </cols>
  <sheetData>
    <row r="1" ht="17.25">
      <c r="A1" s="188" t="s">
        <v>247</v>
      </c>
    </row>
    <row r="3" spans="1:11" ht="12.75">
      <c r="A3" s="316"/>
      <c r="B3" s="317"/>
      <c r="C3" s="395" t="s">
        <v>182</v>
      </c>
      <c r="D3" s="396"/>
      <c r="E3" s="397"/>
      <c r="F3" s="398" t="s">
        <v>228</v>
      </c>
      <c r="G3" s="398"/>
      <c r="H3" s="398"/>
      <c r="I3" s="399" t="s">
        <v>229</v>
      </c>
      <c r="J3" s="398"/>
      <c r="K3" s="400"/>
    </row>
    <row r="4" spans="1:11" ht="12.75">
      <c r="A4" s="121" t="s">
        <v>245</v>
      </c>
      <c r="B4" s="122"/>
      <c r="C4" s="121"/>
      <c r="D4" s="122"/>
      <c r="E4" s="230"/>
      <c r="F4" s="122"/>
      <c r="G4" s="122"/>
      <c r="H4" s="230"/>
      <c r="I4" s="121"/>
      <c r="J4" s="122"/>
      <c r="K4" s="230"/>
    </row>
    <row r="5" spans="1:11" ht="12.75">
      <c r="A5" s="401" t="s">
        <v>248</v>
      </c>
      <c r="B5" s="402"/>
      <c r="C5" s="231" t="s">
        <v>1</v>
      </c>
      <c r="D5" s="206" t="s">
        <v>2</v>
      </c>
      <c r="E5" s="208" t="s">
        <v>5</v>
      </c>
      <c r="F5" s="207" t="s">
        <v>1</v>
      </c>
      <c r="G5" s="206" t="s">
        <v>2</v>
      </c>
      <c r="H5" s="208" t="s">
        <v>5</v>
      </c>
      <c r="I5" s="231" t="s">
        <v>1</v>
      </c>
      <c r="J5" s="206" t="s">
        <v>2</v>
      </c>
      <c r="K5" s="208" t="s">
        <v>5</v>
      </c>
    </row>
    <row r="6" spans="1:11" ht="12.75">
      <c r="A6" s="121" t="s">
        <v>62</v>
      </c>
      <c r="B6" s="328"/>
      <c r="C6" s="234">
        <v>5.6</v>
      </c>
      <c r="D6" s="390">
        <v>82</v>
      </c>
      <c r="E6" s="390">
        <v>496.4</v>
      </c>
      <c r="F6" s="234">
        <v>8</v>
      </c>
      <c r="G6" s="390">
        <v>107</v>
      </c>
      <c r="H6" s="390">
        <v>440</v>
      </c>
      <c r="I6" s="234">
        <v>5.8</v>
      </c>
      <c r="J6" s="390">
        <v>99.2</v>
      </c>
      <c r="K6" s="127">
        <v>470</v>
      </c>
    </row>
    <row r="7" spans="1:11" ht="12.75">
      <c r="A7" s="322"/>
      <c r="B7" s="328"/>
      <c r="C7" s="387"/>
      <c r="D7" s="391"/>
      <c r="E7" s="391"/>
      <c r="F7" s="387"/>
      <c r="G7" s="391"/>
      <c r="H7" s="391"/>
      <c r="I7" s="387"/>
      <c r="J7" s="391"/>
      <c r="K7" s="388"/>
    </row>
    <row r="8" spans="1:11" ht="12.75">
      <c r="A8" s="121" t="s">
        <v>233</v>
      </c>
      <c r="B8" s="328"/>
      <c r="C8" s="392">
        <f>SUM(C9:C10)</f>
        <v>40.6</v>
      </c>
      <c r="D8" s="393">
        <f aca="true" t="shared" si="0" ref="D8:K8">SUM(D9:D10)</f>
        <v>206.4</v>
      </c>
      <c r="E8" s="393">
        <f t="shared" si="0"/>
        <v>1053.3999999999999</v>
      </c>
      <c r="F8" s="392">
        <f t="shared" si="0"/>
        <v>16</v>
      </c>
      <c r="G8" s="393">
        <f t="shared" si="0"/>
        <v>247</v>
      </c>
      <c r="H8" s="393">
        <f t="shared" si="0"/>
        <v>850</v>
      </c>
      <c r="I8" s="392">
        <f t="shared" si="0"/>
        <v>24</v>
      </c>
      <c r="J8" s="393">
        <f t="shared" si="0"/>
        <v>249</v>
      </c>
      <c r="K8" s="394">
        <f t="shared" si="0"/>
        <v>989.8</v>
      </c>
    </row>
    <row r="9" spans="1:11" ht="12.75">
      <c r="A9" s="322"/>
      <c r="B9" s="328" t="s">
        <v>63</v>
      </c>
      <c r="C9" s="387">
        <v>33.4</v>
      </c>
      <c r="D9" s="391">
        <v>165.8</v>
      </c>
      <c r="E9" s="391">
        <v>823.8</v>
      </c>
      <c r="F9" s="387">
        <v>14</v>
      </c>
      <c r="G9" s="391">
        <v>203</v>
      </c>
      <c r="H9" s="391">
        <v>684</v>
      </c>
      <c r="I9" s="387">
        <v>19.8</v>
      </c>
      <c r="J9" s="391">
        <v>210.6</v>
      </c>
      <c r="K9" s="388">
        <v>789.4</v>
      </c>
    </row>
    <row r="10" spans="1:11" ht="12.75">
      <c r="A10" s="322"/>
      <c r="B10" s="328" t="s">
        <v>64</v>
      </c>
      <c r="C10" s="387">
        <v>7.2</v>
      </c>
      <c r="D10" s="391">
        <v>40.6</v>
      </c>
      <c r="E10" s="391">
        <v>229.6</v>
      </c>
      <c r="F10" s="387">
        <v>2</v>
      </c>
      <c r="G10" s="391">
        <v>44</v>
      </c>
      <c r="H10" s="391">
        <v>166</v>
      </c>
      <c r="I10" s="387">
        <v>4.2</v>
      </c>
      <c r="J10" s="391">
        <v>38.4</v>
      </c>
      <c r="K10" s="388">
        <v>200.4</v>
      </c>
    </row>
    <row r="11" spans="1:11" ht="12.75">
      <c r="A11" s="322"/>
      <c r="B11" s="328"/>
      <c r="C11" s="387"/>
      <c r="D11" s="391"/>
      <c r="E11" s="391"/>
      <c r="F11" s="387"/>
      <c r="G11" s="391"/>
      <c r="H11" s="391"/>
      <c r="I11" s="387"/>
      <c r="J11" s="391"/>
      <c r="K11" s="388"/>
    </row>
    <row r="12" spans="1:11" ht="12.75">
      <c r="A12" s="121" t="s">
        <v>65</v>
      </c>
      <c r="B12" s="328"/>
      <c r="C12" s="392">
        <f>SUM(C13:C15)</f>
        <v>30.200000000000003</v>
      </c>
      <c r="D12" s="393">
        <f aca="true" t="shared" si="1" ref="D12:K12">SUM(D13:D15)</f>
        <v>278</v>
      </c>
      <c r="E12" s="393">
        <f t="shared" si="1"/>
        <v>1291</v>
      </c>
      <c r="F12" s="392">
        <f t="shared" si="1"/>
        <v>19</v>
      </c>
      <c r="G12" s="393">
        <f t="shared" si="1"/>
        <v>180</v>
      </c>
      <c r="H12" s="393">
        <f t="shared" si="1"/>
        <v>918</v>
      </c>
      <c r="I12" s="392">
        <f t="shared" si="1"/>
        <v>25.200000000000003</v>
      </c>
      <c r="J12" s="393">
        <f t="shared" si="1"/>
        <v>205.39999999999998</v>
      </c>
      <c r="K12" s="394">
        <f t="shared" si="1"/>
        <v>1039.6</v>
      </c>
    </row>
    <row r="13" spans="1:11" ht="12.75">
      <c r="A13" s="322"/>
      <c r="B13" s="328" t="s">
        <v>66</v>
      </c>
      <c r="C13" s="387">
        <v>2.8</v>
      </c>
      <c r="D13" s="391">
        <v>64.6</v>
      </c>
      <c r="E13" s="391">
        <v>351.4</v>
      </c>
      <c r="F13" s="387">
        <v>2</v>
      </c>
      <c r="G13" s="391">
        <v>47</v>
      </c>
      <c r="H13" s="391">
        <v>263</v>
      </c>
      <c r="I13" s="387">
        <v>3.6</v>
      </c>
      <c r="J13" s="391">
        <v>52.8</v>
      </c>
      <c r="K13" s="388">
        <v>295.4</v>
      </c>
    </row>
    <row r="14" spans="1:11" ht="12.75">
      <c r="A14" s="322"/>
      <c r="B14" s="328" t="s">
        <v>67</v>
      </c>
      <c r="C14" s="387">
        <v>12</v>
      </c>
      <c r="D14" s="391">
        <v>82.8</v>
      </c>
      <c r="E14" s="391">
        <v>400.8</v>
      </c>
      <c r="F14" s="387">
        <v>5</v>
      </c>
      <c r="G14" s="391">
        <v>45</v>
      </c>
      <c r="H14" s="391">
        <v>263</v>
      </c>
      <c r="I14" s="387">
        <v>7.2</v>
      </c>
      <c r="J14" s="391">
        <v>56</v>
      </c>
      <c r="K14" s="388">
        <v>294</v>
      </c>
    </row>
    <row r="15" spans="1:11" ht="12.75">
      <c r="A15" s="322"/>
      <c r="B15" s="328" t="s">
        <v>68</v>
      </c>
      <c r="C15" s="387">
        <v>15.4</v>
      </c>
      <c r="D15" s="391">
        <v>130.6</v>
      </c>
      <c r="E15" s="391">
        <v>538.8</v>
      </c>
      <c r="F15" s="387">
        <v>12</v>
      </c>
      <c r="G15" s="391">
        <v>88</v>
      </c>
      <c r="H15" s="391">
        <v>392</v>
      </c>
      <c r="I15" s="387">
        <v>14.4</v>
      </c>
      <c r="J15" s="391">
        <v>96.6</v>
      </c>
      <c r="K15" s="388">
        <v>450.2</v>
      </c>
    </row>
    <row r="16" spans="1:11" ht="12.75">
      <c r="A16" s="322"/>
      <c r="B16" s="328"/>
      <c r="C16" s="387"/>
      <c r="D16" s="391"/>
      <c r="E16" s="391"/>
      <c r="F16" s="387"/>
      <c r="G16" s="391"/>
      <c r="H16" s="391"/>
      <c r="I16" s="387"/>
      <c r="J16" s="391"/>
      <c r="K16" s="388"/>
    </row>
    <row r="17" spans="1:11" ht="12.75">
      <c r="A17" s="121" t="s">
        <v>234</v>
      </c>
      <c r="B17" s="328"/>
      <c r="C17" s="392">
        <f aca="true" t="shared" si="2" ref="C17:K17">SUM(C18:C19)</f>
        <v>16.4</v>
      </c>
      <c r="D17" s="393">
        <f t="shared" si="2"/>
        <v>121.19999999999999</v>
      </c>
      <c r="E17" s="393">
        <f t="shared" si="2"/>
        <v>697.8</v>
      </c>
      <c r="F17" s="392">
        <f t="shared" si="2"/>
        <v>7</v>
      </c>
      <c r="G17" s="393">
        <f t="shared" si="2"/>
        <v>82</v>
      </c>
      <c r="H17" s="393">
        <f t="shared" si="2"/>
        <v>463</v>
      </c>
      <c r="I17" s="392">
        <f t="shared" si="2"/>
        <v>10.600000000000001</v>
      </c>
      <c r="J17" s="393">
        <f t="shared" si="2"/>
        <v>97.4</v>
      </c>
      <c r="K17" s="394">
        <f t="shared" si="2"/>
        <v>553.6</v>
      </c>
    </row>
    <row r="18" spans="1:11" ht="12.75">
      <c r="A18" s="322"/>
      <c r="B18" s="328" t="s">
        <v>82</v>
      </c>
      <c r="C18" s="387">
        <v>12.2</v>
      </c>
      <c r="D18" s="391">
        <v>86.8</v>
      </c>
      <c r="E18" s="391">
        <v>427.2</v>
      </c>
      <c r="F18" s="387">
        <v>4</v>
      </c>
      <c r="G18" s="391">
        <v>63</v>
      </c>
      <c r="H18" s="391">
        <v>297</v>
      </c>
      <c r="I18" s="387">
        <v>8.4</v>
      </c>
      <c r="J18" s="391">
        <v>74.2</v>
      </c>
      <c r="K18" s="388">
        <v>366.6</v>
      </c>
    </row>
    <row r="19" spans="1:11" ht="12.75">
      <c r="A19" s="322"/>
      <c r="B19" s="328" t="s">
        <v>83</v>
      </c>
      <c r="C19" s="387">
        <v>4.2</v>
      </c>
      <c r="D19" s="391">
        <v>34.4</v>
      </c>
      <c r="E19" s="391">
        <v>270.6</v>
      </c>
      <c r="F19" s="387">
        <v>3</v>
      </c>
      <c r="G19" s="391">
        <v>19</v>
      </c>
      <c r="H19" s="391">
        <v>166</v>
      </c>
      <c r="I19" s="387">
        <v>2.2</v>
      </c>
      <c r="J19" s="391">
        <v>23.2</v>
      </c>
      <c r="K19" s="388">
        <v>187</v>
      </c>
    </row>
    <row r="20" spans="1:11" ht="12.75">
      <c r="A20" s="322"/>
      <c r="B20" s="328"/>
      <c r="C20" s="387"/>
      <c r="D20" s="391"/>
      <c r="E20" s="391"/>
      <c r="F20" s="387"/>
      <c r="G20" s="391"/>
      <c r="H20" s="391"/>
      <c r="I20" s="387"/>
      <c r="J20" s="391"/>
      <c r="K20" s="388"/>
    </row>
    <row r="21" spans="1:11" ht="12.75">
      <c r="A21" s="121" t="s">
        <v>235</v>
      </c>
      <c r="B21" s="328"/>
      <c r="C21" s="392">
        <f aca="true" t="shared" si="3" ref="C21:K21">SUM(C22:C24)</f>
        <v>14.8</v>
      </c>
      <c r="D21" s="393">
        <f t="shared" si="3"/>
        <v>168.39999999999998</v>
      </c>
      <c r="E21" s="393">
        <f t="shared" si="3"/>
        <v>910.5999999999999</v>
      </c>
      <c r="F21" s="392">
        <f t="shared" si="3"/>
        <v>14</v>
      </c>
      <c r="G21" s="393">
        <f t="shared" si="3"/>
        <v>138</v>
      </c>
      <c r="H21" s="393">
        <f t="shared" si="3"/>
        <v>731</v>
      </c>
      <c r="I21" s="392">
        <f t="shared" si="3"/>
        <v>10.6</v>
      </c>
      <c r="J21" s="393">
        <f t="shared" si="3"/>
        <v>131.6</v>
      </c>
      <c r="K21" s="394">
        <f t="shared" si="3"/>
        <v>773.2</v>
      </c>
    </row>
    <row r="22" spans="1:11" ht="12.75">
      <c r="A22" s="322"/>
      <c r="B22" s="328" t="s">
        <v>236</v>
      </c>
      <c r="C22" s="387">
        <v>2.2</v>
      </c>
      <c r="D22" s="391">
        <v>20.4</v>
      </c>
      <c r="E22" s="391">
        <v>117.4</v>
      </c>
      <c r="F22" s="387">
        <v>0</v>
      </c>
      <c r="G22" s="391">
        <v>19</v>
      </c>
      <c r="H22" s="391">
        <v>113</v>
      </c>
      <c r="I22" s="387">
        <v>1.8</v>
      </c>
      <c r="J22" s="391">
        <v>17</v>
      </c>
      <c r="K22" s="388">
        <v>99.8</v>
      </c>
    </row>
    <row r="23" spans="1:11" ht="12.75">
      <c r="A23" s="322"/>
      <c r="B23" s="328" t="s">
        <v>78</v>
      </c>
      <c r="C23" s="387">
        <v>7.4</v>
      </c>
      <c r="D23" s="391">
        <v>81.8</v>
      </c>
      <c r="E23" s="391">
        <v>392.4</v>
      </c>
      <c r="F23" s="387">
        <v>4</v>
      </c>
      <c r="G23" s="391">
        <v>55</v>
      </c>
      <c r="H23" s="391">
        <v>278</v>
      </c>
      <c r="I23" s="387">
        <v>5</v>
      </c>
      <c r="J23" s="391">
        <v>59.8</v>
      </c>
      <c r="K23" s="388">
        <v>319.4</v>
      </c>
    </row>
    <row r="24" spans="1:11" ht="12.75">
      <c r="A24" s="322"/>
      <c r="B24" s="328" t="s">
        <v>79</v>
      </c>
      <c r="C24" s="387">
        <v>5.2</v>
      </c>
      <c r="D24" s="391">
        <v>66.2</v>
      </c>
      <c r="E24" s="391">
        <v>400.8</v>
      </c>
      <c r="F24" s="387">
        <v>10</v>
      </c>
      <c r="G24" s="391">
        <v>64</v>
      </c>
      <c r="H24" s="391">
        <v>340</v>
      </c>
      <c r="I24" s="387">
        <v>3.8</v>
      </c>
      <c r="J24" s="391">
        <v>54.8</v>
      </c>
      <c r="K24" s="388">
        <v>354</v>
      </c>
    </row>
    <row r="25" spans="1:11" ht="12.75">
      <c r="A25" s="322"/>
      <c r="B25" s="328"/>
      <c r="C25" s="387"/>
      <c r="D25" s="391"/>
      <c r="E25" s="391"/>
      <c r="F25" s="387"/>
      <c r="G25" s="391"/>
      <c r="H25" s="391"/>
      <c r="I25" s="387"/>
      <c r="J25" s="391"/>
      <c r="K25" s="388"/>
    </row>
    <row r="26" spans="1:11" ht="12.75">
      <c r="A26" s="121" t="s">
        <v>93</v>
      </c>
      <c r="B26" s="328"/>
      <c r="C26" s="234">
        <v>14.4</v>
      </c>
      <c r="D26" s="390">
        <v>127</v>
      </c>
      <c r="E26" s="390">
        <v>621</v>
      </c>
      <c r="F26" s="234">
        <v>6</v>
      </c>
      <c r="G26" s="390">
        <v>83</v>
      </c>
      <c r="H26" s="390">
        <v>426</v>
      </c>
      <c r="I26" s="234">
        <v>8</v>
      </c>
      <c r="J26" s="390">
        <v>91.8</v>
      </c>
      <c r="K26" s="127">
        <v>478.8</v>
      </c>
    </row>
    <row r="27" spans="1:11" ht="12.75">
      <c r="A27" s="322"/>
      <c r="B27" s="328"/>
      <c r="C27" s="387"/>
      <c r="D27" s="391"/>
      <c r="E27" s="391"/>
      <c r="F27" s="387"/>
      <c r="G27" s="391"/>
      <c r="H27" s="391"/>
      <c r="I27" s="387"/>
      <c r="J27" s="391"/>
      <c r="K27" s="388"/>
    </row>
    <row r="28" spans="1:11" ht="12.75">
      <c r="A28" s="121" t="s">
        <v>237</v>
      </c>
      <c r="B28" s="328"/>
      <c r="C28" s="392">
        <f aca="true" t="shared" si="4" ref="C28:K28">SUM(C29:C31)</f>
        <v>22.2</v>
      </c>
      <c r="D28" s="393">
        <f t="shared" si="4"/>
        <v>173.2</v>
      </c>
      <c r="E28" s="393">
        <f t="shared" si="4"/>
        <v>1077.6</v>
      </c>
      <c r="F28" s="392">
        <f t="shared" si="4"/>
        <v>9</v>
      </c>
      <c r="G28" s="393">
        <f t="shared" si="4"/>
        <v>108</v>
      </c>
      <c r="H28" s="393">
        <f t="shared" si="4"/>
        <v>772</v>
      </c>
      <c r="I28" s="392">
        <f t="shared" si="4"/>
        <v>14.399999999999999</v>
      </c>
      <c r="J28" s="393">
        <f t="shared" si="4"/>
        <v>135.2</v>
      </c>
      <c r="K28" s="394">
        <f t="shared" si="4"/>
        <v>842.1999999999999</v>
      </c>
    </row>
    <row r="29" spans="1:11" ht="12.75">
      <c r="A29" s="322"/>
      <c r="B29" s="328" t="s">
        <v>90</v>
      </c>
      <c r="C29" s="387">
        <v>6.4</v>
      </c>
      <c r="D29" s="391">
        <v>64.2</v>
      </c>
      <c r="E29" s="391">
        <v>387</v>
      </c>
      <c r="F29" s="387">
        <v>2</v>
      </c>
      <c r="G29" s="391">
        <v>36</v>
      </c>
      <c r="H29" s="391">
        <v>259</v>
      </c>
      <c r="I29" s="387">
        <v>4.2</v>
      </c>
      <c r="J29" s="391">
        <v>43</v>
      </c>
      <c r="K29" s="388">
        <v>277.2</v>
      </c>
    </row>
    <row r="30" spans="1:11" ht="12.75">
      <c r="A30" s="322"/>
      <c r="B30" s="328" t="s">
        <v>91</v>
      </c>
      <c r="C30" s="387">
        <v>7.6</v>
      </c>
      <c r="D30" s="391">
        <v>56</v>
      </c>
      <c r="E30" s="391">
        <v>337.8</v>
      </c>
      <c r="F30" s="387">
        <v>3</v>
      </c>
      <c r="G30" s="391">
        <v>43</v>
      </c>
      <c r="H30" s="391">
        <v>234</v>
      </c>
      <c r="I30" s="387">
        <v>5</v>
      </c>
      <c r="J30" s="391">
        <v>47.8</v>
      </c>
      <c r="K30" s="388">
        <v>270.4</v>
      </c>
    </row>
    <row r="31" spans="1:11" ht="12.75">
      <c r="A31" s="322"/>
      <c r="B31" s="328" t="s">
        <v>92</v>
      </c>
      <c r="C31" s="387">
        <v>8.2</v>
      </c>
      <c r="D31" s="391">
        <v>53</v>
      </c>
      <c r="E31" s="391">
        <v>352.8</v>
      </c>
      <c r="F31" s="387">
        <v>4</v>
      </c>
      <c r="G31" s="391">
        <v>29</v>
      </c>
      <c r="H31" s="391">
        <v>279</v>
      </c>
      <c r="I31" s="387">
        <v>5.2</v>
      </c>
      <c r="J31" s="391">
        <v>44.4</v>
      </c>
      <c r="K31" s="388">
        <v>294.6</v>
      </c>
    </row>
    <row r="32" spans="1:11" ht="12.75">
      <c r="A32" s="322"/>
      <c r="B32" s="328"/>
      <c r="C32" s="387"/>
      <c r="D32" s="391"/>
      <c r="E32" s="391"/>
      <c r="F32" s="387"/>
      <c r="G32" s="391"/>
      <c r="H32" s="391"/>
      <c r="I32" s="387"/>
      <c r="J32" s="391"/>
      <c r="K32" s="388"/>
    </row>
    <row r="33" spans="1:11" ht="12.75">
      <c r="A33" s="121" t="s">
        <v>238</v>
      </c>
      <c r="B33" s="328"/>
      <c r="C33" s="392">
        <f aca="true" t="shared" si="5" ref="C33:K33">SUM(C34:C36)</f>
        <v>21.200000000000003</v>
      </c>
      <c r="D33" s="393">
        <f t="shared" si="5"/>
        <v>330.6</v>
      </c>
      <c r="E33" s="393">
        <f t="shared" si="5"/>
        <v>2717.7999999999997</v>
      </c>
      <c r="F33" s="392">
        <f t="shared" si="5"/>
        <v>9</v>
      </c>
      <c r="G33" s="393">
        <f t="shared" si="5"/>
        <v>227</v>
      </c>
      <c r="H33" s="393">
        <f t="shared" si="5"/>
        <v>1900</v>
      </c>
      <c r="I33" s="392">
        <f t="shared" si="5"/>
        <v>16</v>
      </c>
      <c r="J33" s="393">
        <f t="shared" si="5"/>
        <v>264.2</v>
      </c>
      <c r="K33" s="394">
        <f t="shared" si="5"/>
        <v>2064.6000000000004</v>
      </c>
    </row>
    <row r="34" spans="1:11" ht="12.75">
      <c r="A34" s="322"/>
      <c r="B34" s="328" t="s">
        <v>239</v>
      </c>
      <c r="C34" s="387">
        <v>17.6</v>
      </c>
      <c r="D34" s="391">
        <v>280.8</v>
      </c>
      <c r="E34" s="391">
        <v>2331.6</v>
      </c>
      <c r="F34" s="387">
        <v>7</v>
      </c>
      <c r="G34" s="391">
        <v>189</v>
      </c>
      <c r="H34" s="391">
        <v>1636</v>
      </c>
      <c r="I34" s="387">
        <v>12.8</v>
      </c>
      <c r="J34" s="391">
        <v>224.2</v>
      </c>
      <c r="K34" s="388">
        <v>1759.4</v>
      </c>
    </row>
    <row r="35" spans="1:11" ht="12.75">
      <c r="A35" s="322"/>
      <c r="B35" s="328" t="s">
        <v>84</v>
      </c>
      <c r="C35" s="387">
        <v>1.6</v>
      </c>
      <c r="D35" s="391">
        <v>26.2</v>
      </c>
      <c r="E35" s="391">
        <v>221.6</v>
      </c>
      <c r="F35" s="387">
        <v>0</v>
      </c>
      <c r="G35" s="391">
        <v>26</v>
      </c>
      <c r="H35" s="391">
        <v>143</v>
      </c>
      <c r="I35" s="387">
        <v>1.6</v>
      </c>
      <c r="J35" s="391">
        <v>21.4</v>
      </c>
      <c r="K35" s="388">
        <v>174.2</v>
      </c>
    </row>
    <row r="36" spans="1:11" ht="12.75">
      <c r="A36" s="322"/>
      <c r="B36" s="328" t="s">
        <v>87</v>
      </c>
      <c r="C36" s="387">
        <v>2</v>
      </c>
      <c r="D36" s="391">
        <v>23.6</v>
      </c>
      <c r="E36" s="391">
        <v>164.6</v>
      </c>
      <c r="F36" s="387">
        <v>2</v>
      </c>
      <c r="G36" s="391">
        <v>12</v>
      </c>
      <c r="H36" s="391">
        <v>121</v>
      </c>
      <c r="I36" s="387">
        <v>1.6</v>
      </c>
      <c r="J36" s="391">
        <v>18.6</v>
      </c>
      <c r="K36" s="388">
        <v>131</v>
      </c>
    </row>
    <row r="37" spans="1:11" ht="12.75">
      <c r="A37" s="322"/>
      <c r="B37" s="328"/>
      <c r="C37" s="387"/>
      <c r="D37" s="391"/>
      <c r="E37" s="391"/>
      <c r="F37" s="387"/>
      <c r="G37" s="391"/>
      <c r="H37" s="391"/>
      <c r="I37" s="387"/>
      <c r="J37" s="391"/>
      <c r="K37" s="388"/>
    </row>
    <row r="38" spans="1:11" ht="12.75">
      <c r="A38" s="121" t="s">
        <v>240</v>
      </c>
      <c r="B38" s="328"/>
      <c r="C38" s="392">
        <f>SUM(C39:C42)</f>
        <v>29.200000000000003</v>
      </c>
      <c r="D38" s="393">
        <f aca="true" t="shared" si="6" ref="D38:K38">SUM(D39:D42)</f>
        <v>249.59999999999997</v>
      </c>
      <c r="E38" s="393">
        <f t="shared" si="6"/>
        <v>1779.7999999999997</v>
      </c>
      <c r="F38" s="392">
        <f t="shared" si="6"/>
        <v>19</v>
      </c>
      <c r="G38" s="393">
        <f t="shared" si="6"/>
        <v>172</v>
      </c>
      <c r="H38" s="393">
        <f t="shared" si="6"/>
        <v>1413</v>
      </c>
      <c r="I38" s="392">
        <f t="shared" si="6"/>
        <v>19.799999999999997</v>
      </c>
      <c r="J38" s="393">
        <f t="shared" si="6"/>
        <v>202.60000000000002</v>
      </c>
      <c r="K38" s="394">
        <f t="shared" si="6"/>
        <v>1491.4</v>
      </c>
    </row>
    <row r="39" spans="1:11" ht="12.75">
      <c r="A39" s="322"/>
      <c r="B39" s="328" t="s">
        <v>72</v>
      </c>
      <c r="C39" s="387">
        <v>9.4</v>
      </c>
      <c r="D39" s="391">
        <v>77.8</v>
      </c>
      <c r="E39" s="391">
        <v>659</v>
      </c>
      <c r="F39" s="387">
        <v>5</v>
      </c>
      <c r="G39" s="391">
        <v>58</v>
      </c>
      <c r="H39" s="391">
        <v>518</v>
      </c>
      <c r="I39" s="387">
        <v>4.6</v>
      </c>
      <c r="J39" s="391">
        <v>64</v>
      </c>
      <c r="K39" s="388">
        <v>555.2</v>
      </c>
    </row>
    <row r="40" spans="1:11" ht="12.75">
      <c r="A40" s="322"/>
      <c r="B40" s="328" t="s">
        <v>73</v>
      </c>
      <c r="C40" s="387">
        <v>3</v>
      </c>
      <c r="D40" s="391">
        <v>41.4</v>
      </c>
      <c r="E40" s="391">
        <v>296.8</v>
      </c>
      <c r="F40" s="387">
        <v>4</v>
      </c>
      <c r="G40" s="391">
        <v>22</v>
      </c>
      <c r="H40" s="391">
        <v>307</v>
      </c>
      <c r="I40" s="387">
        <v>2.8</v>
      </c>
      <c r="J40" s="391">
        <v>29.4</v>
      </c>
      <c r="K40" s="388">
        <v>273.4</v>
      </c>
    </row>
    <row r="41" spans="1:11" ht="12.75">
      <c r="A41" s="322"/>
      <c r="B41" s="328" t="s">
        <v>74</v>
      </c>
      <c r="C41" s="387">
        <v>4.4</v>
      </c>
      <c r="D41" s="391">
        <v>35.6</v>
      </c>
      <c r="E41" s="391">
        <v>267.4</v>
      </c>
      <c r="F41" s="387">
        <v>0</v>
      </c>
      <c r="G41" s="391">
        <v>23</v>
      </c>
      <c r="H41" s="391">
        <v>218</v>
      </c>
      <c r="I41" s="387">
        <v>3</v>
      </c>
      <c r="J41" s="391">
        <v>29</v>
      </c>
      <c r="K41" s="388">
        <v>228.6</v>
      </c>
    </row>
    <row r="42" spans="1:11" ht="12.75">
      <c r="A42" s="322"/>
      <c r="B42" s="328" t="s">
        <v>75</v>
      </c>
      <c r="C42" s="387">
        <v>12.4</v>
      </c>
      <c r="D42" s="391">
        <v>94.8</v>
      </c>
      <c r="E42" s="391">
        <v>556.6</v>
      </c>
      <c r="F42" s="387">
        <v>10</v>
      </c>
      <c r="G42" s="391">
        <v>69</v>
      </c>
      <c r="H42" s="391">
        <v>370</v>
      </c>
      <c r="I42" s="387">
        <v>9.4</v>
      </c>
      <c r="J42" s="391">
        <v>80.2</v>
      </c>
      <c r="K42" s="388">
        <v>434.2</v>
      </c>
    </row>
    <row r="43" spans="1:11" ht="12.75">
      <c r="A43" s="322"/>
      <c r="B43" s="328"/>
      <c r="C43" s="387"/>
      <c r="D43" s="391"/>
      <c r="E43" s="391"/>
      <c r="F43" s="387"/>
      <c r="G43" s="391"/>
      <c r="H43" s="391"/>
      <c r="I43" s="387"/>
      <c r="J43" s="391"/>
      <c r="K43" s="388"/>
    </row>
    <row r="44" spans="1:11" ht="12.75">
      <c r="A44" s="121" t="s">
        <v>241</v>
      </c>
      <c r="B44" s="328"/>
      <c r="C44" s="234">
        <v>9</v>
      </c>
      <c r="D44" s="390">
        <v>187.6</v>
      </c>
      <c r="E44" s="390">
        <v>1673.2</v>
      </c>
      <c r="F44" s="234">
        <v>13</v>
      </c>
      <c r="G44" s="390">
        <v>189</v>
      </c>
      <c r="H44" s="390">
        <v>1373</v>
      </c>
      <c r="I44" s="234">
        <v>9.4</v>
      </c>
      <c r="J44" s="390">
        <v>162.2</v>
      </c>
      <c r="K44" s="127">
        <v>1414.6</v>
      </c>
    </row>
    <row r="45" spans="1:11" ht="12.75">
      <c r="A45" s="322"/>
      <c r="B45" s="328"/>
      <c r="C45" s="387"/>
      <c r="D45" s="391"/>
      <c r="E45" s="391"/>
      <c r="F45" s="387"/>
      <c r="G45" s="391"/>
      <c r="H45" s="391"/>
      <c r="I45" s="387"/>
      <c r="J45" s="391"/>
      <c r="K45" s="388"/>
    </row>
    <row r="46" spans="1:11" ht="12.75">
      <c r="A46" s="121" t="s">
        <v>242</v>
      </c>
      <c r="B46" s="328"/>
      <c r="C46" s="392">
        <f aca="true" t="shared" si="7" ref="C46:K46">SUM(C47:C50)</f>
        <v>33</v>
      </c>
      <c r="D46" s="393">
        <f t="shared" si="7"/>
        <v>188.79999999999998</v>
      </c>
      <c r="E46" s="393">
        <f t="shared" si="7"/>
        <v>1111</v>
      </c>
      <c r="F46" s="392">
        <f t="shared" si="7"/>
        <v>20</v>
      </c>
      <c r="G46" s="393">
        <f t="shared" si="7"/>
        <v>109</v>
      </c>
      <c r="H46" s="393">
        <f t="shared" si="7"/>
        <v>797</v>
      </c>
      <c r="I46" s="392">
        <f t="shared" si="7"/>
        <v>27.2</v>
      </c>
      <c r="J46" s="393">
        <f t="shared" si="7"/>
        <v>125.2</v>
      </c>
      <c r="K46" s="394">
        <f t="shared" si="7"/>
        <v>914.8</v>
      </c>
    </row>
    <row r="47" spans="1:11" ht="12.75">
      <c r="A47" s="322"/>
      <c r="B47" s="328" t="s">
        <v>57</v>
      </c>
      <c r="C47" s="387">
        <v>27.8</v>
      </c>
      <c r="D47" s="391">
        <v>160.2</v>
      </c>
      <c r="E47" s="391">
        <v>942</v>
      </c>
      <c r="F47" s="387">
        <v>14</v>
      </c>
      <c r="G47" s="391">
        <v>90</v>
      </c>
      <c r="H47" s="391">
        <v>696</v>
      </c>
      <c r="I47" s="387">
        <v>24.8</v>
      </c>
      <c r="J47" s="391">
        <v>106.4</v>
      </c>
      <c r="K47" s="388">
        <v>779</v>
      </c>
    </row>
    <row r="48" spans="1:11" ht="12.75">
      <c r="A48" s="322"/>
      <c r="B48" s="328" t="s">
        <v>58</v>
      </c>
      <c r="C48" s="387">
        <v>0.8</v>
      </c>
      <c r="D48" s="391">
        <v>7</v>
      </c>
      <c r="E48" s="391">
        <v>47.2</v>
      </c>
      <c r="F48" s="387">
        <v>5</v>
      </c>
      <c r="G48" s="391">
        <v>5</v>
      </c>
      <c r="H48" s="391">
        <v>24</v>
      </c>
      <c r="I48" s="387">
        <v>1.4</v>
      </c>
      <c r="J48" s="391">
        <v>5</v>
      </c>
      <c r="K48" s="388">
        <v>33.4</v>
      </c>
    </row>
    <row r="49" spans="1:11" ht="12.75">
      <c r="A49" s="322"/>
      <c r="B49" s="328" t="s">
        <v>59</v>
      </c>
      <c r="C49" s="387">
        <v>2</v>
      </c>
      <c r="D49" s="391">
        <v>8</v>
      </c>
      <c r="E49" s="391">
        <v>50.8</v>
      </c>
      <c r="F49" s="387">
        <v>0</v>
      </c>
      <c r="G49" s="391">
        <v>6</v>
      </c>
      <c r="H49" s="391">
        <v>37</v>
      </c>
      <c r="I49" s="387">
        <v>0.2</v>
      </c>
      <c r="J49" s="391">
        <v>4.8</v>
      </c>
      <c r="K49" s="388">
        <v>46.8</v>
      </c>
    </row>
    <row r="50" spans="1:11" ht="12.75">
      <c r="A50" s="322"/>
      <c r="B50" s="328" t="s">
        <v>60</v>
      </c>
      <c r="C50" s="387">
        <v>2.4</v>
      </c>
      <c r="D50" s="391">
        <v>13.6</v>
      </c>
      <c r="E50" s="391">
        <v>71</v>
      </c>
      <c r="F50" s="387">
        <v>1</v>
      </c>
      <c r="G50" s="391">
        <v>8</v>
      </c>
      <c r="H50" s="391">
        <v>40</v>
      </c>
      <c r="I50" s="387">
        <v>0.8</v>
      </c>
      <c r="J50" s="391">
        <v>9</v>
      </c>
      <c r="K50" s="388">
        <v>55.6</v>
      </c>
    </row>
    <row r="51" spans="1:11" ht="12.75">
      <c r="A51" s="322"/>
      <c r="B51" s="328"/>
      <c r="C51" s="387"/>
      <c r="D51" s="391"/>
      <c r="E51" s="391"/>
      <c r="F51" s="387"/>
      <c r="G51" s="391"/>
      <c r="H51" s="391"/>
      <c r="I51" s="387"/>
      <c r="J51" s="391"/>
      <c r="K51" s="388"/>
    </row>
    <row r="52" spans="1:11" ht="12.75">
      <c r="A52" s="121" t="s">
        <v>69</v>
      </c>
      <c r="B52" s="328"/>
      <c r="C52" s="234">
        <v>18.4</v>
      </c>
      <c r="D52" s="390">
        <v>159.2</v>
      </c>
      <c r="E52" s="390">
        <v>872.4</v>
      </c>
      <c r="F52" s="234">
        <v>7</v>
      </c>
      <c r="G52" s="390">
        <v>100</v>
      </c>
      <c r="H52" s="390">
        <v>549</v>
      </c>
      <c r="I52" s="234">
        <v>10.2</v>
      </c>
      <c r="J52" s="390">
        <v>107.8</v>
      </c>
      <c r="K52" s="127">
        <v>673.8</v>
      </c>
    </row>
    <row r="53" spans="1:11" ht="12.75">
      <c r="A53" s="322"/>
      <c r="B53" s="328"/>
      <c r="C53" s="387"/>
      <c r="D53" s="391"/>
      <c r="E53" s="391"/>
      <c r="F53" s="387"/>
      <c r="G53" s="391"/>
      <c r="H53" s="391"/>
      <c r="I53" s="387"/>
      <c r="J53" s="391"/>
      <c r="K53" s="388"/>
    </row>
    <row r="54" spans="1:11" ht="12.75">
      <c r="A54" s="121" t="s">
        <v>243</v>
      </c>
      <c r="B54" s="328"/>
      <c r="C54" s="392">
        <f aca="true" t="shared" si="8" ref="C54:K54">SUM(C55:C56)</f>
        <v>9.4</v>
      </c>
      <c r="D54" s="393">
        <f t="shared" si="8"/>
        <v>105.6</v>
      </c>
      <c r="E54" s="393">
        <f t="shared" si="8"/>
        <v>823</v>
      </c>
      <c r="F54" s="392">
        <f t="shared" si="8"/>
        <v>8</v>
      </c>
      <c r="G54" s="393">
        <f t="shared" si="8"/>
        <v>72</v>
      </c>
      <c r="H54" s="393">
        <f t="shared" si="8"/>
        <v>601</v>
      </c>
      <c r="I54" s="392">
        <f t="shared" si="8"/>
        <v>6.8</v>
      </c>
      <c r="J54" s="393">
        <f t="shared" si="8"/>
        <v>86</v>
      </c>
      <c r="K54" s="394">
        <f t="shared" si="8"/>
        <v>641.4</v>
      </c>
    </row>
    <row r="55" spans="1:11" ht="12.75">
      <c r="A55" s="322"/>
      <c r="B55" s="328" t="s">
        <v>85</v>
      </c>
      <c r="C55" s="387">
        <v>1.6</v>
      </c>
      <c r="D55" s="391">
        <v>35.8</v>
      </c>
      <c r="E55" s="391">
        <v>256</v>
      </c>
      <c r="F55" s="387">
        <v>0</v>
      </c>
      <c r="G55" s="391">
        <v>26</v>
      </c>
      <c r="H55" s="391">
        <v>170</v>
      </c>
      <c r="I55" s="387">
        <v>1.2</v>
      </c>
      <c r="J55" s="391">
        <v>27.6</v>
      </c>
      <c r="K55" s="388">
        <v>205.4</v>
      </c>
    </row>
    <row r="56" spans="1:11" ht="12.75">
      <c r="A56" s="322"/>
      <c r="B56" s="328" t="s">
        <v>86</v>
      </c>
      <c r="C56" s="387">
        <v>7.8</v>
      </c>
      <c r="D56" s="391">
        <v>69.8</v>
      </c>
      <c r="E56" s="391">
        <v>567</v>
      </c>
      <c r="F56" s="387">
        <v>8</v>
      </c>
      <c r="G56" s="391">
        <v>46</v>
      </c>
      <c r="H56" s="391">
        <v>431</v>
      </c>
      <c r="I56" s="387">
        <v>5.6</v>
      </c>
      <c r="J56" s="391">
        <v>58.4</v>
      </c>
      <c r="K56" s="388">
        <v>436</v>
      </c>
    </row>
    <row r="57" spans="1:11" ht="12.75">
      <c r="A57" s="322"/>
      <c r="B57" s="328"/>
      <c r="C57" s="387"/>
      <c r="D57" s="391"/>
      <c r="E57" s="391"/>
      <c r="F57" s="387"/>
      <c r="G57" s="391"/>
      <c r="H57" s="391"/>
      <c r="I57" s="387"/>
      <c r="J57" s="391"/>
      <c r="K57" s="388"/>
    </row>
    <row r="58" spans="1:11" ht="12.75">
      <c r="A58" s="121" t="s">
        <v>244</v>
      </c>
      <c r="B58" s="328"/>
      <c r="C58" s="392">
        <f aca="true" t="shared" si="9" ref="C58:K58">SUM(C59:C60)</f>
        <v>27.4</v>
      </c>
      <c r="D58" s="393">
        <f t="shared" si="9"/>
        <v>227.8</v>
      </c>
      <c r="E58" s="393">
        <f t="shared" si="9"/>
        <v>1972</v>
      </c>
      <c r="F58" s="392">
        <f t="shared" si="9"/>
        <v>15</v>
      </c>
      <c r="G58" s="393">
        <f t="shared" si="9"/>
        <v>145</v>
      </c>
      <c r="H58" s="393">
        <f t="shared" si="9"/>
        <v>1342</v>
      </c>
      <c r="I58" s="392">
        <f t="shared" si="9"/>
        <v>21.8</v>
      </c>
      <c r="J58" s="393">
        <f t="shared" si="9"/>
        <v>176.2</v>
      </c>
      <c r="K58" s="394">
        <f t="shared" si="9"/>
        <v>1517.6</v>
      </c>
    </row>
    <row r="59" spans="1:11" ht="12.75">
      <c r="A59" s="322"/>
      <c r="B59" s="328" t="s">
        <v>88</v>
      </c>
      <c r="C59" s="387">
        <v>11.8</v>
      </c>
      <c r="D59" s="391">
        <v>106.6</v>
      </c>
      <c r="E59" s="391">
        <v>1012</v>
      </c>
      <c r="F59" s="387">
        <v>6</v>
      </c>
      <c r="G59" s="391">
        <v>73</v>
      </c>
      <c r="H59" s="391">
        <v>702</v>
      </c>
      <c r="I59" s="387">
        <v>8.4</v>
      </c>
      <c r="J59" s="391">
        <v>80.2</v>
      </c>
      <c r="K59" s="388">
        <v>788.8</v>
      </c>
    </row>
    <row r="60" spans="1:11" ht="12.75">
      <c r="A60" s="322"/>
      <c r="B60" s="328" t="s">
        <v>89</v>
      </c>
      <c r="C60" s="387">
        <v>15.6</v>
      </c>
      <c r="D60" s="391">
        <v>121.2</v>
      </c>
      <c r="E60" s="391">
        <v>960</v>
      </c>
      <c r="F60" s="387">
        <v>9</v>
      </c>
      <c r="G60" s="391">
        <v>72</v>
      </c>
      <c r="H60" s="391">
        <v>640</v>
      </c>
      <c r="I60" s="387">
        <v>13.4</v>
      </c>
      <c r="J60" s="391">
        <v>96</v>
      </c>
      <c r="K60" s="388">
        <v>728.8</v>
      </c>
    </row>
    <row r="61" spans="1:11" ht="12.75">
      <c r="A61" s="322"/>
      <c r="B61" s="328"/>
      <c r="C61" s="387"/>
      <c r="D61" s="391"/>
      <c r="E61" s="391"/>
      <c r="F61" s="387"/>
      <c r="G61" s="391"/>
      <c r="H61" s="391"/>
      <c r="I61" s="387"/>
      <c r="J61" s="391"/>
      <c r="K61" s="388"/>
    </row>
    <row r="62" spans="1:11" ht="12.75">
      <c r="A62" s="128" t="s">
        <v>94</v>
      </c>
      <c r="B62" s="320"/>
      <c r="C62" s="235">
        <v>291.8</v>
      </c>
      <c r="D62" s="130">
        <v>2605.4</v>
      </c>
      <c r="E62" s="130">
        <v>17097</v>
      </c>
      <c r="F62" s="235">
        <v>170</v>
      </c>
      <c r="G62" s="130">
        <v>1959</v>
      </c>
      <c r="H62" s="130">
        <v>12575</v>
      </c>
      <c r="I62" s="235">
        <v>209.8</v>
      </c>
      <c r="J62" s="130">
        <v>2134</v>
      </c>
      <c r="K62" s="131">
        <v>13865.2</v>
      </c>
    </row>
    <row r="64" ht="12.75">
      <c r="A64" s="140" t="s">
        <v>163</v>
      </c>
    </row>
    <row r="65" ht="12.75">
      <c r="A65" s="140" t="s">
        <v>101</v>
      </c>
    </row>
    <row r="66" ht="12.75">
      <c r="A66" s="140" t="s">
        <v>160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A5:B5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249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228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1" t="s">
        <v>1</v>
      </c>
      <c r="K5" s="206" t="s">
        <v>2</v>
      </c>
      <c r="L5" s="208" t="s">
        <v>5</v>
      </c>
    </row>
    <row r="6" spans="2:12" ht="12.75">
      <c r="B6" s="322" t="s">
        <v>56</v>
      </c>
      <c r="C6" s="43"/>
      <c r="D6" s="387">
        <v>29.400000000000002</v>
      </c>
      <c r="E6" s="389">
        <v>148.2</v>
      </c>
      <c r="F6" s="388">
        <v>754</v>
      </c>
      <c r="G6" s="389">
        <v>16</v>
      </c>
      <c r="H6" s="389">
        <v>83</v>
      </c>
      <c r="I6" s="389">
        <v>524</v>
      </c>
      <c r="J6" s="387">
        <v>23.2</v>
      </c>
      <c r="K6" s="389">
        <v>100.6</v>
      </c>
      <c r="L6" s="388">
        <v>618.2</v>
      </c>
    </row>
    <row r="7" spans="2:12" ht="12.75">
      <c r="B7" s="322" t="s">
        <v>61</v>
      </c>
      <c r="C7" s="43"/>
      <c r="D7" s="387">
        <v>41.4</v>
      </c>
      <c r="E7" s="389">
        <v>238</v>
      </c>
      <c r="F7" s="388">
        <v>1205.6</v>
      </c>
      <c r="G7" s="389">
        <v>23</v>
      </c>
      <c r="H7" s="389">
        <v>296</v>
      </c>
      <c r="I7" s="389">
        <v>1030</v>
      </c>
      <c r="J7" s="387">
        <v>26.6</v>
      </c>
      <c r="K7" s="389">
        <v>291.6</v>
      </c>
      <c r="L7" s="388">
        <v>1173.8</v>
      </c>
    </row>
    <row r="8" spans="2:12" ht="12.75">
      <c r="B8" s="322" t="s">
        <v>65</v>
      </c>
      <c r="C8" s="43"/>
      <c r="D8" s="387">
        <v>27.8</v>
      </c>
      <c r="E8" s="389">
        <v>233.8</v>
      </c>
      <c r="F8" s="388">
        <v>985.5999999999999</v>
      </c>
      <c r="G8" s="389">
        <v>17</v>
      </c>
      <c r="H8" s="389">
        <v>156</v>
      </c>
      <c r="I8" s="389">
        <v>741</v>
      </c>
      <c r="J8" s="387">
        <v>23.6</v>
      </c>
      <c r="K8" s="389">
        <v>177.6</v>
      </c>
      <c r="L8" s="388">
        <v>814.4</v>
      </c>
    </row>
    <row r="9" spans="2:12" ht="12.75">
      <c r="B9" s="322" t="s">
        <v>69</v>
      </c>
      <c r="C9" s="43"/>
      <c r="D9" s="387">
        <v>15</v>
      </c>
      <c r="E9" s="389">
        <v>134.2</v>
      </c>
      <c r="F9" s="388">
        <v>662.8</v>
      </c>
      <c r="G9" s="389">
        <v>6</v>
      </c>
      <c r="H9" s="389">
        <v>91</v>
      </c>
      <c r="I9" s="389">
        <v>421</v>
      </c>
      <c r="J9" s="387">
        <v>9.8</v>
      </c>
      <c r="K9" s="389">
        <v>90.8</v>
      </c>
      <c r="L9" s="388">
        <v>517.8</v>
      </c>
    </row>
    <row r="10" spans="2:12" ht="12.75">
      <c r="B10" s="322" t="s">
        <v>70</v>
      </c>
      <c r="C10" s="43"/>
      <c r="D10" s="387">
        <v>37</v>
      </c>
      <c r="E10" s="389">
        <v>388</v>
      </c>
      <c r="F10" s="388">
        <v>2698.3999999999996</v>
      </c>
      <c r="G10" s="389">
        <v>29</v>
      </c>
      <c r="H10" s="389">
        <v>326</v>
      </c>
      <c r="I10" s="389">
        <v>2190</v>
      </c>
      <c r="J10" s="387">
        <v>26.4</v>
      </c>
      <c r="K10" s="389">
        <v>329.8</v>
      </c>
      <c r="L10" s="388">
        <v>2302.2</v>
      </c>
    </row>
    <row r="11" spans="2:12" ht="12.75">
      <c r="B11" s="322" t="s">
        <v>76</v>
      </c>
      <c r="C11" s="43"/>
      <c r="D11" s="387">
        <v>14.399999999999999</v>
      </c>
      <c r="E11" s="389">
        <v>139.8</v>
      </c>
      <c r="F11" s="388">
        <v>679.2</v>
      </c>
      <c r="G11" s="389">
        <v>14</v>
      </c>
      <c r="H11" s="389">
        <v>123</v>
      </c>
      <c r="I11" s="389">
        <v>567</v>
      </c>
      <c r="J11" s="387">
        <v>10.2</v>
      </c>
      <c r="K11" s="389">
        <v>115.6</v>
      </c>
      <c r="L11" s="388">
        <v>592.8</v>
      </c>
    </row>
    <row r="12" spans="2:12" ht="12.75">
      <c r="B12" s="322" t="s">
        <v>80</v>
      </c>
      <c r="C12" s="43"/>
      <c r="D12" s="387">
        <v>90.80000000000001</v>
      </c>
      <c r="E12" s="389">
        <v>838.6000000000001</v>
      </c>
      <c r="F12" s="388">
        <v>5585.8</v>
      </c>
      <c r="G12" s="389">
        <v>45</v>
      </c>
      <c r="H12" s="389">
        <v>576</v>
      </c>
      <c r="I12" s="389">
        <v>3882</v>
      </c>
      <c r="J12" s="387">
        <v>65</v>
      </c>
      <c r="K12" s="389">
        <v>684.8</v>
      </c>
      <c r="L12" s="388">
        <v>4352.4</v>
      </c>
    </row>
    <row r="13" spans="2:12" ht="12.75">
      <c r="B13" s="322" t="s">
        <v>93</v>
      </c>
      <c r="C13" s="43"/>
      <c r="D13" s="387">
        <v>12.2</v>
      </c>
      <c r="E13" s="389">
        <v>105.6</v>
      </c>
      <c r="F13" s="388">
        <v>454.8</v>
      </c>
      <c r="G13" s="389">
        <v>6</v>
      </c>
      <c r="H13" s="389">
        <v>66</v>
      </c>
      <c r="I13" s="389">
        <v>318</v>
      </c>
      <c r="J13" s="387">
        <v>7.4</v>
      </c>
      <c r="K13" s="389">
        <v>78</v>
      </c>
      <c r="L13" s="388">
        <v>360.8</v>
      </c>
    </row>
    <row r="14" spans="2:12" ht="12.75">
      <c r="B14" s="128" t="s">
        <v>94</v>
      </c>
      <c r="C14" s="206"/>
      <c r="D14" s="235">
        <v>268</v>
      </c>
      <c r="E14" s="130">
        <v>2226.2</v>
      </c>
      <c r="F14" s="131">
        <v>13026.2</v>
      </c>
      <c r="G14" s="130">
        <v>156</v>
      </c>
      <c r="H14" s="130">
        <v>1717</v>
      </c>
      <c r="I14" s="130">
        <v>9673</v>
      </c>
      <c r="J14" s="235">
        <v>192.2</v>
      </c>
      <c r="K14" s="130">
        <v>1868.8</v>
      </c>
      <c r="L14" s="131">
        <v>10732</v>
      </c>
    </row>
    <row r="16" ht="17.25">
      <c r="B16" s="188" t="s">
        <v>250</v>
      </c>
    </row>
    <row r="18" spans="2:12" ht="12.75">
      <c r="B18" s="119"/>
      <c r="C18" s="120"/>
      <c r="D18" s="395" t="s">
        <v>182</v>
      </c>
      <c r="E18" s="396"/>
      <c r="F18" s="397"/>
      <c r="G18" s="398" t="s">
        <v>228</v>
      </c>
      <c r="H18" s="398"/>
      <c r="I18" s="398"/>
      <c r="J18" s="399" t="s">
        <v>229</v>
      </c>
      <c r="K18" s="398"/>
      <c r="L18" s="400"/>
    </row>
    <row r="19" spans="2:12" ht="12.75">
      <c r="B19" s="121" t="s">
        <v>54</v>
      </c>
      <c r="C19" s="122"/>
      <c r="D19" s="121"/>
      <c r="E19" s="122"/>
      <c r="F19" s="230"/>
      <c r="G19" s="122"/>
      <c r="H19" s="122"/>
      <c r="I19" s="230"/>
      <c r="J19" s="121"/>
      <c r="K19" s="122"/>
      <c r="L19" s="230"/>
    </row>
    <row r="20" spans="2:12" ht="12.75">
      <c r="B20" s="128"/>
      <c r="C20" s="206" t="s">
        <v>55</v>
      </c>
      <c r="D20" s="231" t="s">
        <v>1</v>
      </c>
      <c r="E20" s="206" t="s">
        <v>2</v>
      </c>
      <c r="F20" s="208" t="s">
        <v>5</v>
      </c>
      <c r="G20" s="207" t="s">
        <v>1</v>
      </c>
      <c r="H20" s="206" t="s">
        <v>2</v>
      </c>
      <c r="I20" s="208" t="s">
        <v>5</v>
      </c>
      <c r="J20" s="231" t="s">
        <v>1</v>
      </c>
      <c r="K20" s="206" t="s">
        <v>2</v>
      </c>
      <c r="L20" s="208" t="s">
        <v>5</v>
      </c>
    </row>
    <row r="21" spans="2:12" ht="12.75">
      <c r="B21" s="322" t="s">
        <v>56</v>
      </c>
      <c r="C21" s="323"/>
      <c r="D21" s="387">
        <v>33</v>
      </c>
      <c r="E21" s="389">
        <v>188.79999999999998</v>
      </c>
      <c r="F21" s="388">
        <v>1111</v>
      </c>
      <c r="G21" s="389">
        <v>20</v>
      </c>
      <c r="H21" s="389">
        <v>109</v>
      </c>
      <c r="I21" s="389">
        <v>797</v>
      </c>
      <c r="J21" s="387">
        <v>27.2</v>
      </c>
      <c r="K21" s="389">
        <v>125.2</v>
      </c>
      <c r="L21" s="388">
        <v>914.8</v>
      </c>
    </row>
    <row r="22" spans="2:12" ht="12.75">
      <c r="B22" s="322" t="s">
        <v>61</v>
      </c>
      <c r="C22" s="323"/>
      <c r="D22" s="387">
        <v>46.2</v>
      </c>
      <c r="E22" s="389">
        <v>288.40000000000003</v>
      </c>
      <c r="F22" s="388">
        <v>1549.7999999999997</v>
      </c>
      <c r="G22" s="389">
        <v>24</v>
      </c>
      <c r="H22" s="389">
        <v>354</v>
      </c>
      <c r="I22" s="389">
        <v>1290</v>
      </c>
      <c r="J22" s="387">
        <v>29.8</v>
      </c>
      <c r="K22" s="389">
        <v>348</v>
      </c>
      <c r="L22" s="388">
        <v>1459.6</v>
      </c>
    </row>
    <row r="23" spans="2:12" ht="12.75">
      <c r="B23" s="322" t="s">
        <v>65</v>
      </c>
      <c r="C23" s="323"/>
      <c r="D23" s="387">
        <v>30.200000000000003</v>
      </c>
      <c r="E23" s="389">
        <v>278</v>
      </c>
      <c r="F23" s="388">
        <v>1291</v>
      </c>
      <c r="G23" s="389">
        <v>19</v>
      </c>
      <c r="H23" s="389">
        <v>180</v>
      </c>
      <c r="I23" s="389">
        <v>918</v>
      </c>
      <c r="J23" s="387">
        <v>25.2</v>
      </c>
      <c r="K23" s="389">
        <v>205.4</v>
      </c>
      <c r="L23" s="388">
        <v>1039.6</v>
      </c>
    </row>
    <row r="24" spans="2:12" ht="12.75">
      <c r="B24" s="322" t="s">
        <v>69</v>
      </c>
      <c r="C24" s="323"/>
      <c r="D24" s="387">
        <v>18.4</v>
      </c>
      <c r="E24" s="389">
        <v>159.2</v>
      </c>
      <c r="F24" s="388">
        <v>872.4</v>
      </c>
      <c r="G24" s="389">
        <v>7</v>
      </c>
      <c r="H24" s="389">
        <v>100</v>
      </c>
      <c r="I24" s="389">
        <v>549</v>
      </c>
      <c r="J24" s="387">
        <v>10.2</v>
      </c>
      <c r="K24" s="389">
        <v>107.8</v>
      </c>
      <c r="L24" s="388">
        <v>673.8</v>
      </c>
    </row>
    <row r="25" spans="2:12" ht="12.75">
      <c r="B25" s="322" t="s">
        <v>70</v>
      </c>
      <c r="C25" s="323"/>
      <c r="D25" s="387">
        <v>38.199999999999996</v>
      </c>
      <c r="E25" s="389">
        <v>437.2</v>
      </c>
      <c r="F25" s="388">
        <v>3453</v>
      </c>
      <c r="G25" s="389">
        <v>32</v>
      </c>
      <c r="H25" s="389">
        <v>361</v>
      </c>
      <c r="I25" s="389">
        <v>2786</v>
      </c>
      <c r="J25" s="387">
        <v>29.2</v>
      </c>
      <c r="K25" s="389">
        <v>364.8</v>
      </c>
      <c r="L25" s="388">
        <v>2906</v>
      </c>
    </row>
    <row r="26" spans="2:12" ht="12.75">
      <c r="B26" s="322" t="s">
        <v>76</v>
      </c>
      <c r="C26" s="323"/>
      <c r="D26" s="387">
        <v>14.8</v>
      </c>
      <c r="E26" s="389">
        <v>168.39999999999998</v>
      </c>
      <c r="F26" s="388">
        <v>910.5999999999999</v>
      </c>
      <c r="G26" s="389">
        <v>14</v>
      </c>
      <c r="H26" s="389">
        <v>138</v>
      </c>
      <c r="I26" s="389">
        <v>731</v>
      </c>
      <c r="J26" s="387">
        <v>10.6</v>
      </c>
      <c r="K26" s="389">
        <v>131.6</v>
      </c>
      <c r="L26" s="388">
        <v>773.2</v>
      </c>
    </row>
    <row r="27" spans="2:12" ht="12.75">
      <c r="B27" s="322" t="s">
        <v>80</v>
      </c>
      <c r="C27" s="323"/>
      <c r="D27" s="387">
        <v>96.6</v>
      </c>
      <c r="E27" s="389">
        <v>958.4000000000001</v>
      </c>
      <c r="F27" s="388">
        <v>7288.2</v>
      </c>
      <c r="G27" s="389">
        <v>48</v>
      </c>
      <c r="H27" s="389">
        <v>634</v>
      </c>
      <c r="I27" s="389">
        <v>5078</v>
      </c>
      <c r="J27" s="387">
        <v>69.6</v>
      </c>
      <c r="K27" s="389">
        <v>759</v>
      </c>
      <c r="L27" s="388">
        <v>5619.4</v>
      </c>
    </row>
    <row r="28" spans="2:12" ht="12.75">
      <c r="B28" s="322" t="s">
        <v>93</v>
      </c>
      <c r="C28" s="323"/>
      <c r="D28" s="387">
        <v>14.4</v>
      </c>
      <c r="E28" s="389">
        <v>127</v>
      </c>
      <c r="F28" s="388">
        <v>621</v>
      </c>
      <c r="G28" s="389">
        <v>6</v>
      </c>
      <c r="H28" s="389">
        <v>83</v>
      </c>
      <c r="I28" s="389">
        <v>426</v>
      </c>
      <c r="J28" s="387">
        <v>8</v>
      </c>
      <c r="K28" s="389">
        <v>91.8</v>
      </c>
      <c r="L28" s="388">
        <v>478.8</v>
      </c>
    </row>
    <row r="29" spans="2:12" ht="12.75">
      <c r="B29" s="128" t="s">
        <v>94</v>
      </c>
      <c r="C29" s="206"/>
      <c r="D29" s="235">
        <v>291.8</v>
      </c>
      <c r="E29" s="130">
        <v>2605.4</v>
      </c>
      <c r="F29" s="131">
        <v>17097</v>
      </c>
      <c r="G29" s="130">
        <v>170</v>
      </c>
      <c r="H29" s="130">
        <v>1959</v>
      </c>
      <c r="I29" s="130">
        <v>12575</v>
      </c>
      <c r="J29" s="235">
        <v>209.8</v>
      </c>
      <c r="K29" s="130">
        <v>2133.6</v>
      </c>
      <c r="L29" s="131">
        <v>13865</v>
      </c>
    </row>
    <row r="31" ht="12.75">
      <c r="B31" s="140" t="s">
        <v>164</v>
      </c>
    </row>
    <row r="32" ht="12.75">
      <c r="B32" s="140" t="s">
        <v>101</v>
      </c>
    </row>
    <row r="33" ht="12.75">
      <c r="B33" s="140" t="s">
        <v>160</v>
      </c>
    </row>
    <row r="34" ht="12.75">
      <c r="B34" s="140" t="s">
        <v>102</v>
      </c>
    </row>
    <row r="35" ht="7.5" customHeight="1">
      <c r="B35" s="140"/>
    </row>
    <row r="36" ht="12.75">
      <c r="B36" s="140" t="s">
        <v>103</v>
      </c>
    </row>
    <row r="37" ht="12.75">
      <c r="B37" s="140" t="s">
        <v>104</v>
      </c>
    </row>
    <row r="38" ht="12.75">
      <c r="B38" s="140" t="s">
        <v>100</v>
      </c>
    </row>
  </sheetData>
  <sheetProtection/>
  <mergeCells count="6">
    <mergeCell ref="D3:F3"/>
    <mergeCell ref="G3:I3"/>
    <mergeCell ref="J3:L3"/>
    <mergeCell ref="D18:F18"/>
    <mergeCell ref="G18:I18"/>
    <mergeCell ref="J18:L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7.5742187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232</v>
      </c>
      <c r="B1" s="188"/>
      <c r="C1" s="188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.75" customHeight="1">
      <c r="A3" s="203" t="s">
        <v>140</v>
      </c>
      <c r="B3" s="205" t="s">
        <v>96</v>
      </c>
      <c r="C3" s="197" t="s">
        <v>187</v>
      </c>
      <c r="D3" s="288" t="s">
        <v>142</v>
      </c>
      <c r="E3" s="191" t="s">
        <v>152</v>
      </c>
      <c r="F3" s="192" t="s">
        <v>153</v>
      </c>
      <c r="G3" s="190" t="s">
        <v>143</v>
      </c>
      <c r="H3" s="190" t="s">
        <v>144</v>
      </c>
      <c r="I3" s="190" t="s">
        <v>145</v>
      </c>
      <c r="J3" s="190" t="s">
        <v>146</v>
      </c>
      <c r="K3" s="190" t="s">
        <v>147</v>
      </c>
      <c r="L3" s="190" t="s">
        <v>148</v>
      </c>
      <c r="M3" s="196" t="s">
        <v>149</v>
      </c>
      <c r="N3" s="238" t="s">
        <v>154</v>
      </c>
      <c r="O3" s="196" t="s">
        <v>150</v>
      </c>
      <c r="P3" s="201" t="s">
        <v>151</v>
      </c>
    </row>
    <row r="4" spans="1:16" ht="12.75">
      <c r="A4" s="7">
        <v>2003</v>
      </c>
      <c r="B4" s="189">
        <v>231</v>
      </c>
      <c r="C4" s="189">
        <v>1918</v>
      </c>
      <c r="D4" s="241">
        <v>192</v>
      </c>
      <c r="E4" s="189">
        <v>735</v>
      </c>
      <c r="F4" s="189">
        <v>552</v>
      </c>
      <c r="G4" s="189">
        <v>2145</v>
      </c>
      <c r="H4" s="189">
        <v>1344</v>
      </c>
      <c r="I4" s="189">
        <v>2091</v>
      </c>
      <c r="J4" s="189">
        <v>1523</v>
      </c>
      <c r="K4" s="189">
        <v>980</v>
      </c>
      <c r="L4" s="189">
        <v>578</v>
      </c>
      <c r="M4" s="189">
        <v>489</v>
      </c>
      <c r="N4" s="239">
        <v>10657</v>
      </c>
      <c r="O4" s="189">
        <v>1479</v>
      </c>
      <c r="P4" s="198">
        <v>9150</v>
      </c>
    </row>
    <row r="5" spans="1:16" ht="12.75">
      <c r="A5" s="7">
        <v>2004</v>
      </c>
      <c r="B5" s="189">
        <v>225</v>
      </c>
      <c r="C5" s="189">
        <v>1807</v>
      </c>
      <c r="D5" s="241">
        <v>191</v>
      </c>
      <c r="E5" s="189">
        <v>667</v>
      </c>
      <c r="F5" s="189">
        <v>539</v>
      </c>
      <c r="G5" s="189">
        <v>2038</v>
      </c>
      <c r="H5" s="189">
        <v>1392</v>
      </c>
      <c r="I5" s="189">
        <v>2070</v>
      </c>
      <c r="J5" s="189">
        <v>1519</v>
      </c>
      <c r="K5" s="189">
        <v>976</v>
      </c>
      <c r="L5" s="189">
        <v>571</v>
      </c>
      <c r="M5" s="189">
        <v>480</v>
      </c>
      <c r="N5" s="239">
        <v>10473</v>
      </c>
      <c r="O5" s="189">
        <v>1397</v>
      </c>
      <c r="P5" s="198">
        <v>9046</v>
      </c>
    </row>
    <row r="6" spans="1:16" ht="12.75">
      <c r="A6" s="7">
        <v>2005</v>
      </c>
      <c r="B6" s="189">
        <v>209</v>
      </c>
      <c r="C6" s="189">
        <v>1745</v>
      </c>
      <c r="D6" s="241">
        <v>157</v>
      </c>
      <c r="E6" s="189">
        <v>603</v>
      </c>
      <c r="F6" s="189">
        <v>496</v>
      </c>
      <c r="G6" s="189">
        <v>2165</v>
      </c>
      <c r="H6" s="189">
        <v>1364</v>
      </c>
      <c r="I6" s="189">
        <v>1892</v>
      </c>
      <c r="J6" s="189">
        <v>1578</v>
      </c>
      <c r="K6" s="189">
        <v>932</v>
      </c>
      <c r="L6" s="189">
        <v>523</v>
      </c>
      <c r="M6" s="189">
        <v>480</v>
      </c>
      <c r="N6" s="239">
        <v>10204</v>
      </c>
      <c r="O6" s="189">
        <v>1256</v>
      </c>
      <c r="P6" s="198">
        <v>8934</v>
      </c>
    </row>
    <row r="7" spans="1:16" ht="12.75">
      <c r="A7" s="7">
        <v>2006</v>
      </c>
      <c r="B7" s="189">
        <v>244</v>
      </c>
      <c r="C7" s="189">
        <v>1672</v>
      </c>
      <c r="D7" s="241">
        <v>152</v>
      </c>
      <c r="E7" s="189">
        <v>557</v>
      </c>
      <c r="F7" s="189">
        <v>451</v>
      </c>
      <c r="G7" s="189">
        <v>2099</v>
      </c>
      <c r="H7" s="189">
        <v>1378</v>
      </c>
      <c r="I7" s="189">
        <v>1662</v>
      </c>
      <c r="J7" s="189">
        <v>1511</v>
      </c>
      <c r="K7" s="189">
        <v>946</v>
      </c>
      <c r="L7" s="189">
        <v>505</v>
      </c>
      <c r="M7" s="189">
        <v>447</v>
      </c>
      <c r="N7" s="239">
        <v>9723</v>
      </c>
      <c r="O7" s="189">
        <v>1160</v>
      </c>
      <c r="P7" s="198">
        <v>8548</v>
      </c>
    </row>
    <row r="8" spans="1:16" ht="12.75">
      <c r="A8" s="7">
        <v>2007</v>
      </c>
      <c r="B8" s="189">
        <v>207</v>
      </c>
      <c r="C8" s="189">
        <v>1631</v>
      </c>
      <c r="D8" s="241">
        <v>130</v>
      </c>
      <c r="E8" s="189">
        <v>500</v>
      </c>
      <c r="F8" s="189">
        <v>427</v>
      </c>
      <c r="G8" s="189">
        <v>2041</v>
      </c>
      <c r="H8" s="189">
        <v>1300</v>
      </c>
      <c r="I8" s="189">
        <v>1556</v>
      </c>
      <c r="J8" s="189">
        <v>1475</v>
      </c>
      <c r="K8" s="189">
        <v>879</v>
      </c>
      <c r="L8" s="189">
        <v>521</v>
      </c>
      <c r="M8" s="189">
        <v>458</v>
      </c>
      <c r="N8" s="239">
        <v>9302</v>
      </c>
      <c r="O8" s="189">
        <v>1057</v>
      </c>
      <c r="P8" s="198">
        <v>8230</v>
      </c>
    </row>
    <row r="9" spans="1:16" ht="12.75">
      <c r="A9" s="7">
        <v>2008</v>
      </c>
      <c r="B9" s="189">
        <v>191</v>
      </c>
      <c r="C9" s="189">
        <v>1684</v>
      </c>
      <c r="D9" s="241">
        <v>127</v>
      </c>
      <c r="E9" s="189">
        <v>449</v>
      </c>
      <c r="F9" s="189">
        <v>407</v>
      </c>
      <c r="G9" s="189">
        <v>1869</v>
      </c>
      <c r="H9" s="189">
        <v>1256</v>
      </c>
      <c r="I9" s="189">
        <v>1486</v>
      </c>
      <c r="J9" s="189">
        <v>1424</v>
      </c>
      <c r="K9" s="189">
        <v>866</v>
      </c>
      <c r="L9" s="189">
        <v>477</v>
      </c>
      <c r="M9" s="189">
        <v>469</v>
      </c>
      <c r="N9" s="239">
        <v>8843</v>
      </c>
      <c r="O9" s="189">
        <v>983</v>
      </c>
      <c r="P9" s="198">
        <v>7847</v>
      </c>
    </row>
    <row r="10" spans="1:16" ht="12.75">
      <c r="A10" s="7">
        <v>2009</v>
      </c>
      <c r="B10" s="202">
        <v>162</v>
      </c>
      <c r="C10" s="202">
        <v>1486</v>
      </c>
      <c r="D10" s="241">
        <v>105</v>
      </c>
      <c r="E10" s="189">
        <v>399</v>
      </c>
      <c r="F10" s="189">
        <v>302</v>
      </c>
      <c r="G10" s="189">
        <v>1845</v>
      </c>
      <c r="H10" s="189">
        <v>1197</v>
      </c>
      <c r="I10" s="189">
        <v>1412</v>
      </c>
      <c r="J10" s="189">
        <v>1398</v>
      </c>
      <c r="K10" s="189">
        <v>821</v>
      </c>
      <c r="L10" s="189">
        <v>511</v>
      </c>
      <c r="M10" s="189">
        <v>444</v>
      </c>
      <c r="N10" s="239">
        <v>8450</v>
      </c>
      <c r="O10" s="189">
        <v>806</v>
      </c>
      <c r="P10" s="198">
        <v>7628</v>
      </c>
    </row>
    <row r="11" spans="1:16" ht="12.75">
      <c r="A11" s="7">
        <v>2010</v>
      </c>
      <c r="B11" s="202">
        <v>146</v>
      </c>
      <c r="C11" s="202">
        <v>1275</v>
      </c>
      <c r="D11" s="241">
        <v>109</v>
      </c>
      <c r="E11" s="202">
        <v>375</v>
      </c>
      <c r="F11" s="202">
        <v>336</v>
      </c>
      <c r="G11" s="202">
        <v>1459</v>
      </c>
      <c r="H11" s="202">
        <v>1050</v>
      </c>
      <c r="I11" s="202">
        <v>1275</v>
      </c>
      <c r="J11" s="202">
        <v>1272</v>
      </c>
      <c r="K11" s="202">
        <v>817</v>
      </c>
      <c r="L11" s="202">
        <v>461</v>
      </c>
      <c r="M11" s="202">
        <v>377</v>
      </c>
      <c r="N11" s="239">
        <v>7541</v>
      </c>
      <c r="O11" s="202">
        <v>820</v>
      </c>
      <c r="P11" s="198">
        <v>6711</v>
      </c>
    </row>
    <row r="12" spans="1:17" ht="12.75">
      <c r="A12" s="7">
        <v>2011</v>
      </c>
      <c r="B12" s="202">
        <v>139</v>
      </c>
      <c r="C12" s="202">
        <v>1217</v>
      </c>
      <c r="D12" s="241">
        <v>122</v>
      </c>
      <c r="E12" s="202">
        <v>364</v>
      </c>
      <c r="F12" s="202">
        <v>272</v>
      </c>
      <c r="G12" s="202">
        <v>1275</v>
      </c>
      <c r="H12" s="202">
        <v>974</v>
      </c>
      <c r="I12" s="202">
        <v>1201</v>
      </c>
      <c r="J12" s="202">
        <v>1315</v>
      </c>
      <c r="K12" s="202">
        <v>854</v>
      </c>
      <c r="L12" s="202">
        <v>514</v>
      </c>
      <c r="M12" s="202">
        <v>404</v>
      </c>
      <c r="N12" s="241">
        <v>7302</v>
      </c>
      <c r="O12" s="241">
        <v>758</v>
      </c>
      <c r="P12" s="198">
        <v>6537</v>
      </c>
      <c r="Q12" s="7"/>
    </row>
    <row r="13" spans="1:16" ht="12.75">
      <c r="A13" s="11">
        <v>2012</v>
      </c>
      <c r="B13" s="199">
        <v>123</v>
      </c>
      <c r="C13" s="199">
        <v>1291</v>
      </c>
      <c r="D13" s="289">
        <v>93</v>
      </c>
      <c r="E13" s="199">
        <v>313</v>
      </c>
      <c r="F13" s="199">
        <v>243</v>
      </c>
      <c r="G13" s="199">
        <v>1307</v>
      </c>
      <c r="H13" s="199">
        <v>1016</v>
      </c>
      <c r="I13" s="199">
        <v>1131</v>
      </c>
      <c r="J13" s="199">
        <v>1228</v>
      </c>
      <c r="K13" s="199">
        <v>918</v>
      </c>
      <c r="L13" s="199">
        <v>442</v>
      </c>
      <c r="M13" s="199">
        <v>444</v>
      </c>
      <c r="N13" s="240">
        <v>7138</v>
      </c>
      <c r="O13" s="199">
        <v>649</v>
      </c>
      <c r="P13" s="200">
        <v>6486</v>
      </c>
    </row>
    <row r="14" spans="1:16" ht="12.75">
      <c r="A14" s="7"/>
      <c r="B14" s="8"/>
      <c r="C14" s="8"/>
      <c r="N14" s="237"/>
      <c r="P14" s="9"/>
    </row>
    <row r="15" spans="1:16" ht="14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36"/>
      <c r="O15" s="12"/>
      <c r="P15" s="17"/>
    </row>
    <row r="16" spans="1:16" ht="29.25" customHeight="1">
      <c r="A16" s="204" t="s">
        <v>141</v>
      </c>
      <c r="B16" s="205" t="s">
        <v>96</v>
      </c>
      <c r="C16" s="197" t="s">
        <v>187</v>
      </c>
      <c r="D16" s="288" t="s">
        <v>142</v>
      </c>
      <c r="E16" s="194" t="s">
        <v>152</v>
      </c>
      <c r="F16" s="195" t="s">
        <v>153</v>
      </c>
      <c r="G16" s="193" t="s">
        <v>143</v>
      </c>
      <c r="H16" s="193" t="s">
        <v>144</v>
      </c>
      <c r="I16" s="193" t="s">
        <v>145</v>
      </c>
      <c r="J16" s="193" t="s">
        <v>146</v>
      </c>
      <c r="K16" s="193" t="s">
        <v>147</v>
      </c>
      <c r="L16" s="193" t="s">
        <v>148</v>
      </c>
      <c r="M16" s="197" t="s">
        <v>149</v>
      </c>
      <c r="N16" s="238" t="s">
        <v>154</v>
      </c>
      <c r="O16" s="196" t="s">
        <v>150</v>
      </c>
      <c r="P16" s="201" t="s">
        <v>151</v>
      </c>
    </row>
    <row r="17" spans="1:16" ht="12.75">
      <c r="A17" s="7">
        <v>2003</v>
      </c>
      <c r="B17" s="202">
        <v>105</v>
      </c>
      <c r="C17" s="202">
        <v>1039</v>
      </c>
      <c r="D17" s="241">
        <v>126</v>
      </c>
      <c r="E17" s="189">
        <v>452</v>
      </c>
      <c r="F17" s="189">
        <v>422</v>
      </c>
      <c r="G17" s="189">
        <v>1321</v>
      </c>
      <c r="H17" s="189">
        <v>1019</v>
      </c>
      <c r="I17" s="189">
        <v>1502</v>
      </c>
      <c r="J17" s="189">
        <v>1137</v>
      </c>
      <c r="K17" s="189">
        <v>828</v>
      </c>
      <c r="L17" s="189">
        <v>565</v>
      </c>
      <c r="M17" s="189">
        <v>693</v>
      </c>
      <c r="N17" s="239">
        <v>8086</v>
      </c>
      <c r="O17" s="189">
        <v>1000</v>
      </c>
      <c r="P17" s="198">
        <v>7065</v>
      </c>
    </row>
    <row r="18" spans="1:16" ht="12.75">
      <c r="A18" s="7">
        <v>2004</v>
      </c>
      <c r="B18" s="202">
        <v>83</v>
      </c>
      <c r="C18" s="202">
        <v>958</v>
      </c>
      <c r="D18" s="241">
        <v>116</v>
      </c>
      <c r="E18" s="189">
        <v>450</v>
      </c>
      <c r="F18" s="189">
        <v>430</v>
      </c>
      <c r="G18" s="189">
        <v>1424</v>
      </c>
      <c r="H18" s="189">
        <v>1009</v>
      </c>
      <c r="I18" s="189">
        <v>1460</v>
      </c>
      <c r="J18" s="189">
        <v>1078</v>
      </c>
      <c r="K18" s="189">
        <v>835</v>
      </c>
      <c r="L18" s="189">
        <v>535</v>
      </c>
      <c r="M18" s="189">
        <v>667</v>
      </c>
      <c r="N18" s="239">
        <v>8016</v>
      </c>
      <c r="O18" s="189">
        <v>996</v>
      </c>
      <c r="P18" s="198">
        <v>7008</v>
      </c>
    </row>
    <row r="19" spans="1:16" ht="12.75">
      <c r="A19" s="7">
        <v>2005</v>
      </c>
      <c r="B19" s="202">
        <v>77</v>
      </c>
      <c r="C19" s="202">
        <v>919</v>
      </c>
      <c r="D19" s="241">
        <v>113</v>
      </c>
      <c r="E19" s="189">
        <v>375</v>
      </c>
      <c r="F19" s="189">
        <v>418</v>
      </c>
      <c r="G19" s="189">
        <v>1375</v>
      </c>
      <c r="H19" s="189">
        <v>931</v>
      </c>
      <c r="I19" s="189">
        <v>1295</v>
      </c>
      <c r="J19" s="189">
        <v>1112</v>
      </c>
      <c r="K19" s="189">
        <v>820</v>
      </c>
      <c r="L19" s="189">
        <v>542</v>
      </c>
      <c r="M19" s="189">
        <v>670</v>
      </c>
      <c r="N19" s="239">
        <v>7658</v>
      </c>
      <c r="O19" s="189">
        <v>906</v>
      </c>
      <c r="P19" s="198">
        <v>6745</v>
      </c>
    </row>
    <row r="20" spans="1:16" ht="12.75">
      <c r="A20" s="7">
        <v>2006</v>
      </c>
      <c r="B20" s="202">
        <v>70</v>
      </c>
      <c r="C20" s="202">
        <v>962</v>
      </c>
      <c r="D20" s="241">
        <v>108</v>
      </c>
      <c r="E20" s="189">
        <v>345</v>
      </c>
      <c r="F20" s="189">
        <v>404</v>
      </c>
      <c r="G20" s="189">
        <v>1460</v>
      </c>
      <c r="H20" s="189">
        <v>908</v>
      </c>
      <c r="I20" s="189">
        <v>1257</v>
      </c>
      <c r="J20" s="189">
        <v>1123</v>
      </c>
      <c r="K20" s="189">
        <v>781</v>
      </c>
      <c r="L20" s="189">
        <v>519</v>
      </c>
      <c r="M20" s="189">
        <v>619</v>
      </c>
      <c r="N20" s="239">
        <v>7532</v>
      </c>
      <c r="O20" s="189">
        <v>857</v>
      </c>
      <c r="P20" s="198">
        <v>6667</v>
      </c>
    </row>
    <row r="21" spans="1:16" ht="12.75">
      <c r="A21" s="7">
        <v>2007</v>
      </c>
      <c r="B21" s="202">
        <v>74</v>
      </c>
      <c r="C21" s="202">
        <v>753</v>
      </c>
      <c r="D21" s="241">
        <v>96</v>
      </c>
      <c r="E21" s="189">
        <v>328</v>
      </c>
      <c r="F21" s="189">
        <v>332</v>
      </c>
      <c r="G21" s="189">
        <v>1377</v>
      </c>
      <c r="H21" s="189">
        <v>931</v>
      </c>
      <c r="I21" s="189">
        <v>1074</v>
      </c>
      <c r="J21" s="189">
        <v>953</v>
      </c>
      <c r="K21" s="189">
        <v>760</v>
      </c>
      <c r="L21" s="189">
        <v>482</v>
      </c>
      <c r="M21" s="189">
        <v>579</v>
      </c>
      <c r="N21" s="239">
        <v>6917</v>
      </c>
      <c r="O21" s="189">
        <v>756</v>
      </c>
      <c r="P21" s="198">
        <v>6156</v>
      </c>
    </row>
    <row r="22" spans="1:16" ht="12.75">
      <c r="A22" s="7">
        <v>2008</v>
      </c>
      <c r="B22" s="202">
        <v>79</v>
      </c>
      <c r="C22" s="202">
        <v>890</v>
      </c>
      <c r="D22" s="241">
        <v>106</v>
      </c>
      <c r="E22" s="189">
        <v>304</v>
      </c>
      <c r="F22" s="189">
        <v>295</v>
      </c>
      <c r="G22" s="189">
        <v>1305</v>
      </c>
      <c r="H22" s="189">
        <v>920</v>
      </c>
      <c r="I22" s="189">
        <v>1032</v>
      </c>
      <c r="J22" s="189">
        <v>1028</v>
      </c>
      <c r="K22" s="189">
        <v>691</v>
      </c>
      <c r="L22" s="189">
        <v>476</v>
      </c>
      <c r="M22" s="189">
        <v>577</v>
      </c>
      <c r="N22" s="239">
        <v>6738</v>
      </c>
      <c r="O22" s="189">
        <v>705</v>
      </c>
      <c r="P22" s="198">
        <v>6029</v>
      </c>
    </row>
    <row r="23" spans="1:18" ht="12.75">
      <c r="A23" s="7">
        <v>2009</v>
      </c>
      <c r="B23" s="202">
        <v>54</v>
      </c>
      <c r="C23" s="202">
        <v>802</v>
      </c>
      <c r="D23" s="241">
        <v>96</v>
      </c>
      <c r="E23" s="189">
        <v>283</v>
      </c>
      <c r="F23" s="189">
        <v>288</v>
      </c>
      <c r="G23" s="189">
        <v>1240</v>
      </c>
      <c r="H23" s="189">
        <v>901</v>
      </c>
      <c r="I23" s="189">
        <v>1013</v>
      </c>
      <c r="J23" s="189">
        <v>992</v>
      </c>
      <c r="K23" s="189">
        <v>718</v>
      </c>
      <c r="L23" s="189">
        <v>486</v>
      </c>
      <c r="M23" s="189">
        <v>556</v>
      </c>
      <c r="N23" s="239">
        <v>6588</v>
      </c>
      <c r="O23" s="189">
        <v>667</v>
      </c>
      <c r="P23" s="198">
        <v>5906</v>
      </c>
      <c r="R23" t="s">
        <v>178</v>
      </c>
    </row>
    <row r="24" spans="1:16" ht="12.75">
      <c r="A24" s="7">
        <v>2010</v>
      </c>
      <c r="B24" s="202">
        <v>62</v>
      </c>
      <c r="C24" s="202">
        <v>693</v>
      </c>
      <c r="D24" s="241">
        <v>61</v>
      </c>
      <c r="E24" s="189">
        <v>256</v>
      </c>
      <c r="F24" s="189">
        <v>240</v>
      </c>
      <c r="G24" s="189">
        <v>1032</v>
      </c>
      <c r="H24" s="189">
        <v>835</v>
      </c>
      <c r="I24" s="189">
        <v>916</v>
      </c>
      <c r="J24" s="189">
        <v>913</v>
      </c>
      <c r="K24" s="189">
        <v>635</v>
      </c>
      <c r="L24" s="189">
        <v>416</v>
      </c>
      <c r="M24" s="189">
        <v>478</v>
      </c>
      <c r="N24" s="239">
        <v>5787</v>
      </c>
      <c r="O24" s="189">
        <v>557</v>
      </c>
      <c r="P24" s="198">
        <v>5225</v>
      </c>
    </row>
    <row r="25" spans="1:16" ht="12.75">
      <c r="A25" s="7">
        <v>2011</v>
      </c>
      <c r="B25" s="202">
        <v>46</v>
      </c>
      <c r="C25" s="202">
        <v>659</v>
      </c>
      <c r="D25" s="241">
        <v>82</v>
      </c>
      <c r="E25" s="202">
        <v>226</v>
      </c>
      <c r="F25" s="202">
        <v>249</v>
      </c>
      <c r="G25" s="202">
        <v>967</v>
      </c>
      <c r="H25" s="202">
        <v>713</v>
      </c>
      <c r="I25" s="202">
        <v>872</v>
      </c>
      <c r="J25" s="202">
        <v>828</v>
      </c>
      <c r="K25" s="202">
        <v>599</v>
      </c>
      <c r="L25" s="202">
        <v>423</v>
      </c>
      <c r="M25" s="202">
        <v>500</v>
      </c>
      <c r="N25" s="239">
        <v>5469</v>
      </c>
      <c r="O25" s="202">
        <v>557</v>
      </c>
      <c r="P25" s="198">
        <v>4902</v>
      </c>
    </row>
    <row r="26" spans="1:16" ht="12.75">
      <c r="A26" s="11">
        <v>2012</v>
      </c>
      <c r="B26" s="199">
        <v>47</v>
      </c>
      <c r="C26" s="199">
        <v>667</v>
      </c>
      <c r="D26" s="289">
        <v>84</v>
      </c>
      <c r="E26" s="199">
        <v>225</v>
      </c>
      <c r="F26" s="199">
        <v>199</v>
      </c>
      <c r="G26" s="199">
        <v>967</v>
      </c>
      <c r="H26" s="199">
        <v>774</v>
      </c>
      <c r="I26" s="199">
        <v>774</v>
      </c>
      <c r="J26" s="199">
        <v>831</v>
      </c>
      <c r="K26" s="199">
        <v>644</v>
      </c>
      <c r="L26" s="199">
        <v>416</v>
      </c>
      <c r="M26" s="199">
        <v>516</v>
      </c>
      <c r="N26" s="240">
        <v>5431</v>
      </c>
      <c r="O26" s="199">
        <v>508</v>
      </c>
      <c r="P26" s="200">
        <v>4922</v>
      </c>
    </row>
    <row r="27" spans="1:16" ht="12.75">
      <c r="A27" s="7"/>
      <c r="B27" s="8"/>
      <c r="C27" s="8"/>
      <c r="N27" s="237"/>
      <c r="P27" s="9"/>
    </row>
    <row r="28" spans="1:16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6"/>
      <c r="O28" s="12"/>
      <c r="P28" s="17"/>
    </row>
    <row r="29" spans="1:16" ht="26.25" customHeight="1">
      <c r="A29" s="204" t="s">
        <v>139</v>
      </c>
      <c r="B29" s="205" t="s">
        <v>96</v>
      </c>
      <c r="C29" s="197" t="s">
        <v>187</v>
      </c>
      <c r="D29" s="288" t="s">
        <v>142</v>
      </c>
      <c r="E29" s="194" t="s">
        <v>152</v>
      </c>
      <c r="F29" s="195" t="s">
        <v>153</v>
      </c>
      <c r="G29" s="193" t="s">
        <v>143</v>
      </c>
      <c r="H29" s="193" t="s">
        <v>144</v>
      </c>
      <c r="I29" s="193" t="s">
        <v>145</v>
      </c>
      <c r="J29" s="193" t="s">
        <v>146</v>
      </c>
      <c r="K29" s="193" t="s">
        <v>147</v>
      </c>
      <c r="L29" s="193" t="s">
        <v>148</v>
      </c>
      <c r="M29" s="197" t="s">
        <v>149</v>
      </c>
      <c r="N29" s="238" t="s">
        <v>154</v>
      </c>
      <c r="O29" s="196" t="s">
        <v>150</v>
      </c>
      <c r="P29" s="201" t="s">
        <v>151</v>
      </c>
    </row>
    <row r="30" spans="1:16" ht="12.75">
      <c r="A30" s="7">
        <v>2003</v>
      </c>
      <c r="B30" s="189">
        <v>336</v>
      </c>
      <c r="C30" s="189">
        <v>2957</v>
      </c>
      <c r="D30" s="241">
        <v>318</v>
      </c>
      <c r="E30" s="189">
        <v>1188</v>
      </c>
      <c r="F30" s="189">
        <v>974</v>
      </c>
      <c r="G30" s="189">
        <v>3467</v>
      </c>
      <c r="H30" s="189">
        <v>2364</v>
      </c>
      <c r="I30" s="189">
        <v>3594</v>
      </c>
      <c r="J30" s="189">
        <v>2660</v>
      </c>
      <c r="K30" s="189">
        <v>1808</v>
      </c>
      <c r="L30" s="189">
        <v>1143</v>
      </c>
      <c r="M30" s="189">
        <v>1187</v>
      </c>
      <c r="N30" s="239">
        <v>18756</v>
      </c>
      <c r="O30" s="189">
        <v>2480</v>
      </c>
      <c r="P30" s="198">
        <v>16223</v>
      </c>
    </row>
    <row r="31" spans="1:16" ht="12.75">
      <c r="A31" s="7">
        <v>2004</v>
      </c>
      <c r="B31" s="189">
        <v>308</v>
      </c>
      <c r="C31" s="189">
        <v>2766</v>
      </c>
      <c r="D31" s="241">
        <v>307</v>
      </c>
      <c r="E31" s="189">
        <v>1119</v>
      </c>
      <c r="F31" s="189">
        <v>969</v>
      </c>
      <c r="G31" s="189">
        <v>3463</v>
      </c>
      <c r="H31" s="189">
        <v>2402</v>
      </c>
      <c r="I31" s="189">
        <v>3530</v>
      </c>
      <c r="J31" s="189">
        <v>2597</v>
      </c>
      <c r="K31" s="189">
        <v>1811</v>
      </c>
      <c r="L31" s="189">
        <v>1107</v>
      </c>
      <c r="M31" s="189">
        <v>1151</v>
      </c>
      <c r="N31" s="239">
        <v>18502</v>
      </c>
      <c r="O31" s="189">
        <v>2395</v>
      </c>
      <c r="P31" s="198">
        <v>16061</v>
      </c>
    </row>
    <row r="32" spans="1:16" ht="12.75">
      <c r="A32" s="7">
        <v>2005</v>
      </c>
      <c r="B32" s="189">
        <v>286</v>
      </c>
      <c r="C32" s="189">
        <v>2666</v>
      </c>
      <c r="D32" s="241">
        <v>280</v>
      </c>
      <c r="E32" s="189">
        <v>978</v>
      </c>
      <c r="F32" s="189">
        <v>914</v>
      </c>
      <c r="G32" s="189">
        <v>3540</v>
      </c>
      <c r="H32" s="189">
        <v>2296</v>
      </c>
      <c r="I32" s="189">
        <v>3187</v>
      </c>
      <c r="J32" s="189">
        <v>2691</v>
      </c>
      <c r="K32" s="189">
        <v>1752</v>
      </c>
      <c r="L32" s="189">
        <v>1065</v>
      </c>
      <c r="M32" s="189">
        <v>1153</v>
      </c>
      <c r="N32" s="239">
        <v>17885</v>
      </c>
      <c r="O32" s="189">
        <v>2172</v>
      </c>
      <c r="P32" s="198">
        <v>15684</v>
      </c>
    </row>
    <row r="33" spans="1:16" ht="12.75">
      <c r="A33" s="7">
        <v>2006</v>
      </c>
      <c r="B33" s="189">
        <v>314</v>
      </c>
      <c r="C33" s="189">
        <v>2635</v>
      </c>
      <c r="D33" s="241">
        <v>265</v>
      </c>
      <c r="E33" s="189">
        <v>902</v>
      </c>
      <c r="F33" s="189">
        <v>855</v>
      </c>
      <c r="G33" s="189">
        <v>3559</v>
      </c>
      <c r="H33" s="189">
        <v>2286</v>
      </c>
      <c r="I33" s="189">
        <v>2919</v>
      </c>
      <c r="J33" s="189">
        <v>2634</v>
      </c>
      <c r="K33" s="189">
        <v>1727</v>
      </c>
      <c r="L33" s="189">
        <v>1024</v>
      </c>
      <c r="M33" s="189">
        <v>1066</v>
      </c>
      <c r="N33" s="239">
        <v>17269</v>
      </c>
      <c r="O33" s="189">
        <v>2022</v>
      </c>
      <c r="P33" s="198">
        <v>15215</v>
      </c>
    </row>
    <row r="34" spans="1:16" ht="12.75">
      <c r="A34" s="7">
        <v>2007</v>
      </c>
      <c r="B34" s="189">
        <v>281</v>
      </c>
      <c r="C34" s="189">
        <v>2385</v>
      </c>
      <c r="D34" s="241">
        <v>229</v>
      </c>
      <c r="E34" s="189">
        <v>829</v>
      </c>
      <c r="F34" s="189">
        <v>759</v>
      </c>
      <c r="G34" s="189">
        <v>3419</v>
      </c>
      <c r="H34" s="189">
        <v>2232</v>
      </c>
      <c r="I34" s="189">
        <v>2630</v>
      </c>
      <c r="J34" s="189">
        <v>2429</v>
      </c>
      <c r="K34" s="189">
        <v>1639</v>
      </c>
      <c r="L34" s="189">
        <v>1003</v>
      </c>
      <c r="M34" s="189">
        <v>1041</v>
      </c>
      <c r="N34" s="239">
        <v>16239</v>
      </c>
      <c r="O34" s="189">
        <v>1817</v>
      </c>
      <c r="P34" s="198">
        <v>14393</v>
      </c>
    </row>
    <row r="35" spans="1:16" ht="12.75">
      <c r="A35" s="7">
        <v>2008</v>
      </c>
      <c r="B35" s="189">
        <v>270</v>
      </c>
      <c r="C35" s="189">
        <v>2575</v>
      </c>
      <c r="D35" s="241">
        <v>234</v>
      </c>
      <c r="E35" s="189">
        <v>753</v>
      </c>
      <c r="F35" s="189">
        <v>702</v>
      </c>
      <c r="G35" s="189">
        <v>3174</v>
      </c>
      <c r="H35" s="189">
        <v>2179</v>
      </c>
      <c r="I35" s="189">
        <v>2519</v>
      </c>
      <c r="J35" s="189">
        <v>2452</v>
      </c>
      <c r="K35" s="189">
        <v>1557</v>
      </c>
      <c r="L35" s="189">
        <v>953</v>
      </c>
      <c r="M35" s="189">
        <v>1047</v>
      </c>
      <c r="N35" s="239">
        <v>15592</v>
      </c>
      <c r="O35" s="189">
        <v>1689</v>
      </c>
      <c r="P35" s="198">
        <v>13881</v>
      </c>
    </row>
    <row r="36" spans="1:16" ht="12.75">
      <c r="A36" s="7">
        <v>2009</v>
      </c>
      <c r="B36" s="202">
        <v>216</v>
      </c>
      <c r="C36" s="202">
        <v>2288</v>
      </c>
      <c r="D36" s="241">
        <v>201</v>
      </c>
      <c r="E36" s="189">
        <v>682</v>
      </c>
      <c r="F36" s="189">
        <v>590</v>
      </c>
      <c r="G36" s="189">
        <v>3085</v>
      </c>
      <c r="H36" s="189">
        <v>2098</v>
      </c>
      <c r="I36" s="189">
        <v>2425</v>
      </c>
      <c r="J36" s="189">
        <v>2390</v>
      </c>
      <c r="K36" s="189">
        <v>1539</v>
      </c>
      <c r="L36" s="189">
        <v>997</v>
      </c>
      <c r="M36" s="189">
        <v>1000</v>
      </c>
      <c r="N36" s="239">
        <v>15044</v>
      </c>
      <c r="O36" s="189">
        <v>1473</v>
      </c>
      <c r="P36" s="198">
        <v>13534</v>
      </c>
    </row>
    <row r="37" spans="1:16" ht="12.75">
      <c r="A37" s="7">
        <v>2010</v>
      </c>
      <c r="B37" s="202">
        <v>208</v>
      </c>
      <c r="C37" s="202">
        <v>1969</v>
      </c>
      <c r="D37" s="241">
        <v>170</v>
      </c>
      <c r="E37" s="189">
        <v>631</v>
      </c>
      <c r="F37" s="189">
        <v>576</v>
      </c>
      <c r="G37" s="189">
        <v>2491</v>
      </c>
      <c r="H37" s="189">
        <v>1885</v>
      </c>
      <c r="I37" s="189">
        <v>2191</v>
      </c>
      <c r="J37" s="189">
        <v>2185</v>
      </c>
      <c r="K37" s="189">
        <v>1452</v>
      </c>
      <c r="L37" s="189">
        <v>877</v>
      </c>
      <c r="M37" s="189">
        <v>855</v>
      </c>
      <c r="N37" s="239">
        <v>13338</v>
      </c>
      <c r="O37" s="189">
        <v>1377</v>
      </c>
      <c r="P37" s="198">
        <v>11936</v>
      </c>
    </row>
    <row r="38" spans="1:17" ht="12.75">
      <c r="A38" s="7">
        <v>2011</v>
      </c>
      <c r="B38" s="202">
        <v>185</v>
      </c>
      <c r="C38" s="202">
        <v>1877</v>
      </c>
      <c r="D38" s="241">
        <v>205</v>
      </c>
      <c r="E38" s="202">
        <v>590</v>
      </c>
      <c r="F38" s="202">
        <v>521</v>
      </c>
      <c r="G38" s="202">
        <v>2242</v>
      </c>
      <c r="H38" s="202">
        <v>1688</v>
      </c>
      <c r="I38" s="202">
        <v>2073</v>
      </c>
      <c r="J38" s="202">
        <v>2143</v>
      </c>
      <c r="K38" s="202">
        <v>1453</v>
      </c>
      <c r="L38" s="202">
        <v>937</v>
      </c>
      <c r="M38" s="202">
        <v>904</v>
      </c>
      <c r="N38" s="241">
        <v>12777</v>
      </c>
      <c r="O38" s="241">
        <v>1316</v>
      </c>
      <c r="P38" s="198">
        <v>11440</v>
      </c>
      <c r="Q38" s="7"/>
    </row>
    <row r="39" spans="1:17" ht="12.75">
      <c r="A39" s="11">
        <v>2012</v>
      </c>
      <c r="B39" s="199">
        <v>170</v>
      </c>
      <c r="C39" s="199">
        <v>1959</v>
      </c>
      <c r="D39" s="289">
        <v>181</v>
      </c>
      <c r="E39" s="199">
        <v>538</v>
      </c>
      <c r="F39" s="199">
        <v>442</v>
      </c>
      <c r="G39" s="199">
        <v>2274</v>
      </c>
      <c r="H39" s="199">
        <v>1790</v>
      </c>
      <c r="I39" s="199">
        <v>1905</v>
      </c>
      <c r="J39" s="199">
        <v>2059</v>
      </c>
      <c r="K39" s="199">
        <v>1563</v>
      </c>
      <c r="L39" s="199">
        <v>858</v>
      </c>
      <c r="M39" s="199">
        <v>960</v>
      </c>
      <c r="N39" s="289">
        <v>12575</v>
      </c>
      <c r="O39" s="289">
        <v>1161</v>
      </c>
      <c r="P39" s="200">
        <v>11409</v>
      </c>
      <c r="Q39" s="7"/>
    </row>
    <row r="40" spans="1:3" ht="12.75">
      <c r="A40" s="8" t="s">
        <v>155</v>
      </c>
      <c r="B40" s="8"/>
      <c r="C40" s="8"/>
    </row>
  </sheetData>
  <sheetProtection/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4" max="4" width="9.8515625" style="0" customWidth="1"/>
    <col min="5" max="5" width="10.57421875" style="0" customWidth="1"/>
    <col min="6" max="6" width="11.57421875" style="0" customWidth="1"/>
    <col min="11" max="11" width="10.00390625" style="0" customWidth="1"/>
    <col min="12" max="12" width="11.8515625" style="0" customWidth="1"/>
  </cols>
  <sheetData>
    <row r="1" spans="1:12" ht="6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.75">
      <c r="A2" s="262"/>
      <c r="B2" s="403" t="s">
        <v>96</v>
      </c>
      <c r="C2" s="403"/>
      <c r="D2" s="403"/>
      <c r="E2" s="403"/>
      <c r="F2" s="403"/>
      <c r="G2" s="362"/>
      <c r="H2" s="403" t="s">
        <v>2</v>
      </c>
      <c r="I2" s="403"/>
      <c r="J2" s="403"/>
      <c r="K2" s="403"/>
      <c r="L2" s="403"/>
    </row>
    <row r="3" spans="1:12" ht="38.25">
      <c r="A3" s="262"/>
      <c r="B3" s="363" t="s">
        <v>125</v>
      </c>
      <c r="C3" s="364" t="s">
        <v>194</v>
      </c>
      <c r="D3" s="364" t="s">
        <v>195</v>
      </c>
      <c r="E3" s="365" t="s">
        <v>196</v>
      </c>
      <c r="F3" s="365" t="s">
        <v>197</v>
      </c>
      <c r="G3" s="366"/>
      <c r="H3" s="364" t="s">
        <v>125</v>
      </c>
      <c r="I3" s="364" t="s">
        <v>194</v>
      </c>
      <c r="J3" s="364" t="s">
        <v>195</v>
      </c>
      <c r="K3" s="365" t="s">
        <v>196</v>
      </c>
      <c r="L3" s="365" t="s">
        <v>197</v>
      </c>
    </row>
    <row r="4" spans="1:12" ht="12.75">
      <c r="A4" s="262"/>
      <c r="B4" s="262">
        <v>2001</v>
      </c>
      <c r="C4" s="367">
        <v>347</v>
      </c>
      <c r="D4" s="367">
        <v>347</v>
      </c>
      <c r="E4" s="373">
        <f aca="true" t="shared" si="0" ref="E4:E14">D4-C4</f>
        <v>0</v>
      </c>
      <c r="F4" s="374">
        <f aca="true" t="shared" si="1" ref="F4:F14">IF(E4&lt;&gt;0,E4/C4,"")</f>
      </c>
      <c r="G4" s="366"/>
      <c r="H4" s="366">
        <v>2001</v>
      </c>
      <c r="I4" s="367">
        <v>3405</v>
      </c>
      <c r="J4" s="367">
        <v>3406</v>
      </c>
      <c r="K4" s="373">
        <f aca="true" t="shared" si="2" ref="K4:K14">J4-I4</f>
        <v>1</v>
      </c>
      <c r="L4" s="374">
        <f aca="true" t="shared" si="3" ref="L4:L14">IF(K4&lt;&gt;0,K4/I4,"")</f>
        <v>0.0002936857562408223</v>
      </c>
    </row>
    <row r="5" spans="1:12" ht="12.75">
      <c r="A5" s="262"/>
      <c r="B5" s="262">
        <v>2002</v>
      </c>
      <c r="C5" s="367">
        <v>304</v>
      </c>
      <c r="D5" s="367">
        <v>305</v>
      </c>
      <c r="E5" s="373">
        <f t="shared" si="0"/>
        <v>1</v>
      </c>
      <c r="F5" s="374">
        <f t="shared" si="1"/>
        <v>0.003289473684210526</v>
      </c>
      <c r="G5" s="366"/>
      <c r="H5" s="366">
        <v>2002</v>
      </c>
      <c r="I5" s="367">
        <v>3204</v>
      </c>
      <c r="J5" s="367">
        <v>3213</v>
      </c>
      <c r="K5" s="373">
        <f t="shared" si="2"/>
        <v>9</v>
      </c>
      <c r="L5" s="374">
        <f t="shared" si="3"/>
        <v>0.0028089887640449437</v>
      </c>
    </row>
    <row r="6" spans="1:12" ht="12.75">
      <c r="A6" s="262"/>
      <c r="B6" s="262">
        <v>2003</v>
      </c>
      <c r="C6" s="367">
        <v>332</v>
      </c>
      <c r="D6" s="367">
        <v>331</v>
      </c>
      <c r="E6" s="373">
        <f t="shared" si="0"/>
        <v>-1</v>
      </c>
      <c r="F6" s="374">
        <f t="shared" si="1"/>
        <v>-0.0030120481927710845</v>
      </c>
      <c r="G6" s="366"/>
      <c r="H6" s="366">
        <v>2003</v>
      </c>
      <c r="I6" s="367">
        <v>2931</v>
      </c>
      <c r="J6" s="367">
        <v>2940</v>
      </c>
      <c r="K6" s="373">
        <f t="shared" si="2"/>
        <v>9</v>
      </c>
      <c r="L6" s="374">
        <f t="shared" si="3"/>
        <v>0.0030706243602865915</v>
      </c>
    </row>
    <row r="7" spans="1:12" ht="12.75">
      <c r="A7" s="262"/>
      <c r="B7" s="262">
        <v>2004</v>
      </c>
      <c r="C7" s="367">
        <v>307</v>
      </c>
      <c r="D7" s="367">
        <v>306</v>
      </c>
      <c r="E7" s="373">
        <f t="shared" si="0"/>
        <v>-1</v>
      </c>
      <c r="F7" s="374">
        <f t="shared" si="1"/>
        <v>-0.003257328990228013</v>
      </c>
      <c r="G7" s="366"/>
      <c r="H7" s="366">
        <v>2004</v>
      </c>
      <c r="I7" s="367">
        <v>2712</v>
      </c>
      <c r="J7" s="367">
        <v>2742</v>
      </c>
      <c r="K7" s="373">
        <f t="shared" si="2"/>
        <v>30</v>
      </c>
      <c r="L7" s="374">
        <f t="shared" si="3"/>
        <v>0.011061946902654867</v>
      </c>
    </row>
    <row r="8" spans="1:12" ht="12.75">
      <c r="A8" s="262"/>
      <c r="B8" s="262">
        <v>2005</v>
      </c>
      <c r="C8" s="367">
        <v>286</v>
      </c>
      <c r="D8" s="367">
        <v>286</v>
      </c>
      <c r="E8" s="373">
        <f t="shared" si="0"/>
        <v>0</v>
      </c>
      <c r="F8" s="374">
        <f t="shared" si="1"/>
      </c>
      <c r="G8" s="366"/>
      <c r="H8" s="366">
        <v>2005</v>
      </c>
      <c r="I8" s="367">
        <v>2594</v>
      </c>
      <c r="J8" s="367">
        <v>2652</v>
      </c>
      <c r="K8" s="373">
        <f t="shared" si="2"/>
        <v>58</v>
      </c>
      <c r="L8" s="374">
        <f t="shared" si="3"/>
        <v>0.02235929067077872</v>
      </c>
    </row>
    <row r="9" spans="1:12" ht="12.75">
      <c r="A9" s="262"/>
      <c r="B9" s="262">
        <v>2006</v>
      </c>
      <c r="C9" s="367">
        <v>314</v>
      </c>
      <c r="D9" s="367">
        <v>314</v>
      </c>
      <c r="E9" s="373">
        <f t="shared" si="0"/>
        <v>0</v>
      </c>
      <c r="F9" s="374">
        <f t="shared" si="1"/>
      </c>
      <c r="G9" s="366"/>
      <c r="H9" s="366">
        <v>2006</v>
      </c>
      <c r="I9" s="367">
        <v>2594</v>
      </c>
      <c r="J9" s="367">
        <v>2625</v>
      </c>
      <c r="K9" s="373">
        <f t="shared" si="2"/>
        <v>31</v>
      </c>
      <c r="L9" s="374">
        <f t="shared" si="3"/>
        <v>0.011950655358519661</v>
      </c>
    </row>
    <row r="10" spans="1:12" ht="12.75">
      <c r="A10" s="262"/>
      <c r="B10" s="262">
        <v>2007</v>
      </c>
      <c r="C10" s="367">
        <v>282</v>
      </c>
      <c r="D10" s="367">
        <v>281</v>
      </c>
      <c r="E10" s="373">
        <f t="shared" si="0"/>
        <v>-1</v>
      </c>
      <c r="F10" s="374">
        <f t="shared" si="1"/>
        <v>-0.0035460992907801418</v>
      </c>
      <c r="G10" s="366"/>
      <c r="H10" s="366">
        <v>2007</v>
      </c>
      <c r="I10" s="367">
        <v>2316</v>
      </c>
      <c r="J10" s="367">
        <v>2382</v>
      </c>
      <c r="K10" s="373">
        <f t="shared" si="2"/>
        <v>66</v>
      </c>
      <c r="L10" s="374">
        <f t="shared" si="3"/>
        <v>0.02849740932642487</v>
      </c>
    </row>
    <row r="11" spans="1:12" ht="12.75">
      <c r="A11" s="262"/>
      <c r="B11" s="262">
        <v>2008</v>
      </c>
      <c r="C11" s="367">
        <v>272</v>
      </c>
      <c r="D11" s="367">
        <v>270</v>
      </c>
      <c r="E11" s="373">
        <f t="shared" si="0"/>
        <v>-2</v>
      </c>
      <c r="F11" s="374">
        <f t="shared" si="1"/>
        <v>-0.007352941176470588</v>
      </c>
      <c r="G11" s="366"/>
      <c r="H11" s="366">
        <v>2008</v>
      </c>
      <c r="I11" s="367">
        <v>2535</v>
      </c>
      <c r="J11" s="367">
        <v>2568</v>
      </c>
      <c r="K11" s="373">
        <f t="shared" si="2"/>
        <v>33</v>
      </c>
      <c r="L11" s="374">
        <f t="shared" si="3"/>
        <v>0.01301775147928994</v>
      </c>
    </row>
    <row r="12" spans="1:12" ht="12.75">
      <c r="A12" s="262"/>
      <c r="B12" s="262">
        <v>2009</v>
      </c>
      <c r="C12" s="367">
        <v>216</v>
      </c>
      <c r="D12" s="367">
        <v>216</v>
      </c>
      <c r="E12" s="373">
        <f t="shared" si="0"/>
        <v>0</v>
      </c>
      <c r="F12" s="374">
        <f t="shared" si="1"/>
      </c>
      <c r="G12" s="366"/>
      <c r="H12" s="366">
        <v>2009</v>
      </c>
      <c r="I12" s="367">
        <v>2269</v>
      </c>
      <c r="J12" s="367">
        <v>2269</v>
      </c>
      <c r="K12" s="373">
        <f t="shared" si="2"/>
        <v>0</v>
      </c>
      <c r="L12" s="374">
        <f t="shared" si="3"/>
      </c>
    </row>
    <row r="13" spans="1:12" ht="12.75">
      <c r="A13" s="262"/>
      <c r="B13" s="262">
        <v>2010</v>
      </c>
      <c r="C13" s="367">
        <v>208</v>
      </c>
      <c r="D13" s="367">
        <v>208</v>
      </c>
      <c r="E13" s="373">
        <f t="shared" si="0"/>
        <v>0</v>
      </c>
      <c r="F13" s="374">
        <f t="shared" si="1"/>
      </c>
      <c r="G13" s="366"/>
      <c r="H13" s="366">
        <v>2010</v>
      </c>
      <c r="I13" s="367">
        <v>1960</v>
      </c>
      <c r="J13" s="367">
        <v>1964</v>
      </c>
      <c r="K13" s="373">
        <f t="shared" si="2"/>
        <v>4</v>
      </c>
      <c r="L13" s="374">
        <f t="shared" si="3"/>
        <v>0.0020408163265306124</v>
      </c>
    </row>
    <row r="14" spans="1:12" ht="12.75">
      <c r="A14" s="262"/>
      <c r="B14" s="262">
        <v>2011</v>
      </c>
      <c r="C14" s="367">
        <v>186</v>
      </c>
      <c r="D14" s="367">
        <v>186</v>
      </c>
      <c r="E14" s="373">
        <f t="shared" si="0"/>
        <v>0</v>
      </c>
      <c r="F14" s="374">
        <f t="shared" si="1"/>
      </c>
      <c r="G14" s="366"/>
      <c r="H14" s="366">
        <v>2011</v>
      </c>
      <c r="I14" s="367">
        <v>1873</v>
      </c>
      <c r="J14" s="367">
        <v>1875</v>
      </c>
      <c r="K14" s="373">
        <f t="shared" si="2"/>
        <v>2</v>
      </c>
      <c r="L14" s="374">
        <f t="shared" si="3"/>
        <v>0.0010678056593699946</v>
      </c>
    </row>
    <row r="15" spans="1:12" ht="12.75">
      <c r="A15" s="262"/>
      <c r="B15" s="262"/>
      <c r="C15" s="367"/>
      <c r="D15" s="367"/>
      <c r="E15" s="375"/>
      <c r="F15" s="374"/>
      <c r="G15" s="366"/>
      <c r="H15" s="366"/>
      <c r="I15" s="367"/>
      <c r="J15" s="367"/>
      <c r="K15" s="375"/>
      <c r="L15" s="374"/>
    </row>
    <row r="16" spans="1:12" ht="12.75">
      <c r="A16" s="262"/>
      <c r="B16" s="368" t="s">
        <v>198</v>
      </c>
      <c r="C16" s="378">
        <f>SUM(C5:C14)/10</f>
        <v>270.7</v>
      </c>
      <c r="D16" s="378">
        <f>SUM(D5:D14)/10</f>
        <v>270.3</v>
      </c>
      <c r="E16" s="376">
        <f>SUM(E5:E14)/10</f>
        <v>-0.4</v>
      </c>
      <c r="F16" s="377">
        <f>IF(E16&lt;&gt;0,E16/C16,"")</f>
        <v>-0.0014776505356483194</v>
      </c>
      <c r="G16" s="366"/>
      <c r="H16" s="368" t="s">
        <v>198</v>
      </c>
      <c r="I16" s="378">
        <f>SUM(I5:I14)/10</f>
        <v>2498.8</v>
      </c>
      <c r="J16" s="378">
        <f>SUM(J5:J14)/10</f>
        <v>2523</v>
      </c>
      <c r="K16" s="376">
        <f>SUM(K5:K14)/10</f>
        <v>24.2</v>
      </c>
      <c r="L16" s="377">
        <f>IF(K16&lt;&gt;0,K16/I16,"")</f>
        <v>0.009684648631343044</v>
      </c>
    </row>
    <row r="17" spans="1:12" ht="12.75">
      <c r="A17" s="262"/>
      <c r="B17" s="368" t="s">
        <v>199</v>
      </c>
      <c r="C17" s="378">
        <f>SUM(C10:C14)/5</f>
        <v>232.8</v>
      </c>
      <c r="D17" s="378">
        <f>SUM(D10:D14)/5</f>
        <v>232.2</v>
      </c>
      <c r="E17" s="376">
        <f>SUM(E10:E14)/5</f>
        <v>-0.6</v>
      </c>
      <c r="F17" s="377">
        <f>IF(E17&lt;&gt;0,E17/C17,"")</f>
        <v>-0.002577319587628866</v>
      </c>
      <c r="G17" s="366"/>
      <c r="H17" s="368" t="s">
        <v>199</v>
      </c>
      <c r="I17" s="378">
        <f>SUM(I10:I14)/5</f>
        <v>2190.6</v>
      </c>
      <c r="J17" s="378">
        <f>SUM(J10:J14)/5</f>
        <v>2211.6</v>
      </c>
      <c r="K17" s="376">
        <f>SUM(K10:K14)/5</f>
        <v>21</v>
      </c>
      <c r="L17" s="377">
        <f>IF(K17&lt;&gt;0,K17/I17,"")</f>
        <v>0.00958641468090934</v>
      </c>
    </row>
    <row r="18" spans="1:12" ht="12.75">
      <c r="A18" s="262"/>
      <c r="B18" s="368" t="s">
        <v>200</v>
      </c>
      <c r="C18" s="378">
        <f>SUM(C12:C14)/3</f>
        <v>203.33333333333334</v>
      </c>
      <c r="D18" s="378">
        <f>SUM(D12:D14)/3</f>
        <v>203.33333333333334</v>
      </c>
      <c r="E18" s="376">
        <f>SUM(E12:E14)/3</f>
        <v>0</v>
      </c>
      <c r="F18" s="377">
        <f>IF(E18&lt;&gt;0,E18/C18,"")</f>
      </c>
      <c r="G18" s="366"/>
      <c r="H18" s="368" t="s">
        <v>200</v>
      </c>
      <c r="I18" s="378">
        <f>SUM(I12:I14)/3</f>
        <v>2034</v>
      </c>
      <c r="J18" s="378">
        <f>SUM(J12:J14)/3</f>
        <v>2036</v>
      </c>
      <c r="K18" s="376">
        <f>SUM(K12:K14)/3</f>
        <v>2</v>
      </c>
      <c r="L18" s="377">
        <f>IF(K18&lt;&gt;0,K18/I18,"")</f>
        <v>0.0009832841691248771</v>
      </c>
    </row>
    <row r="19" spans="1:12" ht="6" customHeight="1">
      <c r="A19" s="262"/>
      <c r="B19" s="369"/>
      <c r="C19" s="369"/>
      <c r="D19" s="369"/>
      <c r="E19" s="369"/>
      <c r="F19" s="369"/>
      <c r="G19" s="262"/>
      <c r="H19" s="369"/>
      <c r="I19" s="369"/>
      <c r="J19" s="369"/>
      <c r="K19" s="369"/>
      <c r="L19" s="369"/>
    </row>
    <row r="20" spans="1:12" ht="6.7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5.75" customHeight="1">
      <c r="A21" s="262"/>
      <c r="B21" s="404" t="s">
        <v>4</v>
      </c>
      <c r="C21" s="404"/>
      <c r="D21" s="404"/>
      <c r="E21" s="404"/>
      <c r="F21" s="404"/>
      <c r="G21" s="370"/>
      <c r="H21" s="404" t="s">
        <v>201</v>
      </c>
      <c r="I21" s="404"/>
      <c r="J21" s="404"/>
      <c r="K21" s="404"/>
      <c r="L21" s="404"/>
    </row>
    <row r="22" spans="1:12" ht="38.25">
      <c r="A22" s="262"/>
      <c r="B22" s="364" t="s">
        <v>125</v>
      </c>
      <c r="C22" s="364" t="s">
        <v>194</v>
      </c>
      <c r="D22" s="364" t="s">
        <v>195</v>
      </c>
      <c r="E22" s="365" t="s">
        <v>196</v>
      </c>
      <c r="F22" s="365" t="s">
        <v>197</v>
      </c>
      <c r="G22" s="366"/>
      <c r="H22" s="364" t="s">
        <v>125</v>
      </c>
      <c r="I22" s="364" t="s">
        <v>194</v>
      </c>
      <c r="J22" s="364" t="s">
        <v>195</v>
      </c>
      <c r="K22" s="365" t="s">
        <v>196</v>
      </c>
      <c r="L22" s="365" t="s">
        <v>197</v>
      </c>
    </row>
    <row r="23" spans="1:12" ht="12.75">
      <c r="A23" s="262"/>
      <c r="B23" s="262">
        <v>2001</v>
      </c>
      <c r="C23" s="367">
        <v>16137</v>
      </c>
      <c r="D23" s="367">
        <v>16141</v>
      </c>
      <c r="E23" s="373">
        <f aca="true" t="shared" si="4" ref="E23:E33">D23-C23</f>
        <v>4</v>
      </c>
      <c r="F23" s="374">
        <f aca="true" t="shared" si="5" ref="F23:F33">IF(E23&lt;&gt;0,E23/C23,"")</f>
        <v>0.0002478775484910454</v>
      </c>
      <c r="G23" s="262"/>
      <c r="H23" s="262">
        <v>2001</v>
      </c>
      <c r="I23" s="371">
        <f aca="true" t="shared" si="6" ref="I23:J33">C4+I4+C23</f>
        <v>19889</v>
      </c>
      <c r="J23" s="371">
        <f t="shared" si="6"/>
        <v>19894</v>
      </c>
      <c r="K23" s="373">
        <f aca="true" t="shared" si="7" ref="K23:K33">J23-I23</f>
        <v>5</v>
      </c>
      <c r="L23" s="374">
        <f aca="true" t="shared" si="8" ref="L23:L33">IF(K23&lt;&gt;0,K23/I23,"")</f>
        <v>0.000251395243601991</v>
      </c>
    </row>
    <row r="24" spans="1:12" ht="12.75">
      <c r="A24" s="262"/>
      <c r="B24" s="262">
        <v>2002</v>
      </c>
      <c r="C24" s="367">
        <v>15730</v>
      </c>
      <c r="D24" s="367">
        <v>15730</v>
      </c>
      <c r="E24" s="373">
        <f t="shared" si="4"/>
        <v>0</v>
      </c>
      <c r="F24" s="374">
        <f t="shared" si="5"/>
      </c>
      <c r="G24" s="262"/>
      <c r="H24" s="262">
        <v>2002</v>
      </c>
      <c r="I24" s="371">
        <f t="shared" si="6"/>
        <v>19238</v>
      </c>
      <c r="J24" s="371">
        <f t="shared" si="6"/>
        <v>19248</v>
      </c>
      <c r="K24" s="373">
        <f t="shared" si="7"/>
        <v>10</v>
      </c>
      <c r="L24" s="374">
        <f t="shared" si="8"/>
        <v>0.0005198045534878886</v>
      </c>
    </row>
    <row r="25" spans="1:12" ht="12.75">
      <c r="A25" s="262"/>
      <c r="B25" s="262">
        <v>2003</v>
      </c>
      <c r="C25" s="367">
        <v>15406</v>
      </c>
      <c r="D25" s="367">
        <v>15435</v>
      </c>
      <c r="E25" s="373">
        <f t="shared" si="4"/>
        <v>29</v>
      </c>
      <c r="F25" s="374">
        <f t="shared" si="5"/>
        <v>0.0018823834869531352</v>
      </c>
      <c r="G25" s="262"/>
      <c r="H25" s="262">
        <v>2003</v>
      </c>
      <c r="I25" s="371">
        <f t="shared" si="6"/>
        <v>18669</v>
      </c>
      <c r="J25" s="371">
        <f t="shared" si="6"/>
        <v>18706</v>
      </c>
      <c r="K25" s="373">
        <f t="shared" si="7"/>
        <v>37</v>
      </c>
      <c r="L25" s="374">
        <f t="shared" si="8"/>
        <v>0.0019818951202528255</v>
      </c>
    </row>
    <row r="26" spans="1:12" ht="12.75">
      <c r="A26" s="262"/>
      <c r="B26" s="262">
        <v>2004</v>
      </c>
      <c r="C26" s="367">
        <v>15227</v>
      </c>
      <c r="D26" s="367">
        <v>15357</v>
      </c>
      <c r="E26" s="373">
        <f t="shared" si="4"/>
        <v>130</v>
      </c>
      <c r="F26" s="374">
        <f t="shared" si="5"/>
        <v>0.008537466342680764</v>
      </c>
      <c r="G26" s="262"/>
      <c r="H26" s="262">
        <v>2004</v>
      </c>
      <c r="I26" s="371">
        <f t="shared" si="6"/>
        <v>18246</v>
      </c>
      <c r="J26" s="371">
        <f t="shared" si="6"/>
        <v>18405</v>
      </c>
      <c r="K26" s="373">
        <f t="shared" si="7"/>
        <v>159</v>
      </c>
      <c r="L26" s="374">
        <f t="shared" si="8"/>
        <v>0.008714238737257482</v>
      </c>
    </row>
    <row r="27" spans="1:12" ht="12.75">
      <c r="A27" s="262"/>
      <c r="B27" s="262">
        <v>2005</v>
      </c>
      <c r="C27" s="367">
        <v>14912</v>
      </c>
      <c r="D27" s="367">
        <v>14883</v>
      </c>
      <c r="E27" s="373">
        <f t="shared" si="4"/>
        <v>-29</v>
      </c>
      <c r="F27" s="374">
        <f t="shared" si="5"/>
        <v>-0.0019447424892703863</v>
      </c>
      <c r="G27" s="262"/>
      <c r="H27" s="262">
        <v>2005</v>
      </c>
      <c r="I27" s="371">
        <f t="shared" si="6"/>
        <v>17792</v>
      </c>
      <c r="J27" s="371">
        <f t="shared" si="6"/>
        <v>17821</v>
      </c>
      <c r="K27" s="373">
        <f t="shared" si="7"/>
        <v>29</v>
      </c>
      <c r="L27" s="374">
        <f t="shared" si="8"/>
        <v>0.0016299460431654677</v>
      </c>
    </row>
    <row r="28" spans="1:12" ht="12.75">
      <c r="A28" s="262"/>
      <c r="B28" s="262">
        <v>2006</v>
      </c>
      <c r="C28" s="367">
        <v>14169</v>
      </c>
      <c r="D28" s="367">
        <v>14328</v>
      </c>
      <c r="E28" s="373">
        <f t="shared" si="4"/>
        <v>159</v>
      </c>
      <c r="F28" s="374">
        <f t="shared" si="5"/>
        <v>0.011221681134871904</v>
      </c>
      <c r="G28" s="262"/>
      <c r="H28" s="262">
        <v>2006</v>
      </c>
      <c r="I28" s="371">
        <f t="shared" si="6"/>
        <v>17077</v>
      </c>
      <c r="J28" s="371">
        <f t="shared" si="6"/>
        <v>17267</v>
      </c>
      <c r="K28" s="373">
        <f t="shared" si="7"/>
        <v>190</v>
      </c>
      <c r="L28" s="374">
        <f t="shared" si="8"/>
        <v>0.011126076008666627</v>
      </c>
    </row>
    <row r="29" spans="1:12" ht="12.75">
      <c r="A29" s="262"/>
      <c r="B29" s="262">
        <v>2007</v>
      </c>
      <c r="C29" s="367">
        <v>13465</v>
      </c>
      <c r="D29" s="367">
        <v>13550</v>
      </c>
      <c r="E29" s="373">
        <f t="shared" si="4"/>
        <v>85</v>
      </c>
      <c r="F29" s="374">
        <f t="shared" si="5"/>
        <v>0.0063126624582250275</v>
      </c>
      <c r="G29" s="262"/>
      <c r="H29" s="262">
        <v>2007</v>
      </c>
      <c r="I29" s="371">
        <f t="shared" si="6"/>
        <v>16063</v>
      </c>
      <c r="J29" s="371">
        <f t="shared" si="6"/>
        <v>16213</v>
      </c>
      <c r="K29" s="373">
        <f t="shared" si="7"/>
        <v>150</v>
      </c>
      <c r="L29" s="374">
        <f t="shared" si="8"/>
        <v>0.009338230716553571</v>
      </c>
    </row>
    <row r="30" spans="1:12" ht="12.75">
      <c r="A30" s="262"/>
      <c r="B30" s="262">
        <v>2008</v>
      </c>
      <c r="C30" s="367">
        <v>12756</v>
      </c>
      <c r="D30" s="367">
        <v>12738</v>
      </c>
      <c r="E30" s="373">
        <f t="shared" si="4"/>
        <v>-18</v>
      </c>
      <c r="F30" s="374">
        <f t="shared" si="5"/>
        <v>-0.0014111006585136407</v>
      </c>
      <c r="G30" s="262"/>
      <c r="H30" s="262">
        <v>2008</v>
      </c>
      <c r="I30" s="371">
        <f t="shared" si="6"/>
        <v>15563</v>
      </c>
      <c r="J30" s="371">
        <f t="shared" si="6"/>
        <v>15576</v>
      </c>
      <c r="K30" s="373">
        <f t="shared" si="7"/>
        <v>13</v>
      </c>
      <c r="L30" s="374">
        <f t="shared" si="8"/>
        <v>0.0008353145280472916</v>
      </c>
    </row>
    <row r="31" spans="1:12" ht="12.75">
      <c r="A31" s="262"/>
      <c r="B31" s="262">
        <v>2009</v>
      </c>
      <c r="C31" s="367">
        <v>12528</v>
      </c>
      <c r="D31" s="367">
        <v>12545</v>
      </c>
      <c r="E31" s="373">
        <f t="shared" si="4"/>
        <v>17</v>
      </c>
      <c r="F31" s="374">
        <f t="shared" si="5"/>
        <v>0.0013569604086845466</v>
      </c>
      <c r="G31" s="262"/>
      <c r="H31" s="262">
        <v>2009</v>
      </c>
      <c r="I31" s="371">
        <f t="shared" si="6"/>
        <v>15013</v>
      </c>
      <c r="J31" s="371">
        <f t="shared" si="6"/>
        <v>15030</v>
      </c>
      <c r="K31" s="373">
        <f t="shared" si="7"/>
        <v>17</v>
      </c>
      <c r="L31" s="374">
        <f t="shared" si="8"/>
        <v>0.001132351961633251</v>
      </c>
    </row>
    <row r="32" spans="1:12" ht="12.75">
      <c r="A32" s="262"/>
      <c r="B32" s="262">
        <v>2010</v>
      </c>
      <c r="C32" s="367">
        <v>11156</v>
      </c>
      <c r="D32" s="367">
        <v>11162</v>
      </c>
      <c r="E32" s="373">
        <f t="shared" si="4"/>
        <v>6</v>
      </c>
      <c r="F32" s="374">
        <f t="shared" si="5"/>
        <v>0.0005378271782000717</v>
      </c>
      <c r="G32" s="262"/>
      <c r="H32" s="262">
        <v>2010</v>
      </c>
      <c r="I32" s="371">
        <f t="shared" si="6"/>
        <v>13324</v>
      </c>
      <c r="J32" s="371">
        <f t="shared" si="6"/>
        <v>13334</v>
      </c>
      <c r="K32" s="373">
        <f t="shared" si="7"/>
        <v>10</v>
      </c>
      <c r="L32" s="374">
        <f t="shared" si="8"/>
        <v>0.0007505253677574302</v>
      </c>
    </row>
    <row r="33" spans="1:12" ht="12.75">
      <c r="A33" s="262"/>
      <c r="B33" s="262">
        <v>2011</v>
      </c>
      <c r="C33" s="367">
        <v>10704</v>
      </c>
      <c r="D33" s="367">
        <v>10709</v>
      </c>
      <c r="E33" s="373">
        <f t="shared" si="4"/>
        <v>5</v>
      </c>
      <c r="F33" s="374">
        <f t="shared" si="5"/>
        <v>0.0004671150971599402</v>
      </c>
      <c r="G33" s="262"/>
      <c r="H33" s="262">
        <v>2011</v>
      </c>
      <c r="I33" s="371">
        <f t="shared" si="6"/>
        <v>12763</v>
      </c>
      <c r="J33" s="371">
        <f t="shared" si="6"/>
        <v>12770</v>
      </c>
      <c r="K33" s="373">
        <f t="shared" si="7"/>
        <v>7</v>
      </c>
      <c r="L33" s="374">
        <f t="shared" si="8"/>
        <v>0.0005484603933244535</v>
      </c>
    </row>
    <row r="34" spans="1:12" ht="12.75">
      <c r="A34" s="262"/>
      <c r="B34" s="262"/>
      <c r="C34" s="367"/>
      <c r="D34" s="367"/>
      <c r="E34" s="375"/>
      <c r="F34" s="374"/>
      <c r="G34" s="262"/>
      <c r="H34" s="262"/>
      <c r="I34" s="372"/>
      <c r="J34" s="372"/>
      <c r="K34" s="375"/>
      <c r="L34" s="374"/>
    </row>
    <row r="35" spans="1:12" ht="12.75">
      <c r="A35" s="262"/>
      <c r="B35" s="368" t="s">
        <v>198</v>
      </c>
      <c r="C35" s="378">
        <f>SUM(C24:C33)/10</f>
        <v>13605.3</v>
      </c>
      <c r="D35" s="378">
        <f>SUM(D24:D33)/10</f>
        <v>13643.7</v>
      </c>
      <c r="E35" s="376">
        <f>SUM(E24:E33)/10</f>
        <v>38.4</v>
      </c>
      <c r="F35" s="377">
        <f>IF(E35&lt;&gt;0,E35/C35,"")</f>
        <v>0.0028224294943882166</v>
      </c>
      <c r="G35" s="262"/>
      <c r="H35" s="368" t="s">
        <v>198</v>
      </c>
      <c r="I35" s="378">
        <f>SUM(I24:I33)/10</f>
        <v>16374.8</v>
      </c>
      <c r="J35" s="378">
        <f>SUM(J24:J33)/10</f>
        <v>16437</v>
      </c>
      <c r="K35" s="376">
        <f>SUM(K24:K33)/10</f>
        <v>62.2</v>
      </c>
      <c r="L35" s="377">
        <f>IF(K35&lt;&gt;0,K35/I35,"")</f>
        <v>0.003798519676576203</v>
      </c>
    </row>
    <row r="36" spans="1:12" ht="12.75">
      <c r="A36" s="262"/>
      <c r="B36" s="368" t="s">
        <v>199</v>
      </c>
      <c r="C36" s="378">
        <f>SUM(C29:C33)/5</f>
        <v>12121.8</v>
      </c>
      <c r="D36" s="378">
        <f>SUM(D29:D33)/5</f>
        <v>12140.8</v>
      </c>
      <c r="E36" s="376">
        <f>SUM(E29:E33)/5</f>
        <v>19</v>
      </c>
      <c r="F36" s="377">
        <f>IF(E36&lt;&gt;0,E36/C36,"")</f>
        <v>0.0015674239799369732</v>
      </c>
      <c r="G36" s="262"/>
      <c r="H36" s="368" t="s">
        <v>199</v>
      </c>
      <c r="I36" s="378">
        <f>SUM(I29:I33)/5</f>
        <v>14545.2</v>
      </c>
      <c r="J36" s="378">
        <f>SUM(J29:J33)/5</f>
        <v>14584.6</v>
      </c>
      <c r="K36" s="376">
        <f>SUM(K29:K33)/5</f>
        <v>39.4</v>
      </c>
      <c r="L36" s="377">
        <f>IF(K36&lt;&gt;0,K36/I36,"")</f>
        <v>0.0027087974039545688</v>
      </c>
    </row>
    <row r="37" spans="1:12" ht="12.75">
      <c r="A37" s="262"/>
      <c r="B37" s="368" t="s">
        <v>200</v>
      </c>
      <c r="C37" s="378">
        <f>SUM(C31:C33)/3</f>
        <v>11462.666666666666</v>
      </c>
      <c r="D37" s="378">
        <f>SUM(D31:D33)/3</f>
        <v>11472</v>
      </c>
      <c r="E37" s="376">
        <f>SUM(E31:E33)/3</f>
        <v>9.333333333333334</v>
      </c>
      <c r="F37" s="377">
        <f>IF(E37&lt;&gt;0,E37/C37,"")</f>
        <v>0.0008142375247179249</v>
      </c>
      <c r="G37" s="262"/>
      <c r="H37" s="368" t="s">
        <v>200</v>
      </c>
      <c r="I37" s="378">
        <f>SUM(I31:I33)/3</f>
        <v>13700</v>
      </c>
      <c r="J37" s="378">
        <f>SUM(J31:J33)/3</f>
        <v>13711.333333333334</v>
      </c>
      <c r="K37" s="376">
        <f>SUM(K31:K33)/3</f>
        <v>11.333333333333334</v>
      </c>
      <c r="L37" s="377">
        <f>IF(K37&lt;&gt;0,K37/I37,"")</f>
        <v>0.0008272506082725061</v>
      </c>
    </row>
    <row r="38" spans="1:12" ht="12.75">
      <c r="A38" s="262"/>
      <c r="B38" s="369"/>
      <c r="C38" s="369"/>
      <c r="D38" s="369"/>
      <c r="E38" s="369"/>
      <c r="F38" s="369"/>
      <c r="G38" s="262"/>
      <c r="H38" s="369"/>
      <c r="I38" s="369"/>
      <c r="J38" s="369"/>
      <c r="K38" s="369"/>
      <c r="L38" s="369"/>
    </row>
  </sheetData>
  <sheetProtection/>
  <mergeCells count="4">
    <mergeCell ref="B2:F2"/>
    <mergeCell ref="H2:L2"/>
    <mergeCell ref="B21:F21"/>
    <mergeCell ref="H21:L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u016789</cp:lastModifiedBy>
  <cp:lastPrinted>2013-06-07T08:24:05Z</cp:lastPrinted>
  <dcterms:created xsi:type="dcterms:W3CDTF">1999-04-19T10:26:43Z</dcterms:created>
  <dcterms:modified xsi:type="dcterms:W3CDTF">2013-06-12T14:49:22Z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A5388971</vt:lpwstr>
  </property>
  <property fmtid="{D5CDD505-2E9C-101B-9397-08002B2CF9AE}" pid="3" name="Objective-Comment">
    <vt:lpwstr/>
  </property>
  <property fmtid="{D5CDD505-2E9C-101B-9397-08002B2CF9AE}" pid="4" name="Objective-CreationStamp">
    <vt:filetime>2013-03-06T13:02:08Z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2013-06-12T14:49:28Z</vt:filetime>
  </property>
  <property fmtid="{D5CDD505-2E9C-101B-9397-08002B2CF9AE}" pid="8" name="Objective-ModificationStamp">
    <vt:filetime>2013-06-12T14:49:29Z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2012 Road Accident Statistics: Research and analysis: Roads and road transport - Road safety: 2012-2018:</vt:lpwstr>
  </property>
  <property fmtid="{D5CDD505-2E9C-101B-9397-08002B2CF9AE}" pid="11" name="Objective-Parent">
    <vt:lpwstr>Road accident and casualty statistics: Key 2012 Road Accident Statistics: Research and analysis: Roads and road transport - Road safety: 2012-2018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2012 - Publication - tables - Stats Bulletin</vt:lpwstr>
  </property>
  <property fmtid="{D5CDD505-2E9C-101B-9397-08002B2CF9AE}" pid="14" name="Objective-Version">
    <vt:lpwstr>17.0</vt:lpwstr>
  </property>
  <property fmtid="{D5CDD505-2E9C-101B-9397-08002B2CF9AE}" pid="15" name="Objective-VersionComment">
    <vt:lpwstr/>
  </property>
  <property fmtid="{D5CDD505-2E9C-101B-9397-08002B2CF9AE}" pid="16" name="Objective-VersionNumber">
    <vt:i4>17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