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30" yWindow="75" windowWidth="10440" windowHeight="11640" tabRatio="848" firstSheet="1" activeTab="1"/>
  </bookViews>
  <sheets>
    <sheet name="comments" sheetId="1" state="hidden" r:id="rId1"/>
    <sheet name="Contents" sheetId="2" r:id="rId2"/>
    <sheet name="Fig1.1" sheetId="3" r:id="rId3"/>
    <sheet name="fig 1.2- 1.3" sheetId="4" r:id="rId4"/>
    <sheet name="L" sheetId="5" state="hidden" r:id="rId5"/>
    <sheet name="DB" sheetId="6" state="hidden" r:id="rId6"/>
    <sheet name="L_G" sheetId="7" state="hidden" r:id="rId7"/>
    <sheet name="DB_G" sheetId="8" state="hidden" r:id="rId8"/>
    <sheet name="T1.1-T1.2" sheetId="9" r:id="rId9"/>
    <sheet name="T1.3" sheetId="10" r:id="rId10"/>
    <sheet name="T1.4" sheetId="11" r:id="rId11"/>
    <sheet name="T1.5-T1.6" sheetId="12" r:id="rId12"/>
    <sheet name="T1.7-T1.9" sheetId="13" r:id="rId13"/>
    <sheet name="T1.10-T1.11" sheetId="14" r:id="rId14"/>
    <sheet name="T1.12-1.13" sheetId="15" r:id="rId15"/>
    <sheet name="T1.14" sheetId="16" r:id="rId16"/>
    <sheet name="T1.15-1.16" sheetId="17" r:id="rId17"/>
    <sheet name="T1.17-T1.18" sheetId="18" r:id="rId18"/>
    <sheet name="T1.19-T1.20" sheetId="19" r:id="rId19"/>
    <sheet name="T1.21" sheetId="20" r:id="rId20"/>
    <sheet name="sheet3" sheetId="21" state="hidden" r:id="rId21"/>
    <sheet name="T1.22" sheetId="22" r:id="rId22"/>
    <sheet name="Sheet2" sheetId="23" state="hidden" r:id="rId23"/>
    <sheet name="deleted tables" sheetId="24" state="hidden" r:id="rId24"/>
    <sheet name="T1.23-T1.25" sheetId="25" r:id="rId25"/>
  </sheets>
  <definedNames>
    <definedName name="_xlfn.IFERROR" hidden="1">#NAME?</definedName>
    <definedName name="_xlnm.Print_Area" localSheetId="1">'Contents'!$A$1:$N$27</definedName>
    <definedName name="_xlnm.Print_Area" localSheetId="3">'fig 1.2- 1.3'!$A$38:$X$144</definedName>
    <definedName name="_xlnm.Print_Area" localSheetId="2">'Fig1.1'!$A$1:$L$69</definedName>
    <definedName name="_xlnm.Print_Area" localSheetId="20">'sheet3'!$A$1:$J$47</definedName>
    <definedName name="_xlnm.Print_Area" localSheetId="15">'T1.14'!$A$1:$L$92</definedName>
    <definedName name="_xlnm.Print_Area" localSheetId="16">'T1.15-1.16'!$A$1:$R$45</definedName>
    <definedName name="_xlnm.Print_Area" localSheetId="17">'T1.17-T1.18'!$A$1:$R$57</definedName>
    <definedName name="_xlnm.Print_Area" localSheetId="18">'T1.19-T1.20'!$A$1:$R$63</definedName>
    <definedName name="_xlnm.Print_Area" localSheetId="8">'T1.1-T1.2'!$A$1:$X$77</definedName>
    <definedName name="_xlnm.Print_Area" localSheetId="19">'T1.21'!$A$1:$O$55</definedName>
    <definedName name="_xlnm.Print_Area" localSheetId="21">'T1.22'!$A$1:$U$55</definedName>
    <definedName name="_xlnm.Print_Area" localSheetId="9">'T1.3'!$A$1:$P$44</definedName>
    <definedName name="_xlnm.Print_Area" localSheetId="10">'T1.4'!$A$1:$K$42</definedName>
    <definedName name="_xlnm.Print_Area" localSheetId="11">'T1.5-T1.6'!$A$1:$Y$48</definedName>
    <definedName name="_xlnm.Print_Area" localSheetId="12">'T1.7-T1.9'!$A$1:$Y$52</definedName>
    <definedName name="_xlnm.Print_Titles" localSheetId="15">'T1.14'!$1:$3</definedName>
    <definedName name="Sub">IF(COUNTIF('L'!$E$2:$E$11,"")=0,'L'!$E$2:$E$11,IF(COUNTIF('L'!$E$2:$E$11,"")=1,'L'!$E$2:$E$10,IF(COUNTIF('L'!$E$2:$E$11,"")=2,'L'!$E$2:$E$9,IF(COUNTIF('L'!$E$2:$E$11,"")=3,'L'!$E$2:$E$8,IF(COUNTIF('L'!$E$2:$E$11,"")=4,'L'!$E$2:$E$7,'L'!$E$2:$E$6)))))</definedName>
    <definedName name="Subset">'L'!$E$2</definedName>
  </definedNames>
  <calcPr fullCalcOnLoad="1"/>
</workbook>
</file>

<file path=xl/sharedStrings.xml><?xml version="1.0" encoding="utf-8"?>
<sst xmlns="http://schemas.openxmlformats.org/spreadsheetml/2006/main" count="1956" uniqueCount="892">
  <si>
    <t>thousand</t>
  </si>
  <si>
    <t>Motorcycles</t>
  </si>
  <si>
    <t>Goods</t>
  </si>
  <si>
    <t>Crown and exempt</t>
  </si>
  <si>
    <t>Other vehicles</t>
  </si>
  <si>
    <t>Total</t>
  </si>
  <si>
    <t>All vehicles</t>
  </si>
  <si>
    <t>Private and light goods</t>
  </si>
  <si>
    <t>Body type cars</t>
  </si>
  <si>
    <t>of which body type cars</t>
  </si>
  <si>
    <t>thousands</t>
  </si>
  <si>
    <t>Aberdeen City</t>
  </si>
  <si>
    <t>Aberdeenshire</t>
  </si>
  <si>
    <t>Angus</t>
  </si>
  <si>
    <t>Argyll &amp; Bute</t>
  </si>
  <si>
    <t xml:space="preserve">Clackmannanshire </t>
  </si>
  <si>
    <t>Dumfries &amp; Galloway</t>
  </si>
  <si>
    <t>Dundee City</t>
  </si>
  <si>
    <t>East Ayrshire</t>
  </si>
  <si>
    <t>East Dunbartonshire</t>
  </si>
  <si>
    <t>East Lothian</t>
  </si>
  <si>
    <t>East Renfrewshire</t>
  </si>
  <si>
    <t>Edinburgh, City of</t>
  </si>
  <si>
    <t>Eilean Siar *</t>
  </si>
  <si>
    <t>Falkirk</t>
  </si>
  <si>
    <t>Fife</t>
  </si>
  <si>
    <t>Glasgow, City of</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</si>
  <si>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</si>
  <si>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</si>
  <si>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</si>
  <si>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</si>
  <si>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</si>
  <si>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</si>
  <si>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</si>
  <si>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</si>
  <si>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</si>
  <si>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</si>
  <si>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</si>
  <si>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</si>
  <si>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</si>
  <si>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</si>
  <si>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</si>
  <si>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</si>
  <si>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Scotland</t>
  </si>
  <si>
    <t>* formerly "Western Isles"</t>
  </si>
  <si>
    <t>Taxation group</t>
  </si>
  <si>
    <t xml:space="preserve">Total </t>
  </si>
  <si>
    <t>stock</t>
  </si>
  <si>
    <t>percentage of total</t>
  </si>
  <si>
    <t>years</t>
  </si>
  <si>
    <t>Type of vehicle</t>
  </si>
  <si>
    <t xml:space="preserve">(a) Scotland </t>
  </si>
  <si>
    <t>Public transport</t>
  </si>
  <si>
    <t>..</t>
  </si>
  <si>
    <t>(b) Great Britain</t>
  </si>
  <si>
    <t>Cylinder size</t>
  </si>
  <si>
    <t>up to 700 cc</t>
  </si>
  <si>
    <t>701 to 1,000 cc</t>
  </si>
  <si>
    <t>1,001 to 1,200 cc</t>
  </si>
  <si>
    <t>1,201 to 1,500 cc</t>
  </si>
  <si>
    <t>1,501 to 1,800 cc</t>
  </si>
  <si>
    <t>1,801 to 2,000 cc</t>
  </si>
  <si>
    <t>2,001 to 2,500 cc</t>
  </si>
  <si>
    <t>2,501 to 3,000 cc</t>
  </si>
  <si>
    <t>3,000 cc and over</t>
  </si>
  <si>
    <t>cc not known</t>
  </si>
  <si>
    <t>Gross weight (tonnes)</t>
  </si>
  <si>
    <t>percentage of year total</t>
  </si>
  <si>
    <t>3.5 to 7.5</t>
  </si>
  <si>
    <t>7.51 to 12</t>
  </si>
  <si>
    <t>12.1 to 16</t>
  </si>
  <si>
    <t>16.1 to 20</t>
  </si>
  <si>
    <t>20.1 to 24</t>
  </si>
  <si>
    <t>24.1 to 28</t>
  </si>
  <si>
    <t>28.1 to 32</t>
  </si>
  <si>
    <t>9-15</t>
  </si>
  <si>
    <t>16-32</t>
  </si>
  <si>
    <t>33-40</t>
  </si>
  <si>
    <t>41-48</t>
  </si>
  <si>
    <t>49-56</t>
  </si>
  <si>
    <t>57-64</t>
  </si>
  <si>
    <t>65-72</t>
  </si>
  <si>
    <t>73 and over</t>
  </si>
  <si>
    <t>Rest of GB</t>
  </si>
  <si>
    <t>Numbers</t>
  </si>
  <si>
    <t>% change</t>
  </si>
  <si>
    <t>(Thousands)</t>
  </si>
  <si>
    <t>on previous year</t>
  </si>
  <si>
    <t>1987</t>
  </si>
  <si>
    <r>
      <t>1992</t>
    </r>
    <r>
      <rPr>
        <vertAlign val="superscript"/>
        <sz val="10"/>
        <rFont val="Arial"/>
        <family val="2"/>
      </rPr>
      <t>(1)</t>
    </r>
  </si>
  <si>
    <r>
      <t>-2.4</t>
    </r>
    <r>
      <rPr>
        <vertAlign val="superscript"/>
        <sz val="10"/>
        <rFont val="Arial"/>
        <family val="2"/>
      </rPr>
      <t>(2)</t>
    </r>
  </si>
  <si>
    <r>
      <t>-3.1</t>
    </r>
    <r>
      <rPr>
        <vertAlign val="superscript"/>
        <sz val="10"/>
        <rFont val="Arial"/>
        <family val="2"/>
      </rPr>
      <t>(2)</t>
    </r>
  </si>
  <si>
    <t>1998</t>
  </si>
  <si>
    <t>Ave. change p.a.</t>
  </si>
  <si>
    <t>1988 to 1998 (adjusted)</t>
  </si>
  <si>
    <t>of Great Britain.</t>
  </si>
  <si>
    <t>(2) Per cent change in the two sources of 1992 data, used to adjust longer term growth estimates eg 1988 to 1998.</t>
  </si>
  <si>
    <t>England and Wales</t>
  </si>
  <si>
    <t>Ratio</t>
  </si>
  <si>
    <t>Scot/E&amp;W</t>
  </si>
  <si>
    <t>(per 100 population)</t>
  </si>
  <si>
    <t>Vehicles per</t>
  </si>
  <si>
    <t>100 population</t>
  </si>
  <si>
    <r>
      <t>-3.0</t>
    </r>
    <r>
      <rPr>
        <vertAlign val="superscript"/>
        <sz val="10"/>
        <rFont val="Arial"/>
        <family val="2"/>
      </rPr>
      <t>(2)</t>
    </r>
  </si>
  <si>
    <t>(1) From new DETR Vehicle information database vehicles with county/region unknown are excluded from figures for Scotland and E&amp;W.</t>
  </si>
  <si>
    <t>(2) Per cent change in the two sources of data for 1992.</t>
  </si>
  <si>
    <t>Applications received</t>
  </si>
  <si>
    <t>Driving tests concluded</t>
  </si>
  <si>
    <t>Passes</t>
  </si>
  <si>
    <t>Pass rate</t>
  </si>
  <si>
    <t>DVLA receipts</t>
  </si>
  <si>
    <t>£ million</t>
  </si>
  <si>
    <t>Driving licences</t>
  </si>
  <si>
    <t>Age of Driving Licence Holder</t>
  </si>
  <si>
    <t>17-20</t>
  </si>
  <si>
    <t>21-29</t>
  </si>
  <si>
    <t>30-39</t>
  </si>
  <si>
    <t>40-49</t>
  </si>
  <si>
    <t>50-59</t>
  </si>
  <si>
    <t>60-69</t>
  </si>
  <si>
    <t>70+</t>
  </si>
  <si>
    <t>All ages</t>
  </si>
  <si>
    <t>percent</t>
  </si>
  <si>
    <t>1985-86</t>
  </si>
  <si>
    <r>
      <t>Table 1.11</t>
    </r>
    <r>
      <rPr>
        <b/>
        <sz val="10"/>
        <rFont val="Arial"/>
        <family val="2"/>
      </rPr>
      <t xml:space="preserve"> Full car driving licence holders</t>
    </r>
    <r>
      <rPr>
        <b/>
        <vertAlign val="superscript"/>
        <sz val="10"/>
        <rFont val="Arial"/>
        <family val="2"/>
      </rPr>
      <t>1</t>
    </r>
    <r>
      <rPr>
        <b/>
        <sz val="10"/>
        <rFont val="Arial"/>
        <family val="2"/>
      </rPr>
      <t xml:space="preserve"> in Scotland by age</t>
    </r>
  </si>
  <si>
    <t>1.  Sample size varies between ages and years.  Table therefore, shows the percentage of</t>
  </si>
  <si>
    <t>those sampled</t>
  </si>
  <si>
    <t xml:space="preserve">As you can see from the table above, the variable sample sizes mean that the figures between years </t>
  </si>
  <si>
    <t xml:space="preserve">are not very reliable.  However, if, as is the case in "Transport Statistics Great Britain", the NTS survey </t>
  </si>
  <si>
    <t xml:space="preserve">years are shown, a trend can be identified.  If we are going to include such a table in STS, I suggest </t>
  </si>
  <si>
    <t>that the following should be used.</t>
  </si>
  <si>
    <r>
      <t>(1) From DETR Vehicle information database. At the end of 1998 there were</t>
    </r>
    <r>
      <rPr>
        <sz val="10"/>
        <color indexed="10"/>
        <rFont val="Arial"/>
        <family val="2"/>
      </rPr>
      <t xml:space="preserve"> ???</t>
    </r>
    <r>
      <rPr>
        <sz val="10"/>
        <rFont val="Arial"/>
        <family val="0"/>
      </rPr>
      <t xml:space="preserve"> thousand vehicles with county/region unknown and</t>
    </r>
  </si>
  <si>
    <r>
      <t>???</t>
    </r>
    <r>
      <rPr>
        <sz val="10"/>
        <rFont val="Arial"/>
        <family val="0"/>
      </rPr>
      <t xml:space="preserve"> thousand vehicles recorded as "no current keeper" or "vehicle under disposal" in Great Britain. These are recorded in data for rest</t>
    </r>
  </si>
  <si>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</si>
  <si>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</si>
  <si>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</si>
  <si>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</si>
  <si>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</si>
  <si>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</si>
  <si>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Men</t>
  </si>
  <si>
    <t>Women</t>
  </si>
  <si>
    <r>
      <t xml:space="preserve">Table 1.9   </t>
    </r>
    <r>
      <rPr>
        <b/>
        <sz val="12"/>
        <rFont val="Arial"/>
        <family val="2"/>
      </rPr>
      <t>Total vehicles licensed at addresses in Scotland, and in Rest of Great Britain</t>
    </r>
  </si>
  <si>
    <r>
      <t xml:space="preserve">Table 1.10   </t>
    </r>
    <r>
      <rPr>
        <b/>
        <sz val="12"/>
        <rFont val="Arial"/>
        <family val="2"/>
      </rPr>
      <t>Total vehicles licensed per 100 population in Scotland, and England and Wales</t>
    </r>
  </si>
  <si>
    <t xml:space="preserve">Pre- </t>
  </si>
  <si>
    <t>Number of seats</t>
  </si>
  <si>
    <t>of which company cars</t>
  </si>
  <si>
    <t>None</t>
  </si>
  <si>
    <t>size</t>
  </si>
  <si>
    <t>percent of households</t>
  </si>
  <si>
    <t>number</t>
  </si>
  <si>
    <t>Council</t>
  </si>
  <si>
    <t>Badges on issue</t>
  </si>
  <si>
    <t xml:space="preserve"> to Institutions</t>
  </si>
  <si>
    <t xml:space="preserve">Edinburgh, City of </t>
  </si>
  <si>
    <t>Eilean Siar</t>
  </si>
  <si>
    <t xml:space="preserve">Glasgow, City of </t>
  </si>
  <si>
    <t xml:space="preserve">   unable or nearly unable to walk.</t>
  </si>
  <si>
    <t>1. Badges issued in the automatic categories to recipients of mobility allowances, the higher rate of mobility</t>
  </si>
  <si>
    <t xml:space="preserve">   component of Disability Living Allowance, Government issued cars or grants towards their own cars, </t>
  </si>
  <si>
    <t xml:space="preserve">   War Pensioners' Mobility Supplement or to register blind people. </t>
  </si>
  <si>
    <t>3. Badges granted to drivers with a severe upper limb disability in both upper limbs who cannot turn a steering</t>
  </si>
  <si>
    <t>age of</t>
  </si>
  <si>
    <t>Average</t>
  </si>
  <si>
    <t>Badges on issue to individuals</t>
  </si>
  <si>
    <r>
      <t>Automatic</t>
    </r>
    <r>
      <rPr>
        <b/>
        <vertAlign val="superscript"/>
        <sz val="12"/>
        <rFont val="Arial"/>
        <family val="2"/>
      </rPr>
      <t>1</t>
    </r>
  </si>
  <si>
    <r>
      <t>Discretionary</t>
    </r>
    <r>
      <rPr>
        <b/>
        <vertAlign val="superscript"/>
        <sz val="12"/>
        <rFont val="Arial"/>
        <family val="2"/>
      </rPr>
      <t>2</t>
    </r>
  </si>
  <si>
    <r>
      <t>Other reasons</t>
    </r>
    <r>
      <rPr>
        <b/>
        <vertAlign val="superscript"/>
        <sz val="12"/>
        <rFont val="Arial"/>
        <family val="2"/>
      </rPr>
      <t>3</t>
    </r>
  </si>
  <si>
    <t xml:space="preserve">Aberdeen City </t>
  </si>
  <si>
    <t>Known</t>
  </si>
  <si>
    <t xml:space="preserve">Not </t>
  </si>
  <si>
    <t>Private and Light goods vehicles</t>
  </si>
  <si>
    <t>Other Vehicles</t>
  </si>
  <si>
    <t>Type of offence</t>
  </si>
  <si>
    <t>Serious Driving Offences</t>
  </si>
  <si>
    <t> </t>
  </si>
  <si>
    <t>Dangerous driving</t>
  </si>
  <si>
    <t>Careless driving</t>
  </si>
  <si>
    <t>Drunk Driving of which:</t>
  </si>
  <si>
    <t>Failing to stop after accident</t>
  </si>
  <si>
    <t>Driving while disqualified</t>
  </si>
  <si>
    <t>Speeding in restricted areas</t>
  </si>
  <si>
    <t>Traffic direction offences</t>
  </si>
  <si>
    <t>Pedestrian crossing offences</t>
  </si>
  <si>
    <t>Vehicle excise licence offences</t>
  </si>
  <si>
    <t>Registration/identification offences</t>
  </si>
  <si>
    <t>Other Offences</t>
  </si>
  <si>
    <t>Other offences</t>
  </si>
  <si>
    <t>(=100%)</t>
  </si>
  <si>
    <t xml:space="preserve">    wheel by hand (i.e. the vehicle will normally be specially adapted for steering by foot or joystick).</t>
  </si>
  <si>
    <t>Petrol</t>
  </si>
  <si>
    <t>Diesel</t>
  </si>
  <si>
    <t>Gas or petrol/gas</t>
  </si>
  <si>
    <t>Steam</t>
  </si>
  <si>
    <t>Brakes</t>
  </si>
  <si>
    <t>Steering</t>
  </si>
  <si>
    <t>Tyres</t>
  </si>
  <si>
    <t>Position</t>
  </si>
  <si>
    <t>Theory tests conducted</t>
  </si>
  <si>
    <t>Theory test pass rate</t>
  </si>
  <si>
    <t>local authority</t>
  </si>
  <si>
    <t>Population</t>
  </si>
  <si>
    <t>by type of vehicle (taxation group)</t>
  </si>
  <si>
    <t>Theory test passes</t>
  </si>
  <si>
    <t>Range</t>
  </si>
  <si>
    <t>Make</t>
  </si>
  <si>
    <t>cars sold</t>
  </si>
  <si>
    <t xml:space="preserve"> </t>
  </si>
  <si>
    <t xml:space="preserve">                  by year of first registration</t>
  </si>
  <si>
    <t>1. Includes all two wheeled motor vehicles.</t>
  </si>
  <si>
    <t>vehicles</t>
  </si>
  <si>
    <t>Motor cycles</t>
  </si>
  <si>
    <t>Age group</t>
  </si>
  <si>
    <t>Number of</t>
  </si>
  <si>
    <t>by urban / rural classification:</t>
  </si>
  <si>
    <t>Other urban areas</t>
  </si>
  <si>
    <t>by sex:</t>
  </si>
  <si>
    <t>Single adult</t>
  </si>
  <si>
    <t>Small adult</t>
  </si>
  <si>
    <t>Single parent</t>
  </si>
  <si>
    <t>Small family</t>
  </si>
  <si>
    <t>Large family</t>
  </si>
  <si>
    <t>Large adult</t>
  </si>
  <si>
    <t>Older smaller</t>
  </si>
  <si>
    <t>Single pensioner</t>
  </si>
  <si>
    <t>by household type:</t>
  </si>
  <si>
    <t>by annual net household income:</t>
  </si>
  <si>
    <t>over £ 10,000, up to £ 15,000</t>
  </si>
  <si>
    <t>over £ 15,000, up to £ 20,000</t>
  </si>
  <si>
    <t>over £ 20,000, up to £ 25,000</t>
  </si>
  <si>
    <t>over £ 25,000, up to £ 30,000</t>
  </si>
  <si>
    <r>
      <t xml:space="preserve">Table 1.16   </t>
    </r>
    <r>
      <rPr>
        <b/>
        <sz val="14"/>
        <rFont val="Arial"/>
        <family val="2"/>
      </rPr>
      <t>Number of Orange/Blue badges on issue at 31 March 2001</t>
    </r>
  </si>
  <si>
    <t xml:space="preserve">2. Badges granted in the discretionary category to people with a permanent and substantial disability who are </t>
  </si>
  <si>
    <t>Private cars</t>
  </si>
  <si>
    <t>(body type cars less company cars)</t>
  </si>
  <si>
    <t xml:space="preserve">Private cars per </t>
  </si>
  <si>
    <r>
      <t>Motor- cycles</t>
    </r>
    <r>
      <rPr>
        <b/>
        <vertAlign val="superscript"/>
        <sz val="10"/>
        <rFont val="Arial"/>
        <family val="2"/>
      </rPr>
      <t>1</t>
    </r>
  </si>
  <si>
    <r>
      <t>Goods</t>
    </r>
    <r>
      <rPr>
        <b/>
        <vertAlign val="superscript"/>
        <sz val="10"/>
        <rFont val="Arial"/>
        <family val="2"/>
      </rPr>
      <t>2</t>
    </r>
  </si>
  <si>
    <t>1.  Includes all two wheeled motor vehicles</t>
  </si>
  <si>
    <t>2. Excludes heavy goods vehicles that are exempt from tax.</t>
  </si>
  <si>
    <t>1.  i.e. "body type cars" excluding "company cars".</t>
  </si>
  <si>
    <t>Sample size (age group)</t>
  </si>
  <si>
    <t>Market share</t>
  </si>
  <si>
    <t>Gas Bi-Fuel</t>
  </si>
  <si>
    <t>Large urban areas</t>
  </si>
  <si>
    <t>Others</t>
  </si>
  <si>
    <t xml:space="preserve">fig 1.3 raw data </t>
  </si>
  <si>
    <t>by body type</t>
  </si>
  <si>
    <t>Taxis</t>
  </si>
  <si>
    <t>Three wheelers</t>
  </si>
  <si>
    <t>Buses and coaches</t>
  </si>
  <si>
    <t>Sample</t>
  </si>
  <si>
    <t>3 +</t>
  </si>
  <si>
    <t>2 +</t>
  </si>
  <si>
    <t>1+</t>
  </si>
  <si>
    <t>Conducted</t>
  </si>
  <si>
    <t>Cars</t>
  </si>
  <si>
    <t>Agricultural vehicles etc</t>
  </si>
  <si>
    <r>
      <t xml:space="preserve">Public transport </t>
    </r>
    <r>
      <rPr>
        <vertAlign val="superscript"/>
        <sz val="10"/>
        <rFont val="Arial"/>
        <family val="2"/>
      </rPr>
      <t>1</t>
    </r>
  </si>
  <si>
    <t>up to £10,000 p.a.</t>
  </si>
  <si>
    <t>up to £ 10,000 p.a.</t>
  </si>
  <si>
    <t xml:space="preserve">All </t>
  </si>
  <si>
    <t>17 +</t>
  </si>
  <si>
    <r>
      <t xml:space="preserve">Crown and Exempt </t>
    </r>
    <r>
      <rPr>
        <b/>
        <vertAlign val="superscript"/>
        <sz val="10"/>
        <rFont val="Arial"/>
        <family val="2"/>
      </rPr>
      <t>3</t>
    </r>
  </si>
  <si>
    <t>All vehicles licensed</t>
  </si>
  <si>
    <t>2004</t>
  </si>
  <si>
    <t>2002/03</t>
  </si>
  <si>
    <t>2000</t>
  </si>
  <si>
    <t>2001</t>
  </si>
  <si>
    <t>2002</t>
  </si>
  <si>
    <t>2003</t>
  </si>
  <si>
    <t>1.  Figures relate to the financial year which commences in the specified calendar year.</t>
  </si>
  <si>
    <t xml:space="preserve">over £ 10,000, up to £ 15,000  </t>
  </si>
  <si>
    <t>2005</t>
  </si>
  <si>
    <t>Sample size</t>
  </si>
  <si>
    <t xml:space="preserve">All people </t>
  </si>
  <si>
    <t xml:space="preserve">Age group </t>
  </si>
  <si>
    <t xml:space="preserve">Sample size </t>
  </si>
  <si>
    <t xml:space="preserve">Men </t>
  </si>
  <si>
    <t xml:space="preserve">Women </t>
  </si>
  <si>
    <t>3+</t>
  </si>
  <si>
    <t>2+</t>
  </si>
  <si>
    <t xml:space="preserve">Cars available for private use:   </t>
  </si>
  <si>
    <t>All people:</t>
  </si>
  <si>
    <t>All households:</t>
  </si>
  <si>
    <t>over £ 30,000, up to £ 40,000</t>
  </si>
  <si>
    <t>over £40,000</t>
  </si>
  <si>
    <t>All aged 17+</t>
  </si>
  <si>
    <t>2001/02</t>
  </si>
  <si>
    <t xml:space="preserve">2003/04 </t>
  </si>
  <si>
    <t>2004/05</t>
  </si>
  <si>
    <t>2005/06</t>
  </si>
  <si>
    <t xml:space="preserve">  </t>
  </si>
  <si>
    <t xml:space="preserve"> by type of vehicle (taxation group)</t>
  </si>
  <si>
    <t>1.  Estimates include only those vehicles with more than 8 seats.</t>
  </si>
  <si>
    <t>FORD</t>
  </si>
  <si>
    <t>FOCUS</t>
  </si>
  <si>
    <t>VAUXHALL</t>
  </si>
  <si>
    <t>ASTRA</t>
  </si>
  <si>
    <t>CLIO</t>
  </si>
  <si>
    <t>FIESTA</t>
  </si>
  <si>
    <t>CORSA</t>
  </si>
  <si>
    <t>GOLF</t>
  </si>
  <si>
    <t>POLO</t>
  </si>
  <si>
    <t>BMW</t>
  </si>
  <si>
    <t>3 SERIES</t>
  </si>
  <si>
    <t>MINI</t>
  </si>
  <si>
    <t xml:space="preserve">1. Estimates include only those vehicles with more than 8 seats. </t>
  </si>
  <si>
    <r>
      <t xml:space="preserve">Other vehicles </t>
    </r>
    <r>
      <rPr>
        <vertAlign val="superscript"/>
        <sz val="10"/>
        <rFont val="Arial"/>
        <family val="2"/>
      </rPr>
      <t>2</t>
    </r>
  </si>
  <si>
    <r>
      <t xml:space="preserve">Light goods </t>
    </r>
    <r>
      <rPr>
        <vertAlign val="superscript"/>
        <sz val="10"/>
        <rFont val="Arial"/>
        <family val="2"/>
      </rPr>
      <t xml:space="preserve"> </t>
    </r>
  </si>
  <si>
    <r>
      <t xml:space="preserve">Goods </t>
    </r>
    <r>
      <rPr>
        <vertAlign val="superscript"/>
        <sz val="10"/>
        <rFont val="Arial"/>
        <family val="2"/>
      </rPr>
      <t xml:space="preserve"> </t>
    </r>
  </si>
  <si>
    <r>
      <t>by method of propulsion</t>
    </r>
    <r>
      <rPr>
        <b/>
        <vertAlign val="superscript"/>
        <sz val="11"/>
        <rFont val="Arial"/>
        <family val="2"/>
      </rPr>
      <t xml:space="preserve"> </t>
    </r>
  </si>
  <si>
    <r>
      <t xml:space="preserve">Crown and exempt </t>
    </r>
    <r>
      <rPr>
        <vertAlign val="superscript"/>
        <sz val="10"/>
        <rFont val="Arial"/>
        <family val="2"/>
      </rPr>
      <t>2</t>
    </r>
  </si>
  <si>
    <t xml:space="preserve">  2007/08 </t>
  </si>
  <si>
    <t>Source: Scottish Government - Not National Statistics</t>
  </si>
  <si>
    <t>Source: SMMT - Not National Statistics</t>
  </si>
  <si>
    <t>Source:  Scottish Government - Not National Statistics</t>
  </si>
  <si>
    <t>RENAULT</t>
  </si>
  <si>
    <t>VOLKSWAGEN</t>
  </si>
  <si>
    <t>Private Passenger (over 12 seats)</t>
  </si>
  <si>
    <t>Suspension</t>
  </si>
  <si>
    <t>1.  Vehicle numbers are for valid, and completed normal tests only. Retests are excluded.</t>
  </si>
  <si>
    <t>Accessible small towns</t>
  </si>
  <si>
    <t>Remote small towns</t>
  </si>
  <si>
    <t>Accessible rural areas</t>
  </si>
  <si>
    <t>Remote rural areas</t>
  </si>
  <si>
    <t xml:space="preserve">  2006/07</t>
  </si>
  <si>
    <r>
      <t xml:space="preserve">Table 1.1 </t>
    </r>
    <r>
      <rPr>
        <sz val="12"/>
        <rFont val="Arial"/>
        <family val="2"/>
      </rPr>
      <t xml:space="preserve"> New registrations by taxation group, body type and method of propulsion </t>
    </r>
  </si>
  <si>
    <r>
      <t>Table 1.2</t>
    </r>
    <r>
      <rPr>
        <sz val="12"/>
        <rFont val="Arial"/>
        <family val="2"/>
      </rPr>
      <t xml:space="preserve">   Vehicles licensed at 31 December, by taxation group, body type and method of propulsion</t>
    </r>
  </si>
  <si>
    <t xml:space="preserve">2. Vehicles in the Special Concessionary Group (part of other vehicles in 2002 and earlier years) are part of Crown and Exempt from 2003 onwards </t>
  </si>
  <si>
    <t xml:space="preserve">3. Vehicles in the Special Concessionary Group  are now part of Crown and Exempt taxation group. </t>
  </si>
  <si>
    <t>* formerly Western Isles</t>
  </si>
  <si>
    <r>
      <t xml:space="preserve">Table 1.7  </t>
    </r>
    <r>
      <rPr>
        <sz val="12"/>
        <rFont val="Arial"/>
        <family val="2"/>
      </rPr>
      <t xml:space="preserve"> Private and light goods vehicles licensed at 31 December, by cylinder size</t>
    </r>
  </si>
  <si>
    <r>
      <t>Table 1.8</t>
    </r>
    <r>
      <rPr>
        <sz val="12"/>
        <rFont val="Arial"/>
        <family val="2"/>
      </rPr>
      <t xml:space="preserve">   Heavy goods vehicles licensed at 31 December, by gross weight</t>
    </r>
  </si>
  <si>
    <r>
      <t xml:space="preserve">Table 1.9 </t>
    </r>
    <r>
      <rPr>
        <sz val="12"/>
        <rFont val="Arial"/>
        <family val="2"/>
      </rPr>
      <t xml:space="preserve">  Public transport vehicles licensed at 31 December: by seating capacity</t>
    </r>
  </si>
  <si>
    <r>
      <t>Table 1.13</t>
    </r>
    <r>
      <rPr>
        <sz val="12"/>
        <rFont val="Arial"/>
        <family val="2"/>
      </rPr>
      <t xml:space="preserve">    Driving licence tests, DVLA receipts</t>
    </r>
    <r>
      <rPr>
        <vertAlign val="superscript"/>
        <sz val="12"/>
        <rFont val="Arial"/>
        <family val="2"/>
      </rPr>
      <t>1</t>
    </r>
  </si>
  <si>
    <t>* Formerly Western Isles</t>
  </si>
  <si>
    <t>AUDI</t>
  </si>
  <si>
    <r>
      <t xml:space="preserve">Table 1.15    </t>
    </r>
    <r>
      <rPr>
        <sz val="12"/>
        <rFont val="Arial"/>
        <family val="2"/>
      </rPr>
      <t xml:space="preserve">People who hold a full car driving licence </t>
    </r>
    <r>
      <rPr>
        <vertAlign val="superscript"/>
        <sz val="12"/>
        <rFont val="Arial"/>
        <family val="2"/>
      </rPr>
      <t>1</t>
    </r>
    <r>
      <rPr>
        <sz val="12"/>
        <rFont val="Arial"/>
        <family val="2"/>
      </rPr>
      <t xml:space="preserve"> by age</t>
    </r>
  </si>
  <si>
    <t xml:space="preserve">  2008/09 </t>
  </si>
  <si>
    <t>Body and structure</t>
  </si>
  <si>
    <t>Drivers view of the road</t>
  </si>
  <si>
    <t>Fuel and exhaust</t>
  </si>
  <si>
    <t>Lighting and signalling</t>
  </si>
  <si>
    <t>Motor tricycles and quadricycles</t>
  </si>
  <si>
    <t>Reg plates and vin</t>
  </si>
  <si>
    <t>Road wheels</t>
  </si>
  <si>
    <t>Seat belts</t>
  </si>
  <si>
    <t>Items not tested</t>
  </si>
  <si>
    <t>Drive system</t>
  </si>
  <si>
    <t>Driving controls</t>
  </si>
  <si>
    <t>Registration plates and vin</t>
  </si>
  <si>
    <t>Sidecar</t>
  </si>
  <si>
    <t>Steering and suspension</t>
  </si>
  <si>
    <t>Tyres and wheels</t>
  </si>
  <si>
    <t>by method of propulsion</t>
  </si>
  <si>
    <r>
      <t>Table 1.6</t>
    </r>
    <r>
      <rPr>
        <sz val="12"/>
        <rFont val="Arial"/>
        <family val="2"/>
      </rPr>
      <t xml:space="preserve">   Average age of vehicles licensed at 31 December, by taxation group</t>
    </r>
    <r>
      <rPr>
        <vertAlign val="superscript"/>
        <sz val="12"/>
        <rFont val="Arial"/>
        <family val="2"/>
      </rPr>
      <t>1</t>
    </r>
  </si>
  <si>
    <t xml:space="preserve">3. Estimates include only those vehicles with more than 8 seats. </t>
  </si>
  <si>
    <t xml:space="preserve">4. Vehicles in the Special Concessionary Group (part of other vehicles in 2002 and earlier years) are part of Crown and Exempt from 2003 onwards.  </t>
  </si>
  <si>
    <t>32.1 to 38</t>
  </si>
  <si>
    <t>over 38</t>
  </si>
  <si>
    <t xml:space="preserve">  2009/10 </t>
  </si>
  <si>
    <t>NISSAN</t>
  </si>
  <si>
    <t>QASHQAI</t>
  </si>
  <si>
    <t>FIAT</t>
  </si>
  <si>
    <t>Total Tests</t>
  </si>
  <si>
    <t>Fail</t>
  </si>
  <si>
    <t>Towbars</t>
  </si>
  <si>
    <t>Defect Items per Initial Test Failure</t>
  </si>
  <si>
    <t>2.  Cars, vans and passenger vehicles with up to 12 seats.</t>
  </si>
  <si>
    <t>3. PRS = Pass with Rectification at Station</t>
  </si>
  <si>
    <t>4. Initial Failure Rate = (PRS + Failures) / Total Tests</t>
  </si>
  <si>
    <t>5. Final Failure Rate = Failures / Total Tests</t>
  </si>
  <si>
    <t>6. Reason for Rejection</t>
  </si>
  <si>
    <t>7. Over 3,000kg and up to and including 3,500kg.</t>
  </si>
  <si>
    <r>
      <t xml:space="preserve">Cars </t>
    </r>
    <r>
      <rPr>
        <b/>
        <vertAlign val="superscript"/>
        <sz val="14"/>
        <rFont val="Arial"/>
        <family val="2"/>
      </rPr>
      <t>2</t>
    </r>
  </si>
  <si>
    <r>
      <t xml:space="preserve">Final Failure Rate </t>
    </r>
    <r>
      <rPr>
        <vertAlign val="superscript"/>
        <sz val="12"/>
        <rFont val="Arial"/>
        <family val="2"/>
      </rPr>
      <t>5</t>
    </r>
  </si>
  <si>
    <r>
      <t xml:space="preserve">Initial Failure Rate </t>
    </r>
    <r>
      <rPr>
        <vertAlign val="superscript"/>
        <sz val="12"/>
        <rFont val="Arial"/>
        <family val="2"/>
      </rPr>
      <t>4</t>
    </r>
  </si>
  <si>
    <t>Percentage of vehicles with one or more fail</t>
  </si>
  <si>
    <t>Pass with Rectification at Station</t>
  </si>
  <si>
    <r>
      <t xml:space="preserve">Table 1.12 </t>
    </r>
    <r>
      <rPr>
        <sz val="12"/>
        <rFont val="Arial"/>
        <family val="2"/>
      </rPr>
      <t xml:space="preserve">   Road vehicle testing scheme (MOT) </t>
    </r>
    <r>
      <rPr>
        <vertAlign val="superscript"/>
        <sz val="12"/>
        <rFont val="Arial"/>
        <family val="2"/>
      </rPr>
      <t>1</t>
    </r>
  </si>
  <si>
    <r>
      <t xml:space="preserve">or PRS </t>
    </r>
    <r>
      <rPr>
        <b/>
        <vertAlign val="superscript"/>
        <sz val="12"/>
        <rFont val="Arial"/>
        <family val="2"/>
      </rPr>
      <t>3</t>
    </r>
    <r>
      <rPr>
        <b/>
        <sz val="12"/>
        <rFont val="Arial"/>
        <family val="2"/>
      </rPr>
      <t xml:space="preserve"> type RfRs</t>
    </r>
    <r>
      <rPr>
        <b/>
        <vertAlign val="superscript"/>
        <sz val="12"/>
        <rFont val="Arial"/>
        <family val="2"/>
      </rPr>
      <t>6</t>
    </r>
    <r>
      <rPr>
        <b/>
        <sz val="12"/>
        <rFont val="Arial"/>
        <family val="2"/>
      </rPr>
      <t xml:space="preserve"> in defect category</t>
    </r>
  </si>
  <si>
    <r>
      <t xml:space="preserve">Light goods vehicles </t>
    </r>
    <r>
      <rPr>
        <b/>
        <vertAlign val="superscript"/>
        <sz val="14"/>
        <rFont val="Arial"/>
        <family val="2"/>
      </rPr>
      <t>7</t>
    </r>
  </si>
  <si>
    <r>
      <t>Table 1.18</t>
    </r>
    <r>
      <rPr>
        <sz val="12"/>
        <rFont val="Arial"/>
        <family val="2"/>
      </rPr>
      <t xml:space="preserve">     Households with the regular use of a car </t>
    </r>
  </si>
  <si>
    <r>
      <t xml:space="preserve">Goods </t>
    </r>
    <r>
      <rPr>
        <vertAlign val="superscript"/>
        <sz val="10"/>
        <rFont val="Arial"/>
        <family val="2"/>
      </rPr>
      <t>3</t>
    </r>
  </si>
  <si>
    <r>
      <t xml:space="preserve">Light goods </t>
    </r>
    <r>
      <rPr>
        <vertAlign val="superscript"/>
        <sz val="10"/>
        <rFont val="Arial"/>
        <family val="2"/>
      </rPr>
      <t>3</t>
    </r>
  </si>
  <si>
    <r>
      <t>Eilean Siar</t>
    </r>
    <r>
      <rPr>
        <vertAlign val="superscript"/>
        <sz val="10"/>
        <rFont val="Arial"/>
        <family val="2"/>
      </rPr>
      <t xml:space="preserve"> 4</t>
    </r>
  </si>
  <si>
    <r>
      <t xml:space="preserve">Table 1.4  </t>
    </r>
    <r>
      <rPr>
        <sz val="12"/>
        <rFont val="Arial"/>
        <family val="2"/>
      </rPr>
      <t xml:space="preserve">Taxi, private hire cars and drivers licensed </t>
    </r>
  </si>
  <si>
    <t>Taxi vehicles</t>
  </si>
  <si>
    <t>Private hire cars</t>
  </si>
  <si>
    <t>Taxi driver licenses</t>
  </si>
  <si>
    <t>Private hire licences</t>
  </si>
  <si>
    <r>
      <t>Motorcycles</t>
    </r>
    <r>
      <rPr>
        <vertAlign val="superscript"/>
        <sz val="12"/>
        <rFont val="Arial"/>
        <family val="2"/>
      </rPr>
      <t>1</t>
    </r>
  </si>
  <si>
    <r>
      <t xml:space="preserve">Motorcycles </t>
    </r>
    <r>
      <rPr>
        <vertAlign val="superscript"/>
        <sz val="12"/>
        <rFont val="Arial"/>
        <family val="2"/>
      </rPr>
      <t>2</t>
    </r>
  </si>
  <si>
    <r>
      <t xml:space="preserve">Public transport </t>
    </r>
    <r>
      <rPr>
        <vertAlign val="superscript"/>
        <sz val="12"/>
        <rFont val="Arial"/>
        <family val="2"/>
      </rPr>
      <t>3</t>
    </r>
  </si>
  <si>
    <r>
      <t xml:space="preserve">Crown and exempt </t>
    </r>
    <r>
      <rPr>
        <vertAlign val="superscript"/>
        <sz val="12"/>
        <rFont val="Arial"/>
        <family val="2"/>
      </rPr>
      <t>4</t>
    </r>
  </si>
  <si>
    <r>
      <t xml:space="preserve">Other vehicles </t>
    </r>
    <r>
      <rPr>
        <vertAlign val="superscript"/>
        <sz val="12"/>
        <rFont val="Arial"/>
        <family val="2"/>
      </rPr>
      <t>4</t>
    </r>
  </si>
  <si>
    <r>
      <t xml:space="preserve">Total </t>
    </r>
    <r>
      <rPr>
        <b/>
        <vertAlign val="superscript"/>
        <sz val="12"/>
        <rFont val="Arial"/>
        <family val="2"/>
      </rPr>
      <t>1</t>
    </r>
  </si>
  <si>
    <t>1. Figures relate to cars sold by members of the Society of Motor Manufacturers and Traders Ltd to</t>
  </si>
  <si>
    <t xml:space="preserve">customers resident in Scotland. Figures differ from the numbers of new registrations of cars </t>
  </si>
  <si>
    <t>in Table 1.1, as the latter may include cars purchased elsewhere.</t>
  </si>
  <si>
    <t>Male</t>
  </si>
  <si>
    <t>Female</t>
  </si>
  <si>
    <t>Overall</t>
  </si>
  <si>
    <t>Pass</t>
  </si>
  <si>
    <t>Alness (R)</t>
  </si>
  <si>
    <t>Ballachulish (R)</t>
  </si>
  <si>
    <t>Ballater (R)</t>
  </si>
  <si>
    <t>Banff (R)</t>
  </si>
  <si>
    <t>Brodick (Isle of Arran) (R)</t>
  </si>
  <si>
    <t>Campbeltown (R)</t>
  </si>
  <si>
    <t>Crieff (R)</t>
  </si>
  <si>
    <t>Dunoon (R)</t>
  </si>
  <si>
    <t>Fort William (R)</t>
  </si>
  <si>
    <t>Gairloch (R)</t>
  </si>
  <si>
    <t>Grantown-On-Spey (R)</t>
  </si>
  <si>
    <t>Golspie (R)</t>
  </si>
  <si>
    <t>Hawick (R)</t>
  </si>
  <si>
    <t>Huntly (R)</t>
  </si>
  <si>
    <t>Kelso (R)</t>
  </si>
  <si>
    <t>Kingussie (R)</t>
  </si>
  <si>
    <t>Kyle of Lochalsh (R)</t>
  </si>
  <si>
    <t>Lairg (R)</t>
  </si>
  <si>
    <t>Lochgilphead (R)</t>
  </si>
  <si>
    <t>Mallaig (R)</t>
  </si>
  <si>
    <t>Newton Stewart (R)</t>
  </si>
  <si>
    <t>Oban (R)</t>
  </si>
  <si>
    <t>Peebles (R)</t>
  </si>
  <si>
    <t>Stranraer (R)</t>
  </si>
  <si>
    <t>Thurso (R)</t>
  </si>
  <si>
    <t>Ullapool (R)</t>
  </si>
  <si>
    <t>Wheelchair accessible taxis</t>
  </si>
  <si>
    <t>Wheelchair accessible private hire cars</t>
  </si>
  <si>
    <t>Benbecula Island (R)</t>
  </si>
  <si>
    <t>Buckie (R)</t>
  </si>
  <si>
    <t>Isle of Skye (Broadford) (R)</t>
  </si>
  <si>
    <t>Isle of Skye (Portree) (R)</t>
  </si>
  <si>
    <r>
      <t xml:space="preserve">1.  Source : Scottish Household Survey. Vans are </t>
    </r>
    <r>
      <rPr>
        <i/>
        <sz val="10"/>
        <rFont val="Arial"/>
        <family val="2"/>
      </rPr>
      <t>not</t>
    </r>
    <r>
      <rPr>
        <sz val="10"/>
        <rFont val="Arial"/>
        <family val="2"/>
      </rPr>
      <t xml:space="preserve"> counted in this table.</t>
    </r>
  </si>
  <si>
    <t>Figure 1.1         New registrations by taxation group</t>
  </si>
  <si>
    <t>See footnote 3 of table 1.1</t>
  </si>
  <si>
    <t>Note:  In 2003 the definition of "Crown Exempt" and "Other" categories mean figures aren't strictly comparable.</t>
  </si>
  <si>
    <t>In charge while unfit through drink/drugs</t>
  </si>
  <si>
    <t>Driving with excess blood alcohol</t>
  </si>
  <si>
    <t>In charge with excess blood alcohol</t>
  </si>
  <si>
    <t>Failing to provide breath specimen at the roadside</t>
  </si>
  <si>
    <t>Failing to provide breath, blood or urine specimen at a police station</t>
  </si>
  <si>
    <t>Table 1.22   Motor vehicle offences recorded by the police by type of offence</t>
  </si>
  <si>
    <t>2010</t>
  </si>
  <si>
    <r>
      <t>Practical</t>
    </r>
    <r>
      <rPr>
        <b/>
        <vertAlign val="superscript"/>
        <sz val="12"/>
        <rFont val="Arial"/>
        <family val="2"/>
      </rPr>
      <t xml:space="preserve"> 2,4</t>
    </r>
  </si>
  <si>
    <r>
      <t xml:space="preserve">Theory </t>
    </r>
    <r>
      <rPr>
        <b/>
        <vertAlign val="superscript"/>
        <sz val="12"/>
        <rFont val="Arial"/>
        <family val="2"/>
      </rPr>
      <t>4</t>
    </r>
  </si>
  <si>
    <r>
      <t xml:space="preserve">Vehicle licences </t>
    </r>
    <r>
      <rPr>
        <vertAlign val="superscript"/>
        <sz val="12"/>
        <rFont val="Arial"/>
        <family val="2"/>
      </rPr>
      <t>3</t>
    </r>
  </si>
  <si>
    <t>2. The practical test figures are provisional.</t>
  </si>
  <si>
    <t>3. The vehicle licence figure does not include refunds issued.</t>
  </si>
  <si>
    <t>4. These figures are for car licence tests only.</t>
  </si>
  <si>
    <t xml:space="preserve">  2010/11 </t>
  </si>
  <si>
    <r>
      <t>2006</t>
    </r>
    <r>
      <rPr>
        <b/>
        <vertAlign val="superscript"/>
        <sz val="12"/>
        <rFont val="Arial"/>
        <family val="2"/>
      </rPr>
      <t>5</t>
    </r>
  </si>
  <si>
    <r>
      <t>2007</t>
    </r>
    <r>
      <rPr>
        <b/>
        <vertAlign val="superscript"/>
        <sz val="12"/>
        <rFont val="Arial"/>
        <family val="2"/>
      </rPr>
      <t>5</t>
    </r>
  </si>
  <si>
    <r>
      <t>2008</t>
    </r>
    <r>
      <rPr>
        <b/>
        <vertAlign val="superscript"/>
        <sz val="12"/>
        <rFont val="Arial"/>
        <family val="2"/>
      </rPr>
      <t>5</t>
    </r>
  </si>
  <si>
    <r>
      <t>2009</t>
    </r>
    <r>
      <rPr>
        <b/>
        <vertAlign val="superscript"/>
        <sz val="12"/>
        <rFont val="Arial"/>
        <family val="2"/>
      </rPr>
      <t>5</t>
    </r>
  </si>
  <si>
    <r>
      <t>2006</t>
    </r>
    <r>
      <rPr>
        <b/>
        <vertAlign val="superscript"/>
        <sz val="12"/>
        <rFont val="Arial"/>
        <family val="2"/>
      </rPr>
      <t>1</t>
    </r>
  </si>
  <si>
    <r>
      <t>2007</t>
    </r>
    <r>
      <rPr>
        <b/>
        <vertAlign val="superscript"/>
        <sz val="12"/>
        <rFont val="Arial"/>
        <family val="2"/>
      </rPr>
      <t>1</t>
    </r>
  </si>
  <si>
    <r>
      <t>2008</t>
    </r>
    <r>
      <rPr>
        <b/>
        <vertAlign val="superscript"/>
        <sz val="12"/>
        <rFont val="Arial"/>
        <family val="2"/>
      </rPr>
      <t>1</t>
    </r>
  </si>
  <si>
    <r>
      <t>2009</t>
    </r>
    <r>
      <rPr>
        <b/>
        <vertAlign val="superscript"/>
        <sz val="12"/>
        <rFont val="Arial"/>
        <family val="2"/>
      </rPr>
      <t>1</t>
    </r>
  </si>
  <si>
    <r>
      <t>2006</t>
    </r>
    <r>
      <rPr>
        <b/>
        <vertAlign val="superscript"/>
        <sz val="12"/>
        <rFont val="Arial"/>
        <family val="2"/>
      </rPr>
      <t>2</t>
    </r>
  </si>
  <si>
    <r>
      <t>2007</t>
    </r>
    <r>
      <rPr>
        <b/>
        <vertAlign val="superscript"/>
        <sz val="12"/>
        <rFont val="Arial"/>
        <family val="2"/>
      </rPr>
      <t>2</t>
    </r>
  </si>
  <si>
    <r>
      <t>2008</t>
    </r>
    <r>
      <rPr>
        <b/>
        <vertAlign val="superscript"/>
        <sz val="12"/>
        <rFont val="Arial"/>
        <family val="2"/>
      </rPr>
      <t>2</t>
    </r>
  </si>
  <si>
    <r>
      <t>2009</t>
    </r>
    <r>
      <rPr>
        <b/>
        <vertAlign val="superscript"/>
        <sz val="12"/>
        <rFont val="Arial"/>
        <family val="2"/>
      </rPr>
      <t>2</t>
    </r>
  </si>
  <si>
    <t>Council Unknown</t>
  </si>
  <si>
    <t>Source: DVLA and DSA - Not National Statistics</t>
  </si>
  <si>
    <t>Pitlochry (R)</t>
  </si>
  <si>
    <t>500</t>
  </si>
  <si>
    <t>-</t>
  </si>
  <si>
    <t>1999</t>
  </si>
  <si>
    <t>1996/97</t>
  </si>
  <si>
    <t>1997/98</t>
  </si>
  <si>
    <t>1998/99</t>
  </si>
  <si>
    <t>1999/00</t>
  </si>
  <si>
    <t>2000/01</t>
  </si>
  <si>
    <r>
      <t>Aberdeenshire</t>
    </r>
    <r>
      <rPr>
        <vertAlign val="superscript"/>
        <sz val="12"/>
        <rFont val="Arial"/>
        <family val="2"/>
      </rPr>
      <t>5</t>
    </r>
  </si>
  <si>
    <t>…</t>
  </si>
  <si>
    <r>
      <t>Time series</t>
    </r>
    <r>
      <rPr>
        <b/>
        <vertAlign val="superscript"/>
        <sz val="12"/>
        <rFont val="Arial"/>
        <family val="2"/>
      </rPr>
      <t>2</t>
    </r>
    <r>
      <rPr>
        <b/>
        <sz val="12"/>
        <rFont val="Arial"/>
        <family val="2"/>
      </rPr>
      <t xml:space="preserve"> (Totals)</t>
    </r>
  </si>
  <si>
    <t>as at 31st March</t>
  </si>
  <si>
    <r>
      <t>Individuals - Automatic</t>
    </r>
    <r>
      <rPr>
        <b/>
        <vertAlign val="superscript"/>
        <sz val="12"/>
        <rFont val="Arial"/>
        <family val="2"/>
      </rPr>
      <t>3</t>
    </r>
  </si>
  <si>
    <r>
      <t>Individuals - Discretionary</t>
    </r>
    <r>
      <rPr>
        <b/>
        <vertAlign val="superscript"/>
        <sz val="12"/>
        <rFont val="Arial"/>
        <family val="2"/>
      </rPr>
      <t>4</t>
    </r>
  </si>
  <si>
    <t>6. Glasgow changed data capture process in 2011; therefore figures may not be comparable with previous years.</t>
  </si>
  <si>
    <t>Crown and exempt revised</t>
  </si>
  <si>
    <t>Other revised</t>
  </si>
  <si>
    <t>2011</t>
  </si>
  <si>
    <t>Organisat-ions</t>
  </si>
  <si>
    <t xml:space="preserve">  2011/12</t>
  </si>
  <si>
    <t xml:space="preserve">1. Mainly heavy goods vehicles but includes vehicles which are licensed as HGVs but do not have a goods body type. </t>
  </si>
  <si>
    <t>3. DfT have revised stock figures from 2006 to 2009 - see http://assets.dft.gov.uk/statistics/series/vehicle-licensing/notesvls.pdf</t>
  </si>
  <si>
    <t>5. DfT have revised stock figures from 2006 to 2009 - see http://assets.dft.gov.uk/statistics/series/vehicle-licensing/notesvls.pdf</t>
  </si>
  <si>
    <r>
      <t>2006</t>
    </r>
    <r>
      <rPr>
        <b/>
        <vertAlign val="superscript"/>
        <sz val="12"/>
        <rFont val="Arial"/>
        <family val="2"/>
      </rPr>
      <t>3</t>
    </r>
  </si>
  <si>
    <r>
      <t>2007</t>
    </r>
    <r>
      <rPr>
        <b/>
        <vertAlign val="superscript"/>
        <sz val="12"/>
        <rFont val="Arial"/>
        <family val="2"/>
      </rPr>
      <t>3</t>
    </r>
  </si>
  <si>
    <r>
      <t>2008</t>
    </r>
    <r>
      <rPr>
        <b/>
        <vertAlign val="superscript"/>
        <sz val="12"/>
        <rFont val="Arial"/>
        <family val="2"/>
      </rPr>
      <t>3</t>
    </r>
  </si>
  <si>
    <r>
      <t>2009</t>
    </r>
    <r>
      <rPr>
        <b/>
        <vertAlign val="superscript"/>
        <sz val="12"/>
        <rFont val="Arial"/>
        <family val="2"/>
      </rPr>
      <t>3</t>
    </r>
  </si>
  <si>
    <r>
      <t xml:space="preserve">Glasgow, City of </t>
    </r>
    <r>
      <rPr>
        <vertAlign val="superscript"/>
        <sz val="12"/>
        <rFont val="Arial"/>
        <family val="2"/>
      </rPr>
      <t>6</t>
    </r>
  </si>
  <si>
    <t>1. Blue Badges for display on motor vehicles used by disabled persons were introduced on 1 April 2000.</t>
  </si>
  <si>
    <r>
      <t xml:space="preserve">2. Totals relate to the number of badges </t>
    </r>
    <r>
      <rPr>
        <b/>
        <sz val="10"/>
        <rFont val="Arial"/>
        <family val="2"/>
      </rPr>
      <t xml:space="preserve">on issue </t>
    </r>
    <r>
      <rPr>
        <sz val="10"/>
        <rFont val="Arial"/>
        <family val="2"/>
      </rPr>
      <t xml:space="preserve">as at 31st March that year. Data prior to 2008 not available. </t>
    </r>
  </si>
  <si>
    <r>
      <t xml:space="preserve">5. Aberdeenshire introduced an electronic data capture system </t>
    </r>
    <r>
      <rPr>
        <sz val="10"/>
        <rFont val="Arial"/>
        <family val="2"/>
      </rPr>
      <t>in 2010; therefore figures may not be comparable with previous years.</t>
    </r>
  </si>
  <si>
    <t>7. Highland Council, in April 2010, introduced a fee for the first time which may have contributed to the decline in number of badges issued.</t>
  </si>
  <si>
    <r>
      <t>8. Orkney introduced an electronic system i</t>
    </r>
    <r>
      <rPr>
        <sz val="10"/>
        <rFont val="Arial"/>
        <family val="2"/>
      </rPr>
      <t>n 2009; therefore figures may not be comparable with previous years.</t>
    </r>
  </si>
  <si>
    <t xml:space="preserve">4. Badges issued in the discretionary category to people with a substantial permanent or temporary disability who are unable or virtually unable to walk </t>
  </si>
  <si>
    <t>(Disabled Persons (Badges for Motor Vehicles) (Scotland) Regulations 2000 as amended).(May be subject to further assessment.)</t>
  </si>
  <si>
    <t xml:space="preserve"> Mobility Supplement,  a lump sum (tariffs 1-8) of the Armed Forces Compensation Scheme, or to blind or registered blind people. (Not subject to further assessment.)</t>
  </si>
  <si>
    <t>3.  The automatic category includes badges issued to individuals in receipt of the higher rate mobility component of Disability Living Allowance, a War Pensioners'</t>
  </si>
  <si>
    <r>
      <t xml:space="preserve">Highland </t>
    </r>
    <r>
      <rPr>
        <vertAlign val="superscript"/>
        <sz val="12"/>
        <rFont val="Arial"/>
        <family val="2"/>
      </rPr>
      <t>7</t>
    </r>
  </si>
  <si>
    <r>
      <t xml:space="preserve">Orkney Islands </t>
    </r>
    <r>
      <rPr>
        <vertAlign val="superscript"/>
        <sz val="12"/>
        <rFont val="Arial"/>
        <family val="2"/>
      </rPr>
      <t>8</t>
    </r>
  </si>
  <si>
    <r>
      <t xml:space="preserve">Scottish Borders </t>
    </r>
    <r>
      <rPr>
        <vertAlign val="superscript"/>
        <sz val="12"/>
        <rFont val="Arial"/>
        <family val="2"/>
      </rPr>
      <t>9</t>
    </r>
  </si>
  <si>
    <r>
      <t xml:space="preserve">Total </t>
    </r>
    <r>
      <rPr>
        <vertAlign val="superscript"/>
        <sz val="12"/>
        <rFont val="Arial"/>
        <family val="2"/>
      </rPr>
      <t>9</t>
    </r>
  </si>
  <si>
    <t>1. In 2010 DfT revised stock figures from 2006 to 2009 - see http://assets.dft.gov.uk/statistics/series/vehicle-licensing/notesvls.pdf</t>
  </si>
  <si>
    <t>9. Scottish Borders data was reviewed in 2012.  Data is not available for previous years and is therefore excluded from the totals.  Scottish Borders is included in the 2012 totals</t>
  </si>
  <si>
    <t>Note:  Centres where only one examiner has conducted tests have been removed from the details, though they have been included in the national totals.</t>
  </si>
  <si>
    <t>2012</t>
  </si>
  <si>
    <t xml:space="preserve">  2012/13</t>
  </si>
  <si>
    <t>Hybrid Electric</t>
  </si>
  <si>
    <t>Electricity</t>
  </si>
  <si>
    <t>Gas Or Petrol/Gas</t>
  </si>
  <si>
    <t>4. Gas Diesel and Steam.</t>
  </si>
  <si>
    <r>
      <t xml:space="preserve">Other </t>
    </r>
    <r>
      <rPr>
        <vertAlign val="superscript"/>
        <sz val="10"/>
        <rFont val="Arial"/>
        <family val="2"/>
      </rPr>
      <t>4</t>
    </r>
  </si>
  <si>
    <t>3. In 2004 DfT revised the figures for the light goods and goods body types back to 2001. DfT does not have the underlying data to revise earlier years' figures.</t>
  </si>
  <si>
    <t>Aberdeen North (Bridge of Don) (M)</t>
  </si>
  <si>
    <t>Aberdeen South (Cove)  (M)</t>
  </si>
  <si>
    <t>Aberfeldy (R)</t>
  </si>
  <si>
    <t>Airdrie  (M)</t>
  </si>
  <si>
    <t>Arbroath (R)</t>
  </si>
  <si>
    <t>Ayr  (M)</t>
  </si>
  <si>
    <t>Barra (R)</t>
  </si>
  <si>
    <t>Callander  (O)</t>
  </si>
  <si>
    <t>Dumbarton  (M)</t>
  </si>
  <si>
    <t>Dumfries  (M)</t>
  </si>
  <si>
    <t>Dundee  (M)</t>
  </si>
  <si>
    <t>Dunfermline  (M)</t>
  </si>
  <si>
    <t>Edinburgh (Currie)  (M)</t>
  </si>
  <si>
    <t>Edinburgh (Musselburgh)  (M)</t>
  </si>
  <si>
    <t>Elgin  (M)</t>
  </si>
  <si>
    <t>Forfar (R)</t>
  </si>
  <si>
    <t>Fraserburgh  (O)</t>
  </si>
  <si>
    <t>Galashiels  (M)</t>
  </si>
  <si>
    <t>Glasgow (Anniesland)  (M)</t>
  </si>
  <si>
    <t>Glasgow (Baillieston)  (M)</t>
  </si>
  <si>
    <t>Glasgow (Shieldhall)  (M)</t>
  </si>
  <si>
    <t>Grangemouth  (M)</t>
  </si>
  <si>
    <t>Greenock  (M)</t>
  </si>
  <si>
    <t>Hamilton  (M)</t>
  </si>
  <si>
    <t>Inveraray (R)</t>
  </si>
  <si>
    <t>Inverness (Cradlehall Business Park)  (M)</t>
  </si>
  <si>
    <t>Irvine   (M)</t>
  </si>
  <si>
    <t>Kirkcaldy  (M)</t>
  </si>
  <si>
    <t>Lerwick (R)</t>
  </si>
  <si>
    <t>Montrose (R)</t>
  </si>
  <si>
    <t>Orkney (R)</t>
  </si>
  <si>
    <t>Paisley  (M)</t>
  </si>
  <si>
    <t>Perth  (M)</t>
  </si>
  <si>
    <t>Peterhead  (M)</t>
  </si>
  <si>
    <t>Rothesay (R)</t>
  </si>
  <si>
    <t>Stirling  (M)</t>
  </si>
  <si>
    <t>Stornoway (R)</t>
  </si>
  <si>
    <t>Wick  (M)</t>
  </si>
  <si>
    <t>(M) - Main Test Centre</t>
  </si>
  <si>
    <t>(O) -  Outstation</t>
  </si>
  <si>
    <t>(R) - Remote Driving Test Centre</t>
  </si>
  <si>
    <t>TOYOTA</t>
  </si>
  <si>
    <t>YARIS</t>
  </si>
  <si>
    <t>17-19</t>
  </si>
  <si>
    <t>20-29</t>
  </si>
  <si>
    <t>70-79</t>
  </si>
  <si>
    <t>80+</t>
  </si>
  <si>
    <t>by Scottish Index of Multiple Deprivation:</t>
  </si>
  <si>
    <t>1 - Most Deprived</t>
  </si>
  <si>
    <t>5 - Least Deprived</t>
  </si>
  <si>
    <t>Vehicles registered per 1,000 people aged 17+</t>
  </si>
  <si>
    <t>Cars registered per 1,000 people aged 17+</t>
  </si>
  <si>
    <t>per 1,000 pop</t>
  </si>
  <si>
    <r>
      <t xml:space="preserve">Table 1.3 </t>
    </r>
    <r>
      <rPr>
        <sz val="12"/>
        <rFont val="Arial"/>
        <family val="2"/>
      </rPr>
      <t xml:space="preserve"> Vehicles licensed at 31 December 2013 by Council and taxation group</t>
    </r>
  </si>
  <si>
    <t>2013</t>
  </si>
  <si>
    <r>
      <t>Table 1.21   Number of blue badges</t>
    </r>
    <r>
      <rPr>
        <b/>
        <vertAlign val="superscript"/>
        <sz val="12"/>
        <rFont val="Arial"/>
        <family val="2"/>
      </rPr>
      <t>1</t>
    </r>
    <r>
      <rPr>
        <b/>
        <sz val="12"/>
        <rFont val="Arial"/>
        <family val="2"/>
      </rPr>
      <t xml:space="preserve"> on issue, time series and 2014 breakdown</t>
    </r>
  </si>
  <si>
    <t xml:space="preserve">  2013/14</t>
  </si>
  <si>
    <t>PEUGEOT</t>
  </si>
  <si>
    <t>208</t>
  </si>
  <si>
    <t>A1</t>
  </si>
  <si>
    <t>MOKKA</t>
  </si>
  <si>
    <t>2. From 2012 Q4 the question was changed to ask about access to cars / vans instead of just cars.</t>
  </si>
  <si>
    <t>All people aged 17+:</t>
  </si>
  <si>
    <t>by gender:</t>
  </si>
  <si>
    <t>All   17+</t>
  </si>
  <si>
    <t>percentage of the relevant sub-group*</t>
  </si>
  <si>
    <t>Sample (=100%)</t>
  </si>
  <si>
    <r>
      <t xml:space="preserve">Edinburgh, City of </t>
    </r>
    <r>
      <rPr>
        <vertAlign val="superscript"/>
        <sz val="12"/>
        <rFont val="Arial"/>
        <family val="2"/>
      </rPr>
      <t>10</t>
    </r>
  </si>
  <si>
    <t>10. City of Edinburgh Council advised of error in 2013 total.  Revised figure down from 27,309 to17,502</t>
  </si>
  <si>
    <t>Discontinuities in the table</t>
  </si>
  <si>
    <t>although this is based on a different source.</t>
  </si>
  <si>
    <t>Latest Scottish estimates are given in table 1.19 although this is based on a different source.</t>
  </si>
  <si>
    <t>1.  Source : Scottish Household Survey.</t>
  </si>
  <si>
    <t>Number of cars or vans available for private use</t>
  </si>
  <si>
    <t>Driving while unfit through drink/drugs</t>
  </si>
  <si>
    <t>Speeding Offences</t>
  </si>
  <si>
    <r>
      <t>Other speeding offences</t>
    </r>
    <r>
      <rPr>
        <vertAlign val="superscript"/>
        <sz val="10"/>
        <rFont val="Arial"/>
        <family val="2"/>
      </rPr>
      <t>2,3</t>
    </r>
  </si>
  <si>
    <t>Signal and Direction Offences</t>
  </si>
  <si>
    <t>Lighting, Construction &amp; Use Offences</t>
  </si>
  <si>
    <r>
      <t>Lighting offences</t>
    </r>
    <r>
      <rPr>
        <vertAlign val="superscript"/>
        <sz val="10"/>
        <rFont val="Arial"/>
        <family val="2"/>
      </rPr>
      <t>2</t>
    </r>
  </si>
  <si>
    <r>
      <t>Construction &amp; use regulations</t>
    </r>
    <r>
      <rPr>
        <vertAlign val="superscript"/>
        <sz val="10"/>
        <rFont val="Arial"/>
        <family val="2"/>
      </rPr>
      <t>2</t>
    </r>
  </si>
  <si>
    <t>Documentation Offences</t>
  </si>
  <si>
    <r>
      <t>No test certificate</t>
    </r>
    <r>
      <rPr>
        <vertAlign val="superscript"/>
        <sz val="10"/>
        <rFont val="Arial"/>
        <family val="2"/>
      </rPr>
      <t>2</t>
    </r>
  </si>
  <si>
    <r>
      <t>Driving licence offences</t>
    </r>
    <r>
      <rPr>
        <vertAlign val="superscript"/>
        <sz val="10"/>
        <rFont val="Arial"/>
        <family val="2"/>
      </rPr>
      <t>2</t>
    </r>
  </si>
  <si>
    <r>
      <t>Third party insurance offences</t>
    </r>
    <r>
      <rPr>
        <vertAlign val="superscript"/>
        <sz val="10"/>
        <rFont val="Arial"/>
        <family val="2"/>
      </rPr>
      <t>2</t>
    </r>
  </si>
  <si>
    <r>
      <t>Failure to provide information to identify driver</t>
    </r>
    <r>
      <rPr>
        <vertAlign val="superscript"/>
        <sz val="10"/>
        <rFont val="Arial"/>
        <family val="2"/>
      </rPr>
      <t>2</t>
    </r>
  </si>
  <si>
    <t>Tachograph etc offences</t>
  </si>
  <si>
    <r>
      <t>Seat belt offences</t>
    </r>
    <r>
      <rPr>
        <vertAlign val="superscript"/>
        <sz val="10"/>
        <rFont val="Arial"/>
        <family val="2"/>
      </rPr>
      <t>2</t>
    </r>
  </si>
  <si>
    <t>Mobile phone offences</t>
  </si>
  <si>
    <t>Parking offences</t>
  </si>
  <si>
    <r>
      <t>Total offences</t>
    </r>
    <r>
      <rPr>
        <b/>
        <vertAlign val="superscript"/>
        <sz val="10"/>
        <rFont val="Arial"/>
        <family val="2"/>
      </rPr>
      <t>1</t>
    </r>
  </si>
  <si>
    <t>Source: Recorded Crime, Scottish Government</t>
  </si>
  <si>
    <t>Notes:</t>
  </si>
  <si>
    <t>3. Includes motorway and clearway offences, which previously appeared as a separate category under Other offences.</t>
  </si>
  <si>
    <t>1. The full time series is no longer comparable, the vertical lines in the table represents the break in the series. Direct comparison between the period on either side of the break in the series</t>
  </si>
  <si>
    <t>2  A number of historic figures in these categories have been revised as a result of the quality assurance process noted above and will not match the figures presented in earlier editions of STS,</t>
  </si>
  <si>
    <t xml:space="preserve"> further information can be found at the link in note 1.</t>
  </si>
  <si>
    <r>
      <t xml:space="preserve">should not be made. Further information can be found at: </t>
    </r>
    <r>
      <rPr>
        <sz val="10"/>
        <color indexed="12"/>
        <rFont val="Arial"/>
        <family val="2"/>
      </rPr>
      <t>http://www.scotland.gov.uk/Topics/Statistics/Browse/Crime-Justice/PubRecordedCrime/TechnicalReport</t>
    </r>
  </si>
  <si>
    <t>Note: This table has been removed as data are no longer available for Scotland . Latest Scottish estimates are given in table 1.16</t>
  </si>
  <si>
    <t xml:space="preserve">Note: This table has been removed as data are no longer available for Scotland . </t>
  </si>
  <si>
    <r>
      <t xml:space="preserve">East Lothian </t>
    </r>
    <r>
      <rPr>
        <vertAlign val="superscript"/>
        <sz val="12"/>
        <rFont val="Arial"/>
        <family val="2"/>
      </rPr>
      <t>1</t>
    </r>
  </si>
  <si>
    <r>
      <t xml:space="preserve">Fife </t>
    </r>
    <r>
      <rPr>
        <vertAlign val="superscript"/>
        <sz val="12"/>
        <rFont val="Arial"/>
        <family val="2"/>
      </rPr>
      <t>1</t>
    </r>
  </si>
  <si>
    <r>
      <t xml:space="preserve">Perth &amp; Kinross </t>
    </r>
    <r>
      <rPr>
        <vertAlign val="superscript"/>
        <sz val="12"/>
        <rFont val="Arial"/>
        <family val="2"/>
      </rPr>
      <t>1</t>
    </r>
  </si>
  <si>
    <r>
      <t xml:space="preserve">West Dunbartonshire </t>
    </r>
    <r>
      <rPr>
        <vertAlign val="superscript"/>
        <sz val="12"/>
        <rFont val="Arial"/>
        <family val="2"/>
      </rPr>
      <t>1</t>
    </r>
  </si>
  <si>
    <t>1. Separate figures for taxi and private hire licences are not available.</t>
  </si>
  <si>
    <t xml:space="preserve">     Married or cohabiting family with dependent children </t>
  </si>
  <si>
    <t xml:space="preserve">     Married or cohabiting family with no children </t>
  </si>
  <si>
    <t xml:space="preserve">     Single parent</t>
  </si>
  <si>
    <t xml:space="preserve">     All students</t>
  </si>
  <si>
    <t xml:space="preserve">     Single pensioner </t>
  </si>
  <si>
    <t>by tenure:</t>
  </si>
  <si>
    <t xml:space="preserve">     Owned outright</t>
  </si>
  <si>
    <t xml:space="preserve">     Owned with a mortgage or loan</t>
  </si>
  <si>
    <t xml:space="preserve">     Social rented (council)</t>
  </si>
  <si>
    <t xml:space="preserve">     Social rented (other)</t>
  </si>
  <si>
    <t xml:space="preserve">     Private rented (private landlord or letting agency)</t>
  </si>
  <si>
    <t>by disability:</t>
  </si>
  <si>
    <t xml:space="preserve">     Day-to-day activites limited a lot</t>
  </si>
  <si>
    <t xml:space="preserve">     Day-to-day activites limited a little</t>
  </si>
  <si>
    <t xml:space="preserve">     Day-to-day activites not limited</t>
  </si>
  <si>
    <t>by ethnicity:</t>
  </si>
  <si>
    <t>Source: Scottish Census 2011, National Records of Scotland</t>
  </si>
  <si>
    <t xml:space="preserve">     White: Total</t>
  </si>
  <si>
    <t xml:space="preserve">     White: Scottish</t>
  </si>
  <si>
    <t xml:space="preserve">     White: Other British</t>
  </si>
  <si>
    <t xml:space="preserve">     White: Irish</t>
  </si>
  <si>
    <t xml:space="preserve">     White: Gypsy/Traveller</t>
  </si>
  <si>
    <t xml:space="preserve">     White: Polish</t>
  </si>
  <si>
    <t xml:space="preserve">     White: Other White</t>
  </si>
  <si>
    <t xml:space="preserve">     Mixed or multiple ethnic groups</t>
  </si>
  <si>
    <t xml:space="preserve">     Asian, Asian Scottish or Asian British: Total</t>
  </si>
  <si>
    <t xml:space="preserve">     Asian, Asian Scottish or Asian British: Pakistani, Pakistani Scottish or Pakistani British</t>
  </si>
  <si>
    <t xml:space="preserve">     Asian, Asian Scottish or Asian British: Indian, Indian Scottish or Indian British</t>
  </si>
  <si>
    <t xml:space="preserve">     Asian, Asian Scottish or Asian British: Bangladeshi, Bangladeshi Scottish or Bangladeshi British</t>
  </si>
  <si>
    <t xml:space="preserve">     Asian, Asian Scottish or Asian British: Chinese, Chinese Scottish or Chinese British</t>
  </si>
  <si>
    <t xml:space="preserve">     Asian, Asian Scottish or Asian British: Other Asian</t>
  </si>
  <si>
    <t xml:space="preserve">     African</t>
  </si>
  <si>
    <t xml:space="preserve">     Caribbean or Black</t>
  </si>
  <si>
    <t xml:space="preserve">     Other ethnic groups: Total</t>
  </si>
  <si>
    <t xml:space="preserve">     Other ethnic groups: Arab, Arab Scottish or Arab British</t>
  </si>
  <si>
    <t xml:space="preserve">     Other ethnic groups: Other Ethnic Group</t>
  </si>
  <si>
    <t>4. Formerly Western Isles</t>
  </si>
  <si>
    <t>2. Includes all two wheeled motor vehicles.</t>
  </si>
  <si>
    <t>1. Details of the DfT estimation methodology can be found in the Notes &amp; Definitions.</t>
  </si>
  <si>
    <t>2. In 2010 DfT revised stock figures from 2006 to 2009 - see http://assets.dft.gov.uk/statistics/series/vehicle-licensing/notesvls.pdf</t>
  </si>
  <si>
    <r>
      <t>Table 1.23   Households with a car or van available by gender</t>
    </r>
    <r>
      <rPr>
        <b/>
        <sz val="12"/>
        <rFont val="Arial"/>
        <family val="2"/>
      </rPr>
      <t>, 2011</t>
    </r>
  </si>
  <si>
    <r>
      <t>Table 1.24   Households with a car or van available</t>
    </r>
    <r>
      <rPr>
        <b/>
        <sz val="12"/>
        <rFont val="Arial"/>
        <family val="2"/>
      </rPr>
      <t>, 2011</t>
    </r>
  </si>
  <si>
    <t>Table 1.25  Households with a car or van available by disability and ethnicity, 2011</t>
  </si>
  <si>
    <t>Total Number</t>
  </si>
  <si>
    <t>All people in households:</t>
  </si>
  <si>
    <t>percent of people in households</t>
  </si>
  <si>
    <t xml:space="preserve">     Single adult (aged under 65)      </t>
  </si>
  <si>
    <t>by selected household type:</t>
  </si>
  <si>
    <t>QUESTION</t>
  </si>
  <si>
    <t>VARIABLE</t>
  </si>
  <si>
    <t>TABLE</t>
  </si>
  <si>
    <t>T1.1</t>
  </si>
  <si>
    <t>T1.2</t>
  </si>
  <si>
    <t>T1.6</t>
  </si>
  <si>
    <t>T1.7</t>
  </si>
  <si>
    <t>T1.3</t>
  </si>
  <si>
    <t>T1.4</t>
  </si>
  <si>
    <t>Variable1</t>
  </si>
  <si>
    <t>Subset</t>
  </si>
  <si>
    <t>Variable2</t>
  </si>
  <si>
    <t>Variable3</t>
  </si>
  <si>
    <t>DISPLAY TABLE</t>
  </si>
  <si>
    <t>T1.8</t>
  </si>
  <si>
    <t>T1.9</t>
  </si>
  <si>
    <t>T1.17</t>
  </si>
  <si>
    <t>T1.19</t>
  </si>
  <si>
    <t>T1.22</t>
  </si>
  <si>
    <t>percent of total</t>
  </si>
  <si>
    <t>T1.23</t>
  </si>
  <si>
    <t>Light goods</t>
  </si>
  <si>
    <t>Other</t>
  </si>
  <si>
    <t>New vehicle registrations</t>
  </si>
  <si>
    <t>All road vehicles licensed</t>
  </si>
  <si>
    <t>Average age of vehicles</t>
  </si>
  <si>
    <t>Weights of licensed HGVs</t>
  </si>
  <si>
    <t>Seating capacity of licensed public transport vehicles</t>
  </si>
  <si>
    <t>Driving license ownership</t>
  </si>
  <si>
    <t>Car availability</t>
  </si>
  <si>
    <t>Motor Vehicle Offenses</t>
  </si>
  <si>
    <t>by taxation group</t>
  </si>
  <si>
    <t xml:space="preserve">by vehicle type - Scotland </t>
  </si>
  <si>
    <t>by vehicle type - Great Britain</t>
  </si>
  <si>
    <t>Vehicle engine size</t>
  </si>
  <si>
    <t>thousand vehicles</t>
  </si>
  <si>
    <t>average age in years</t>
  </si>
  <si>
    <t>percentage of year total of vehicles</t>
  </si>
  <si>
    <t>number of vehicles</t>
  </si>
  <si>
    <t>percentage of households</t>
  </si>
  <si>
    <t>number of offences</t>
  </si>
  <si>
    <t>percentage of population owning a full driver's license</t>
  </si>
  <si>
    <t>One car</t>
  </si>
  <si>
    <t>No cars</t>
  </si>
  <si>
    <t>Two cars</t>
  </si>
  <si>
    <t>Three or more cars</t>
  </si>
  <si>
    <t>One or more cars</t>
  </si>
  <si>
    <t>Two or more cars</t>
  </si>
  <si>
    <t>Population aged 17+</t>
  </si>
  <si>
    <t>Taxi vehicle numbers</t>
  </si>
  <si>
    <t>Private hire vehicle numbers</t>
  </si>
  <si>
    <t>Total taxi and private hire vehicle numbers</t>
  </si>
  <si>
    <t>Private hire driver licenses</t>
  </si>
  <si>
    <t>Total taxi and private hire driver licenses</t>
  </si>
  <si>
    <t>T1.21</t>
  </si>
  <si>
    <t>Total blue badges (2009)</t>
  </si>
  <si>
    <t>Total blue badges (2010)</t>
  </si>
  <si>
    <t>Total blue badges (2011)</t>
  </si>
  <si>
    <t>Total blue badges (2012)</t>
  </si>
  <si>
    <t>Total blue badges (2013)</t>
  </si>
  <si>
    <t>Total blue badges (2014)</t>
  </si>
  <si>
    <t>Badges on issue to organisations as of 31st March 2014</t>
  </si>
  <si>
    <t>Badges on issue to individuals (automatic) as of 31st March 2014</t>
  </si>
  <si>
    <t>Badges on issue to individuals (discretionary) as of 31st March 2014</t>
  </si>
  <si>
    <t>Private cars (thousands)</t>
  </si>
  <si>
    <t>Other private and light goods (thousands)</t>
  </si>
  <si>
    <t>Public transport (thousands)</t>
  </si>
  <si>
    <t>Goods (thousands)</t>
  </si>
  <si>
    <t>Motorcycles (thousands)</t>
  </si>
  <si>
    <t>Crown and Exempt (thousands)</t>
  </si>
  <si>
    <t>Other vehicles (thousands)</t>
  </si>
  <si>
    <t>All vehicles (thousands)</t>
  </si>
  <si>
    <t>All cars (thousands)</t>
  </si>
  <si>
    <t>All company cars (thousands)</t>
  </si>
  <si>
    <t>All drunk driving offences</t>
  </si>
  <si>
    <t>Hybrid electric</t>
  </si>
  <si>
    <t>Gas bi-fuel</t>
  </si>
  <si>
    <t>Other speeding offences</t>
  </si>
  <si>
    <t>Lighting offences</t>
  </si>
  <si>
    <t>Construction &amp; use regulations</t>
  </si>
  <si>
    <t>No test certificate</t>
  </si>
  <si>
    <t>Driving licence offences</t>
  </si>
  <si>
    <t>Third party insurance offences</t>
  </si>
  <si>
    <t>Seat belt offences</t>
  </si>
  <si>
    <t>Total offences</t>
  </si>
  <si>
    <t>2014</t>
  </si>
  <si>
    <t xml:space="preserve">  2014/15</t>
  </si>
  <si>
    <t>CAPTUR</t>
  </si>
  <si>
    <t>A3</t>
  </si>
  <si>
    <t>DACIA</t>
  </si>
  <si>
    <t>SANDERO</t>
  </si>
  <si>
    <t>INSIGNIA</t>
  </si>
  <si>
    <t>Inverness LGV</t>
  </si>
  <si>
    <t>Source: Driver &amp; Vehicle Standards Agency - Not National Statistics</t>
  </si>
  <si>
    <t>Contents</t>
  </si>
  <si>
    <t xml:space="preserve">New registrations by taxation group, body type and method of propulsion </t>
  </si>
  <si>
    <t xml:space="preserve"> Vehicles licensed at 31 December, by taxation group, body type and method of propulsion</t>
  </si>
  <si>
    <t xml:space="preserve">Table 1.1 </t>
  </si>
  <si>
    <t>Table 1.2</t>
  </si>
  <si>
    <t>Table 1.3</t>
  </si>
  <si>
    <t>Table 1.4</t>
  </si>
  <si>
    <t>Table 1.5</t>
  </si>
  <si>
    <t>Table 1.6</t>
  </si>
  <si>
    <t>Table 1.7</t>
  </si>
  <si>
    <t>Table 1.8</t>
  </si>
  <si>
    <t>Table 1.9</t>
  </si>
  <si>
    <t>Table 1.10</t>
  </si>
  <si>
    <t>Table 1.11</t>
  </si>
  <si>
    <t>Table 1.12</t>
  </si>
  <si>
    <t>Table 1.13</t>
  </si>
  <si>
    <t>Vehicles licensed at 31 December 2014 by Council and taxation group</t>
  </si>
  <si>
    <t>Taxi, private hire cars and drivers licensed by local authority area, 2015</t>
  </si>
  <si>
    <t>Vehicles licensed at 31 December 2014, by taxation group, and by year of first registration</t>
  </si>
  <si>
    <t>Average age of vehicles licensed at 31 December, by taxation group</t>
  </si>
  <si>
    <t>Private and light goods vehicles licensed at 31 December, by cylinder size</t>
  </si>
  <si>
    <t>Public transport vehicles licensed at 31 December: by seating capacity</t>
  </si>
  <si>
    <t>Heavy goods vehicles licensed at 31 December, by gross weight</t>
  </si>
  <si>
    <t>Goods vehicle operators in Scotland by licence type and number of vehicles specified on the licence, 2014-15</t>
  </si>
  <si>
    <t>The 20 most popular new cars sold in Scotland 1, 2014</t>
  </si>
  <si>
    <t>Road vehicle testing scheme (MOT)</t>
  </si>
  <si>
    <t>Driving licence tests, DVLA receipts</t>
  </si>
  <si>
    <t>Table 1.14</t>
  </si>
  <si>
    <t>Table 1.16</t>
  </si>
  <si>
    <t>Table 1.17</t>
  </si>
  <si>
    <t>People who hold a full driving licence 2014</t>
  </si>
  <si>
    <t>People who hold a full driving licence, 2004-2014</t>
  </si>
  <si>
    <t>Practical Driving Test - Pass Rate at Test Centres, 2014-15</t>
  </si>
  <si>
    <t>Table 1.19</t>
  </si>
  <si>
    <t>Table 1.20</t>
  </si>
  <si>
    <t>Table 1.21</t>
  </si>
  <si>
    <t xml:space="preserve">Households with a car available for private use1, 2003-2013 </t>
  </si>
  <si>
    <t>Households with a car or van available for private use, 2014</t>
  </si>
  <si>
    <t>Number of blue badges1 on issue, time series and 2015 breakdown</t>
  </si>
  <si>
    <t>Table 1.22</t>
  </si>
  <si>
    <t>Table 1.23</t>
  </si>
  <si>
    <t>Table 1.24</t>
  </si>
  <si>
    <t xml:space="preserve"> Motor vehicle offences recorded by the police by type of offence</t>
  </si>
  <si>
    <t>Households with a car or van available by gender, 2011</t>
  </si>
  <si>
    <t>Households with a car or van available, 2011</t>
  </si>
  <si>
    <t>Table 1.25</t>
  </si>
  <si>
    <t>Households with a car or van available by disability and ethnicity, 2011</t>
  </si>
  <si>
    <t xml:space="preserve">Figure 1.1 </t>
  </si>
  <si>
    <t>Figure 1.2</t>
  </si>
  <si>
    <t>Figure 1.3</t>
  </si>
  <si>
    <t>New registrations by taxation group</t>
  </si>
  <si>
    <t>Vehicles licensed at 31 December 2014 by Council</t>
  </si>
  <si>
    <t>Private cars  licensed at 31 December 2014 per thousand population aged 17+</t>
  </si>
  <si>
    <t>**</t>
  </si>
  <si>
    <t xml:space="preserve">1.   The denominator includes people for whom it was not known, or not recorded, what type of driving licence (if any) was held.  </t>
  </si>
  <si>
    <t>** Estimates based on smaller sample sizes may be subject to larger levels of variation and therefore may see relatively large fluctuations over time.</t>
  </si>
  <si>
    <r>
      <t xml:space="preserve">percentage of the relevant sub-group </t>
    </r>
    <r>
      <rPr>
        <i/>
        <vertAlign val="superscript"/>
        <sz val="10"/>
        <rFont val="Arial"/>
        <family val="2"/>
      </rPr>
      <t>1</t>
    </r>
  </si>
  <si>
    <t xml:space="preserve">Source: Scottish Household Survey. The interviewer asks whether the person holds a full driving licence (car or motorcycle).  </t>
  </si>
  <si>
    <t xml:space="preserve">Source: Scottish Household Survey. The interviewer asks whether the person holds a full driving licence (car or motorcycle).   </t>
  </si>
  <si>
    <t xml:space="preserve">1. The denominator includes people for whom it was not known, or not recorded, what type of driving licence (if any) was held.  </t>
  </si>
  <si>
    <r>
      <t xml:space="preserve">         percent of population </t>
    </r>
    <r>
      <rPr>
        <i/>
        <vertAlign val="superscript"/>
        <sz val="10"/>
        <rFont val="Arial"/>
        <family val="2"/>
      </rPr>
      <t>1</t>
    </r>
  </si>
  <si>
    <t>Note: For some age groups the sample sizes are relatively small and so estimates can be subject to greater fluctuations over time.</t>
  </si>
  <si>
    <t>Note: Table 13.10 in Chapter 13 shows vehicles licensed in 2015 by body type and method of propulsion.</t>
  </si>
  <si>
    <t>Note: Table 13.9 in Chapter 13 shows vehicles first registered in 2015 by body type and method of propulsion.</t>
  </si>
  <si>
    <r>
      <t xml:space="preserve">Table 1.3 </t>
    </r>
    <r>
      <rPr>
        <sz val="12"/>
        <rFont val="Arial"/>
        <family val="2"/>
      </rPr>
      <t xml:space="preserve"> Vehicles licensed at 31 December 2015 by Council and taxation group</t>
    </r>
  </si>
  <si>
    <r>
      <t xml:space="preserve">Table 1.4  </t>
    </r>
    <r>
      <rPr>
        <sz val="12"/>
        <rFont val="Arial"/>
        <family val="2"/>
      </rPr>
      <t>Taxi, private hire cars and drivers licensed by local authority area, 2016</t>
    </r>
  </si>
  <si>
    <r>
      <t xml:space="preserve">Table 1.5 </t>
    </r>
    <r>
      <rPr>
        <sz val="12"/>
        <rFont val="Arial"/>
        <family val="2"/>
      </rPr>
      <t xml:space="preserve">  Vehicles licensed at 31 December 2015, by taxation group, and</t>
    </r>
  </si>
  <si>
    <t>2001-</t>
  </si>
  <si>
    <t>2006-</t>
  </si>
  <si>
    <t>2011-</t>
  </si>
  <si>
    <t>2015</t>
  </si>
  <si>
    <r>
      <t>Table 1.11</t>
    </r>
    <r>
      <rPr>
        <sz val="12"/>
        <rFont val="Arial"/>
        <family val="2"/>
      </rPr>
      <t xml:space="preserve">  The 20 most popular new cars sold in Scotland </t>
    </r>
    <r>
      <rPr>
        <vertAlign val="superscript"/>
        <sz val="12"/>
        <rFont val="Arial"/>
        <family val="2"/>
      </rPr>
      <t>1</t>
    </r>
    <r>
      <rPr>
        <sz val="12"/>
        <rFont val="Arial"/>
        <family val="2"/>
      </rPr>
      <t>, 2015</t>
    </r>
  </si>
  <si>
    <t>Table 1.14  Practical Driving Test - Pass Rate at Test Centres 2015-16</t>
  </si>
  <si>
    <r>
      <t>Table 1.16</t>
    </r>
    <r>
      <rPr>
        <sz val="12"/>
        <rFont val="Arial"/>
        <family val="2"/>
      </rPr>
      <t xml:space="preserve">    People who hold a full driving licence 2015</t>
    </r>
  </si>
  <si>
    <r>
      <t xml:space="preserve">Table 1.20  </t>
    </r>
    <r>
      <rPr>
        <sz val="12"/>
        <rFont val="Arial"/>
        <family val="2"/>
      </rPr>
      <t xml:space="preserve"> Households with a car or van available for private use </t>
    </r>
    <r>
      <rPr>
        <vertAlign val="superscript"/>
        <sz val="12"/>
        <rFont val="Arial"/>
        <family val="2"/>
      </rPr>
      <t>1</t>
    </r>
    <r>
      <rPr>
        <sz val="12"/>
        <rFont val="Arial"/>
        <family val="2"/>
      </rPr>
      <t>, 2015</t>
    </r>
  </si>
  <si>
    <t xml:space="preserve">  Badges on issue as at 31st March 2016:</t>
  </si>
  <si>
    <r>
      <t>Table 1.21   Number of blue badges</t>
    </r>
    <r>
      <rPr>
        <b/>
        <vertAlign val="superscript"/>
        <sz val="12"/>
        <rFont val="Arial"/>
        <family val="2"/>
      </rPr>
      <t>1</t>
    </r>
    <r>
      <rPr>
        <b/>
        <sz val="12"/>
        <rFont val="Arial"/>
        <family val="2"/>
      </rPr>
      <t xml:space="preserve"> on issue, time series and 2016 breakdown</t>
    </r>
  </si>
  <si>
    <t xml:space="preserve">  2015/16</t>
  </si>
  <si>
    <t>Population aged 17+ (NRS Population estimates Mid 2015)</t>
  </si>
  <si>
    <r>
      <t xml:space="preserve">Figure 1.2  </t>
    </r>
    <r>
      <rPr>
        <sz val="18"/>
        <rFont val="Arial"/>
        <family val="2"/>
      </rPr>
      <t xml:space="preserve">      Vehicles licensed at 31 December 2015 by Council</t>
    </r>
  </si>
  <si>
    <r>
      <t xml:space="preserve">Figure 1.3 </t>
    </r>
    <r>
      <rPr>
        <sz val="18"/>
        <rFont val="Arial"/>
        <family val="2"/>
      </rPr>
      <t xml:space="preserve">     Private cars  licensed at 31 December 2015 per thousand population aged 17+</t>
    </r>
  </si>
  <si>
    <t>HGV</t>
  </si>
  <si>
    <t>PSV</t>
  </si>
  <si>
    <t>Number of vehicles specified on licence</t>
  </si>
  <si>
    <t>Restricted</t>
  </si>
  <si>
    <t>Standard National</t>
  </si>
  <si>
    <t>Standard International</t>
  </si>
  <si>
    <t>0-2</t>
  </si>
  <si>
    <t>3-5</t>
  </si>
  <si>
    <t>6-10</t>
  </si>
  <si>
    <t>11-20</t>
  </si>
  <si>
    <t>21-50</t>
  </si>
  <si>
    <t>51-100</t>
  </si>
  <si>
    <t>1. As at December 2016</t>
  </si>
  <si>
    <t>Driver and Vehicle Standards Agency https://data.gov.uk/dataset/traffic-commissioners-goods-and-public-service-vehicle-operator-licence-records</t>
  </si>
  <si>
    <t>Source: Figures in previous versions of this table were obtained from VOSA. These figures are are on a differenct basis and have been obtained from the</t>
  </si>
  <si>
    <t xml:space="preserve">  Total top 20 cars</t>
  </si>
  <si>
    <t xml:space="preserve">  Total all other cars</t>
  </si>
  <si>
    <t xml:space="preserve">  Total cars sold</t>
  </si>
  <si>
    <t>Total licence holders</t>
  </si>
  <si>
    <t>101-200</t>
  </si>
  <si>
    <t>200+</t>
  </si>
  <si>
    <r>
      <t xml:space="preserve">Table 1.10   Heavy goods and public service vehicle operators in Scotland by licence type and number vehicles </t>
    </r>
    <r>
      <rPr>
        <b/>
        <vertAlign val="superscript"/>
        <sz val="10"/>
        <color indexed="8"/>
        <rFont val="Arial"/>
        <family val="2"/>
      </rPr>
      <t>1</t>
    </r>
  </si>
  <si>
    <t>Bishopbriggs (M)</t>
  </si>
  <si>
    <t>Castle Douglas  (R)</t>
  </si>
  <si>
    <t>Cumnock  (T)</t>
  </si>
  <si>
    <t>Duns (R )</t>
  </si>
  <si>
    <t>East Kilbride (T)</t>
  </si>
  <si>
    <t>Girvan (T)</t>
  </si>
  <si>
    <t>Haddington (R )</t>
  </si>
  <si>
    <t>Inverurie (R )</t>
  </si>
  <si>
    <t>Islay Island (R )</t>
  </si>
  <si>
    <t>Isle of Mull (R )</t>
  </si>
  <si>
    <t>Lanark  (R )</t>
  </si>
  <si>
    <t>Livingston (M)</t>
  </si>
  <si>
    <t>(T) - Taking Testing to the Customer site</t>
  </si>
  <si>
    <r>
      <t xml:space="preserve">2015 </t>
    </r>
    <r>
      <rPr>
        <b/>
        <vertAlign val="superscript"/>
        <sz val="12"/>
        <rFont val="Arial"/>
        <family val="2"/>
      </rPr>
      <t>8</t>
    </r>
  </si>
  <si>
    <t>All previous figures are sourced from original MOT Computerisation system.</t>
  </si>
  <si>
    <t>8. Figures for 1st April 2015 to 31st March 2016 have been sourced from the revised MOT system. This results in fractionally different outturn.</t>
  </si>
  <si>
    <t>*</t>
  </si>
  <si>
    <r>
      <t>Table 1.17</t>
    </r>
    <r>
      <rPr>
        <sz val="12"/>
        <rFont val="Arial"/>
        <family val="2"/>
      </rPr>
      <t xml:space="preserve">    People who hold a full driving licence, 2005-2015 </t>
    </r>
  </si>
  <si>
    <r>
      <t xml:space="preserve">2013-14 is the first full reporting year since the establishment of Police Scotland. As a result, data is no longer returned by the eight legacy police force areas and instead comes from one central unit within Police Scotland, using their new performance management reporting tool. To ensure that the dataset produced from this new system is consistent with data returned from legacy police forces, an extensive quality assurance exercise has been carried out to closely compare the data held by the Scottish Government with that extracted from the new force system.
This exercise has identified a number of anomalies affecting comparability of the time series resulting in breaks in the series. Vertical lines between figures represent these breaks and comparisons should not be directly made between the two series. The Scottish Government is investigating these issues further and seeking a resolution. Should this be possible, the web tables on the Transport Scotland website will be updated with revised figures for the table below.  Further information about these discontinuities can be found in the Technical report, entitled Recorded Crime: Comparability of Police Scotland and Legacy Force Data, available from  </t>
    </r>
    <r>
      <rPr>
        <sz val="12"/>
        <color indexed="12"/>
        <rFont val="Arial"/>
        <family val="2"/>
      </rPr>
      <t>http://www.gov.scot/Topics/Statistics/Browse/Crime-Justice/PubRecordedCrime/
TechnicalReport</t>
    </r>
    <r>
      <rPr>
        <sz val="12"/>
        <rFont val="Arial"/>
        <family val="2"/>
      </rPr>
      <t xml:space="preserve">
</t>
    </r>
  </si>
  <si>
    <t>KUGA</t>
  </si>
  <si>
    <r>
      <rPr>
        <b/>
        <sz val="12"/>
        <rFont val="Arial"/>
        <family val="2"/>
      </rPr>
      <t>Table 1.19</t>
    </r>
    <r>
      <rPr>
        <sz val="12"/>
        <rFont val="Arial"/>
        <family val="2"/>
      </rPr>
      <t xml:space="preserve">   Households with a car available for private use</t>
    </r>
    <r>
      <rPr>
        <vertAlign val="superscript"/>
        <sz val="12"/>
        <rFont val="Arial"/>
        <family val="2"/>
      </rPr>
      <t>1</t>
    </r>
    <r>
      <rPr>
        <sz val="12"/>
        <rFont val="Arial"/>
        <family val="2"/>
      </rPr>
      <t xml:space="preserve">, 2005-2015 </t>
    </r>
    <r>
      <rPr>
        <vertAlign val="superscript"/>
        <sz val="12"/>
        <rFont val="Arial"/>
        <family val="2"/>
      </rPr>
      <t>2</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</si>
</sst>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
    <numFmt numFmtId="169" formatCode="0.0000"/>
    <numFmt numFmtId="170" formatCode="0.000"/>
    <numFmt numFmtId="171" formatCode="_-* #,##0.0_-;\-* #,##0.0_-;_-* &quot;-&quot;??_-;_-@_-"/>
    <numFmt numFmtId="172" formatCode="0.000E+00;\ĝ"/>
    <numFmt numFmtId="173" formatCode="0.000E+00;\"/>
    <numFmt numFmtId="174" formatCode="0.00E+00;\"/>
    <numFmt numFmtId="175" formatCode="0.0000E+00;\"/>
    <numFmt numFmtId="176" formatCode="0.00000E+00;\"/>
    <numFmt numFmtId="177" formatCode="0.000000E+00;\"/>
    <numFmt numFmtId="178" formatCode="0.0000000E+00;\"/>
    <numFmt numFmtId="179" formatCode="0.00000000E+00;\"/>
    <numFmt numFmtId="180" formatCode="0.0E+00;\"/>
    <numFmt numFmtId="181" formatCode="0E+00;\"/>
    <numFmt numFmtId="182" formatCode="_-* #,##0.000_-;\-* #,##0.000_-;_-* &quot;-&quot;??_-;_-@_-"/>
    <numFmt numFmtId="183" formatCode="_-* #,##0.0000_-;\-* #,##0.0000_-;_-* &quot;-&quot;??_-;_-@_-"/>
    <numFmt numFmtId="184" formatCode="_-* #,##0.00000_-;\-* #,##0.00000_-;_-* &quot;-&quot;??_-;_-@_-"/>
    <numFmt numFmtId="185" formatCode="_(* #,##0_);_(* \(#,##0\);_(* &quot;-&quot;??_);_(@_)"/>
    <numFmt numFmtId="186" formatCode="[&gt;=100]#,##0.0,;[&lt;100]&quot;-&quot;;General"/>
    <numFmt numFmtId="187" formatCode="[&gt;=100]#,##0,;[&lt;100]&quot;-&quot;;General"/>
    <numFmt numFmtId="188" formatCode="General_)"/>
    <numFmt numFmtId="189" formatCode="#,##0_);\(#,##0\)"/>
    <numFmt numFmtId="190" formatCode="0.00000"/>
    <numFmt numFmtId="191" formatCode="#,##0_ ;\-#,##0\ "/>
    <numFmt numFmtId="192" formatCode="#,##0.0_);\(#,##0.0\)"/>
    <numFmt numFmtId="193" formatCode="[&gt;=100]#,##0.00,;[&lt;100]&quot;-&quot;;General"/>
    <numFmt numFmtId="194" formatCode="[&gt;=100]#,##0.000,;[&lt;100]&quot;-&quot;;General"/>
    <numFmt numFmtId="195" formatCode="[&gt;=100]#,##0,;[&lt;100]&quot;0&quot;;General"/>
    <numFmt numFmtId="196" formatCode="_-* #,##0.00_-;\-* #,##0.000_-;_-* &quot;0&quot;??_-;_-@_-"/>
    <numFmt numFmtId="197" formatCode="_-* #,##0.00_-;\-* #,##0.000_-;_-* &quot;0.00&quot;??_-;_-@_-"/>
    <numFmt numFmtId="198" formatCode="#,##0.000"/>
    <numFmt numFmtId="199" formatCode="0.000%"/>
    <numFmt numFmtId="200" formatCode="[&gt;=50]#,##0.0,;[=0]0.0,;&quot;-&quot;"/>
    <numFmt numFmtId="201" formatCode="[&gt;=50]#,##0,;[=0]0,;&quot;-&quot;"/>
    <numFmt numFmtId="202" formatCode="0.0[$%-809]"/>
    <numFmt numFmtId="203" formatCode="&quot;Yes&quot;;&quot;Yes&quot;;&quot;No&quot;"/>
    <numFmt numFmtId="204" formatCode="&quot;True&quot;;&quot;True&quot;;&quot;False&quot;"/>
    <numFmt numFmtId="205" formatCode="&quot;On&quot;;&quot;On&quot;;&quot;Off&quot;"/>
    <numFmt numFmtId="206" formatCode="[$€-2]\ #,##0.00_);[Red]\([$€-2]\ #,##0.00\)"/>
    <numFmt numFmtId="207" formatCode="0.00000000"/>
    <numFmt numFmtId="208" formatCode="0.0000000"/>
    <numFmt numFmtId="209" formatCode="0.000000"/>
    <numFmt numFmtId="210" formatCode="[&gt;=0.5]#,##0;[=0]0;&quot;-&quot;"/>
    <numFmt numFmtId="211" formatCode="##0.0,"/>
    <numFmt numFmtId="212" formatCode="#,##0.0,"/>
    <numFmt numFmtId="213" formatCode="[&gt;0.5]#,##0;[&lt;-0.5]\-#,##0;\-"/>
    <numFmt numFmtId="214" formatCode="0[$%-809]"/>
  </numFmts>
  <fonts count="112">
    <font>
      <sz val="10"/>
      <name val="Arial"/>
      <family val="0"/>
    </font>
    <font>
      <b/>
      <sz val="10"/>
      <name val="Arial"/>
      <family val="0"/>
    </font>
    <font>
      <i/>
      <sz val="10"/>
      <name val="Arial"/>
      <family val="0"/>
    </font>
    <font>
      <b/>
      <i/>
      <sz val="10"/>
      <name val="Arial"/>
      <family val="0"/>
    </font>
    <font>
      <b/>
      <vertAlign val="superscript"/>
      <sz val="10"/>
      <name val="Arial"/>
      <family val="2"/>
    </font>
    <font>
      <vertAlign val="superscript"/>
      <sz val="10"/>
      <name val="Arial"/>
      <family val="2"/>
    </font>
    <font>
      <sz val="10"/>
      <color indexed="10"/>
      <name val="Arial"/>
      <family val="2"/>
    </font>
    <font>
      <sz val="10"/>
      <color indexed="50"/>
      <name val="Arial"/>
      <family val="2"/>
    </font>
    <font>
      <sz val="10"/>
      <color indexed="18"/>
      <name val="Arial"/>
      <family val="2"/>
    </font>
    <font>
      <sz val="12"/>
      <name val="Arial"/>
      <family val="2"/>
    </font>
    <font>
      <b/>
      <sz val="12"/>
      <name val="Arial"/>
      <family val="2"/>
    </font>
    <font>
      <sz val="10"/>
      <color indexed="62"/>
      <name val="Arial"/>
      <family val="2"/>
    </font>
    <font>
      <sz val="10"/>
      <color indexed="9"/>
      <name val="Arial"/>
      <family val="2"/>
    </font>
    <font>
      <sz val="12"/>
      <color indexed="56"/>
      <name val="Arial"/>
      <family val="2"/>
    </font>
    <font>
      <vertAlign val="superscript"/>
      <sz val="12"/>
      <name val="Arial"/>
      <family val="2"/>
    </font>
    <font>
      <i/>
      <sz val="12"/>
      <name val="Arial"/>
      <family val="2"/>
    </font>
    <font>
      <sz val="14"/>
      <name val="Arial"/>
      <family val="2"/>
    </font>
    <font>
      <b/>
      <sz val="14"/>
      <name val="Arial"/>
      <family val="2"/>
    </font>
    <font>
      <b/>
      <vertAlign val="superscript"/>
      <sz val="14"/>
      <name val="Arial"/>
      <family val="2"/>
    </font>
    <font>
      <sz val="12"/>
      <color indexed="12"/>
      <name val="Arial"/>
      <family val="2"/>
    </font>
    <font>
      <b/>
      <vertAlign val="superscript"/>
      <sz val="12"/>
      <name val="Arial"/>
      <family val="2"/>
    </font>
    <font>
      <b/>
      <sz val="11"/>
      <name val="Arial"/>
      <family val="2"/>
    </font>
    <font>
      <sz val="10"/>
      <color indexed="8"/>
      <name val="Arial"/>
      <family val="2"/>
    </font>
    <font>
      <sz val="10"/>
      <color indexed="8"/>
      <name val="MS Sans Serif"/>
      <family val="2"/>
    </font>
    <font>
      <b/>
      <sz val="10"/>
      <color indexed="8"/>
      <name val="Arial"/>
      <family val="2"/>
    </font>
    <font>
      <sz val="8"/>
      <name val="Arial"/>
      <family val="2"/>
    </font>
    <font>
      <b/>
      <vertAlign val="superscript"/>
      <sz val="11"/>
      <name val="Arial"/>
      <family val="2"/>
    </font>
    <font>
      <sz val="12"/>
      <color indexed="8"/>
      <name val="Arial"/>
      <family val="2"/>
    </font>
    <font>
      <sz val="14"/>
      <name val="Helv"/>
      <family val="0"/>
    </font>
    <font>
      <sz val="10"/>
      <name val="Helv"/>
      <family val="0"/>
    </font>
    <font>
      <b/>
      <sz val="12"/>
      <color indexed="12"/>
      <name val="Arial"/>
      <family val="2"/>
    </font>
    <font>
      <sz val="12"/>
      <color indexed="39"/>
      <name val="Arial"/>
      <family val="2"/>
    </font>
    <font>
      <sz val="10"/>
      <color indexed="12"/>
      <name val="Arial"/>
      <family val="2"/>
    </font>
    <font>
      <sz val="12"/>
      <name val="Helv"/>
      <family val="0"/>
    </font>
    <font>
      <u val="single"/>
      <sz val="7.5"/>
      <color indexed="12"/>
      <name val="Arial"/>
      <family val="2"/>
    </font>
    <font>
      <u val="single"/>
      <sz val="7.5"/>
      <color indexed="36"/>
      <name val="Arial"/>
      <family val="2"/>
    </font>
    <font>
      <b/>
      <sz val="8"/>
      <name val="Arial"/>
      <family val="2"/>
    </font>
    <font>
      <b/>
      <sz val="12"/>
      <color indexed="56"/>
      <name val="Arial"/>
      <family val="2"/>
    </font>
    <font>
      <sz val="12"/>
      <name val="Arial Unicode MS"/>
      <family val="2"/>
    </font>
    <font>
      <b/>
      <sz val="12"/>
      <color indexed="8"/>
      <name val="Arial"/>
      <family val="2"/>
    </font>
    <font>
      <sz val="10"/>
      <name val="Times New Roman"/>
      <family val="1"/>
    </font>
    <font>
      <b/>
      <i/>
      <sz val="12"/>
      <name val="Arial"/>
      <family val="2"/>
    </font>
    <font>
      <b/>
      <sz val="16"/>
      <name val="Arial"/>
      <family val="2"/>
    </font>
    <font>
      <sz val="11.5"/>
      <name val="Arial"/>
      <family val="2"/>
    </font>
    <font>
      <sz val="11"/>
      <name val="Arial"/>
      <family val="2"/>
    </font>
    <font>
      <sz val="11"/>
      <color indexed="8"/>
      <name val="Arial"/>
      <family val="2"/>
    </font>
    <font>
      <sz val="9"/>
      <name val="Arial"/>
      <family val="2"/>
    </font>
    <font>
      <b/>
      <sz val="18"/>
      <name val="Arial"/>
      <family val="2"/>
    </font>
    <font>
      <sz val="18"/>
      <name val="Arial"/>
      <family val="2"/>
    </font>
    <font>
      <u val="single"/>
      <sz val="12"/>
      <color indexed="12"/>
      <name val="Arial"/>
      <family val="2"/>
    </font>
    <font>
      <i/>
      <vertAlign val="superscript"/>
      <sz val="10"/>
      <name val="Arial"/>
      <family val="2"/>
    </font>
    <font>
      <b/>
      <vertAlign val="superscript"/>
      <sz val="10"/>
      <color indexed="8"/>
      <name val="Arial"/>
      <family val="2"/>
    </font>
    <font>
      <b/>
      <sz val="11.5"/>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19"/>
      <name val="Arial"/>
      <family val="2"/>
    </font>
    <font>
      <b/>
      <sz val="10"/>
      <color indexed="63"/>
      <name val="Arial"/>
      <family val="2"/>
    </font>
    <font>
      <b/>
      <sz val="18"/>
      <color indexed="62"/>
      <name val="Cambria"/>
      <family val="2"/>
    </font>
    <font>
      <sz val="12"/>
      <color indexed="30"/>
      <name val="Arial"/>
      <family val="2"/>
    </font>
    <font>
      <b/>
      <sz val="12"/>
      <color indexed="30"/>
      <name val="Arial"/>
      <family val="2"/>
    </font>
    <font>
      <i/>
      <sz val="12"/>
      <color indexed="8"/>
      <name val="Arial"/>
      <family val="2"/>
    </font>
    <font>
      <i/>
      <sz val="10"/>
      <color indexed="12"/>
      <name val="Arial"/>
      <family val="2"/>
    </font>
    <font>
      <sz val="10"/>
      <color indexed="63"/>
      <name val="Tahoma"/>
      <family val="2"/>
    </font>
    <font>
      <sz val="8"/>
      <color indexed="8"/>
      <name val="Arial"/>
      <family val="2"/>
    </font>
    <font>
      <b/>
      <sz val="10"/>
      <color indexed="12"/>
      <name val="Arial"/>
      <family val="2"/>
    </font>
    <font>
      <i/>
      <sz val="10"/>
      <color indexed="8"/>
      <name val="Arial"/>
      <family val="2"/>
    </font>
    <font>
      <sz val="9"/>
      <color indexed="8"/>
      <name val="Arial"/>
      <family val="2"/>
    </font>
    <font>
      <sz val="15.5"/>
      <color indexed="8"/>
      <name val="Arial"/>
      <family val="0"/>
    </font>
    <font>
      <sz val="15.75"/>
      <color indexed="8"/>
      <name val="Arial"/>
      <family val="0"/>
    </font>
    <font>
      <sz val="9.65"/>
      <color indexed="8"/>
      <name val="Arial"/>
      <family val="0"/>
    </font>
    <font>
      <sz val="28.5"/>
      <color indexed="8"/>
      <name val="Arial"/>
      <family val="0"/>
    </font>
    <font>
      <sz val="14"/>
      <color indexed="8"/>
      <name val="Arial"/>
      <family val="0"/>
    </font>
    <font>
      <sz val="16.5"/>
      <color indexed="8"/>
      <name val="Arial"/>
      <family val="0"/>
    </font>
    <font>
      <sz val="20.5"/>
      <color indexed="8"/>
      <name val="Arial"/>
      <family val="0"/>
    </font>
    <font>
      <b/>
      <sz val="18.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0070C0"/>
      <name val="Arial"/>
      <family val="2"/>
    </font>
    <font>
      <b/>
      <sz val="12"/>
      <color rgb="FF0070C0"/>
      <name val="Arial"/>
      <family val="2"/>
    </font>
    <font>
      <b/>
      <sz val="12"/>
      <color rgb="FF0000FF"/>
      <name val="Arial"/>
      <family val="2"/>
    </font>
    <font>
      <i/>
      <sz val="12"/>
      <color rgb="FF000000"/>
      <name val="Arial"/>
      <family val="2"/>
    </font>
    <font>
      <i/>
      <sz val="10"/>
      <color rgb="FF0066FF"/>
      <name val="Arial"/>
      <family val="2"/>
    </font>
    <font>
      <i/>
      <sz val="10"/>
      <color rgb="FF0000FF"/>
      <name val="Arial"/>
      <family val="2"/>
    </font>
    <font>
      <sz val="10"/>
      <color rgb="FF0000FF"/>
      <name val="Arial"/>
      <family val="2"/>
    </font>
    <font>
      <sz val="12"/>
      <color theme="1"/>
      <name val="Arial"/>
      <family val="2"/>
    </font>
    <font>
      <i/>
      <sz val="12"/>
      <color theme="1"/>
      <name val="Arial"/>
      <family val="2"/>
    </font>
    <font>
      <sz val="10"/>
      <color rgb="FF3E3E3E"/>
      <name val="Tahoma"/>
      <family val="2"/>
    </font>
    <font>
      <sz val="8"/>
      <color theme="1"/>
      <name val="Arial"/>
      <family val="2"/>
    </font>
    <font>
      <b/>
      <sz val="10"/>
      <color rgb="FF0000FF"/>
      <name val="Arial"/>
      <family val="2"/>
    </font>
    <font>
      <i/>
      <sz val="10"/>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style="medium"/>
    </border>
    <border>
      <left>
        <color indexed="63"/>
      </left>
      <right>
        <color indexed="63"/>
      </right>
      <top>
        <color indexed="63"/>
      </top>
      <bottom style="thin"/>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style="thin"/>
      <bottom>
        <color indexed="63"/>
      </bottom>
    </border>
  </borders>
  <cellStyleXfs count="7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8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35"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34"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3" fontId="25" fillId="0" borderId="0">
      <alignment/>
      <protection/>
    </xf>
    <xf numFmtId="0" fontId="23" fillId="0" borderId="0">
      <alignment/>
      <protection/>
    </xf>
    <xf numFmtId="0" fontId="9" fillId="0" borderId="0">
      <alignment/>
      <protection/>
    </xf>
    <xf numFmtId="188" fontId="28" fillId="0" borderId="0">
      <alignment/>
      <protection/>
    </xf>
    <xf numFmtId="188" fontId="33" fillId="0" borderId="0">
      <alignment/>
      <protection/>
    </xf>
    <xf numFmtId="0" fontId="0" fillId="0" borderId="0">
      <alignment/>
      <protection/>
    </xf>
    <xf numFmtId="0" fontId="25" fillId="0" borderId="0">
      <alignment/>
      <protection/>
    </xf>
    <xf numFmtId="0" fontId="25" fillId="0" borderId="0">
      <alignment/>
      <protection/>
    </xf>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213" fontId="40" fillId="0" borderId="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679">
    <xf numFmtId="0" fontId="0" fillId="0" borderId="0" xfId="0" applyAlignment="1">
      <alignment/>
    </xf>
    <xf numFmtId="0" fontId="0" fillId="0" borderId="0" xfId="0" applyBorder="1" applyAlignment="1">
      <alignment/>
    </xf>
    <xf numFmtId="0" fontId="1" fillId="0" borderId="0" xfId="0" applyFont="1" applyBorder="1" applyAlignment="1">
      <alignment/>
    </xf>
    <xf numFmtId="0" fontId="0" fillId="0" borderId="10" xfId="0" applyBorder="1" applyAlignment="1">
      <alignment/>
    </xf>
    <xf numFmtId="0" fontId="1" fillId="0" borderId="11" xfId="0" applyFont="1" applyBorder="1" applyAlignment="1">
      <alignment horizontal="centerContinuous"/>
    </xf>
    <xf numFmtId="0" fontId="1" fillId="0" borderId="12" xfId="0" applyFont="1" applyBorder="1" applyAlignment="1">
      <alignment horizontal="centerContinuous"/>
    </xf>
    <xf numFmtId="0" fontId="0" fillId="0" borderId="13" xfId="0" applyBorder="1" applyAlignment="1">
      <alignment/>
    </xf>
    <xf numFmtId="0" fontId="0" fillId="0" borderId="13" xfId="0" applyBorder="1" applyAlignment="1">
      <alignment horizontal="right"/>
    </xf>
    <xf numFmtId="1" fontId="0" fillId="0" borderId="0" xfId="0" applyNumberFormat="1" applyBorder="1" applyAlignment="1">
      <alignment/>
    </xf>
    <xf numFmtId="0" fontId="0" fillId="0" borderId="14" xfId="0" applyBorder="1" applyAlignment="1">
      <alignment/>
    </xf>
    <xf numFmtId="1" fontId="0" fillId="0" borderId="15" xfId="0" applyNumberFormat="1" applyBorder="1" applyAlignment="1">
      <alignment/>
    </xf>
    <xf numFmtId="0" fontId="0" fillId="0" borderId="0" xfId="0" applyFont="1" applyAlignment="1">
      <alignment/>
    </xf>
    <xf numFmtId="0" fontId="0" fillId="0" borderId="15" xfId="0" applyBorder="1" applyAlignment="1">
      <alignment/>
    </xf>
    <xf numFmtId="0" fontId="0" fillId="0" borderId="11" xfId="0" applyBorder="1" applyAlignment="1">
      <alignment/>
    </xf>
    <xf numFmtId="0" fontId="1" fillId="0" borderId="15" xfId="0" applyFont="1" applyBorder="1" applyAlignment="1">
      <alignment horizontal="right"/>
    </xf>
    <xf numFmtId="0" fontId="1" fillId="0" borderId="16" xfId="0" applyFont="1" applyBorder="1" applyAlignment="1">
      <alignment horizontal="right"/>
    </xf>
    <xf numFmtId="0" fontId="2" fillId="0" borderId="12" xfId="0" applyFont="1" applyBorder="1" applyAlignment="1">
      <alignment horizontal="right"/>
    </xf>
    <xf numFmtId="1" fontId="0" fillId="0" borderId="17" xfId="0" applyNumberFormat="1" applyBorder="1" applyAlignment="1">
      <alignment/>
    </xf>
    <xf numFmtId="1" fontId="0" fillId="0" borderId="16" xfId="0" applyNumberFormat="1" applyBorder="1" applyAlignment="1">
      <alignment/>
    </xf>
    <xf numFmtId="0" fontId="1" fillId="0" borderId="11" xfId="0" applyFont="1" applyBorder="1" applyAlignment="1">
      <alignment horizontal="center" wrapText="1"/>
    </xf>
    <xf numFmtId="164" fontId="0" fillId="0" borderId="15" xfId="0" applyNumberFormat="1" applyBorder="1" applyAlignment="1">
      <alignment/>
    </xf>
    <xf numFmtId="0" fontId="0" fillId="0" borderId="0" xfId="0" applyBorder="1" applyAlignment="1">
      <alignment horizontal="center"/>
    </xf>
    <xf numFmtId="164" fontId="0" fillId="0" borderId="0" xfId="0" applyNumberFormat="1" applyAlignment="1">
      <alignment horizontal="center"/>
    </xf>
    <xf numFmtId="0" fontId="1" fillId="0" borderId="0" xfId="0"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horizontal="center" vertical="center"/>
    </xf>
    <xf numFmtId="0" fontId="0" fillId="0" borderId="15" xfId="0" applyBorder="1" applyAlignment="1">
      <alignment horizontal="centerContinuous"/>
    </xf>
    <xf numFmtId="0" fontId="1" fillId="0" borderId="15" xfId="0" applyFont="1" applyBorder="1" applyAlignment="1">
      <alignment/>
    </xf>
    <xf numFmtId="0" fontId="1" fillId="0" borderId="15" xfId="0" applyFont="1" applyBorder="1" applyAlignment="1">
      <alignment horizontal="centerContinuous"/>
    </xf>
    <xf numFmtId="0" fontId="1" fillId="0" borderId="0" xfId="0" applyFont="1" applyBorder="1" applyAlignment="1">
      <alignment horizontal="centerContinuous" vertical="center"/>
    </xf>
    <xf numFmtId="0" fontId="0" fillId="0" borderId="0" xfId="0" applyAlignment="1">
      <alignment horizontal="centerContinuous" vertical="center"/>
    </xf>
    <xf numFmtId="49" fontId="0" fillId="0" borderId="0" xfId="0" applyNumberFormat="1" applyAlignment="1">
      <alignment horizontal="center"/>
    </xf>
    <xf numFmtId="0" fontId="1" fillId="0" borderId="0" xfId="0" applyFont="1" applyBorder="1" applyAlignment="1">
      <alignment horizontal="centerContinuous" vertical="top"/>
    </xf>
    <xf numFmtId="0" fontId="0" fillId="0" borderId="0" xfId="0" applyAlignment="1">
      <alignment horizontal="centerContinuous"/>
    </xf>
    <xf numFmtId="0" fontId="0" fillId="0" borderId="0" xfId="0" applyAlignment="1">
      <alignment horizontal="center"/>
    </xf>
    <xf numFmtId="3" fontId="0" fillId="0" borderId="0" xfId="0" applyNumberFormat="1" applyAlignment="1">
      <alignment horizontal="center"/>
    </xf>
    <xf numFmtId="0" fontId="2" fillId="0" borderId="0" xfId="0" applyFont="1" applyBorder="1" applyAlignment="1">
      <alignment horizontal="right"/>
    </xf>
    <xf numFmtId="164" fontId="0" fillId="0" borderId="0" xfId="0" applyNumberFormat="1" applyAlignment="1">
      <alignment/>
    </xf>
    <xf numFmtId="164" fontId="0" fillId="0" borderId="0" xfId="0" applyNumberFormat="1" applyAlignment="1" quotePrefix="1">
      <alignment horizontal="center"/>
    </xf>
    <xf numFmtId="164" fontId="0" fillId="0" borderId="15" xfId="0" applyNumberFormat="1" applyFill="1" applyBorder="1" applyAlignment="1">
      <alignment/>
    </xf>
    <xf numFmtId="0" fontId="6" fillId="0" borderId="0" xfId="0" applyFont="1" applyAlignment="1">
      <alignment/>
    </xf>
    <xf numFmtId="0" fontId="7" fillId="0" borderId="0" xfId="0" applyFont="1" applyAlignment="1">
      <alignment/>
    </xf>
    <xf numFmtId="0" fontId="7" fillId="0" borderId="18"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Border="1" applyAlignment="1">
      <alignment/>
    </xf>
    <xf numFmtId="0" fontId="9" fillId="0" borderId="15" xfId="0" applyFont="1" applyBorder="1" applyAlignment="1">
      <alignment/>
    </xf>
    <xf numFmtId="0" fontId="0" fillId="0" borderId="0" xfId="0" applyFont="1" applyBorder="1" applyAlignment="1">
      <alignment/>
    </xf>
    <xf numFmtId="0" fontId="0" fillId="0" borderId="0" xfId="0" applyFill="1" applyBorder="1" applyAlignment="1">
      <alignment/>
    </xf>
    <xf numFmtId="49" fontId="0" fillId="0" borderId="19" xfId="0" applyNumberFormat="1" applyBorder="1" applyAlignment="1">
      <alignment horizontal="center" vertical="top"/>
    </xf>
    <xf numFmtId="3" fontId="0" fillId="0" borderId="19" xfId="0" applyNumberFormat="1" applyBorder="1" applyAlignment="1">
      <alignment horizontal="center" vertical="top"/>
    </xf>
    <xf numFmtId="0" fontId="0" fillId="0" borderId="19" xfId="0" applyBorder="1" applyAlignment="1">
      <alignment horizontal="center" vertical="top"/>
    </xf>
    <xf numFmtId="164" fontId="0" fillId="0" borderId="19" xfId="0" applyNumberFormat="1" applyBorder="1" applyAlignment="1">
      <alignment horizontal="center" vertical="top"/>
    </xf>
    <xf numFmtId="0" fontId="0" fillId="0" borderId="19" xfId="0" applyBorder="1" applyAlignment="1">
      <alignment vertical="top"/>
    </xf>
    <xf numFmtId="0" fontId="0" fillId="0" borderId="19" xfId="0" applyBorder="1" applyAlignment="1">
      <alignment horizontal="centerContinuous" vertical="top"/>
    </xf>
    <xf numFmtId="0" fontId="2" fillId="0" borderId="0" xfId="0" applyFont="1" applyBorder="1" applyAlignment="1">
      <alignment horizontal="right"/>
    </xf>
    <xf numFmtId="164" fontId="0" fillId="0" borderId="0" xfId="0" applyNumberFormat="1" applyFill="1" applyAlignment="1">
      <alignment/>
    </xf>
    <xf numFmtId="0" fontId="2" fillId="0" borderId="0" xfId="0" applyFont="1" applyAlignment="1">
      <alignment horizontal="right"/>
    </xf>
    <xf numFmtId="164" fontId="2" fillId="0" borderId="0" xfId="0" applyNumberFormat="1" applyFont="1" applyFill="1" applyBorder="1" applyAlignment="1">
      <alignment horizontal="center"/>
    </xf>
    <xf numFmtId="164" fontId="0" fillId="0" borderId="0" xfId="0" applyNumberFormat="1" applyAlignment="1">
      <alignment horizontal="centerContinuous"/>
    </xf>
    <xf numFmtId="1" fontId="0" fillId="0" borderId="0" xfId="0" applyNumberFormat="1" applyFill="1" applyAlignment="1">
      <alignment horizontal="center"/>
    </xf>
    <xf numFmtId="164" fontId="0" fillId="0" borderId="0" xfId="0" applyNumberFormat="1" applyFill="1" applyAlignment="1">
      <alignment horizontal="center"/>
    </xf>
    <xf numFmtId="2" fontId="0" fillId="0" borderId="0" xfId="0" applyNumberFormat="1" applyFill="1" applyAlignment="1">
      <alignment horizontal="centerContinuous"/>
    </xf>
    <xf numFmtId="164" fontId="0" fillId="0" borderId="15" xfId="0" applyNumberFormat="1" applyFill="1" applyBorder="1" applyAlignment="1">
      <alignment horizontal="center"/>
    </xf>
    <xf numFmtId="3" fontId="0" fillId="0" borderId="0" xfId="0" applyNumberFormat="1" applyFill="1" applyBorder="1" applyAlignment="1">
      <alignment horizontal="center"/>
    </xf>
    <xf numFmtId="0" fontId="0" fillId="0" borderId="0" xfId="0" applyFill="1" applyBorder="1" applyAlignment="1">
      <alignment horizontal="center"/>
    </xf>
    <xf numFmtId="164" fontId="0" fillId="0" borderId="0" xfId="73" applyNumberFormat="1" applyFont="1" applyFill="1" applyBorder="1" applyAlignment="1">
      <alignment horizontal="center"/>
    </xf>
    <xf numFmtId="0" fontId="0" fillId="0" borderId="15" xfId="0" applyFill="1" applyBorder="1" applyAlignment="1">
      <alignment horizontal="center"/>
    </xf>
    <xf numFmtId="164" fontId="0" fillId="0" borderId="15" xfId="73" applyNumberFormat="1" applyFont="1" applyFill="1" applyBorder="1" applyAlignment="1">
      <alignment horizontal="center"/>
    </xf>
    <xf numFmtId="164" fontId="11" fillId="0" borderId="15" xfId="73" applyNumberFormat="1" applyFont="1" applyFill="1" applyBorder="1" applyAlignment="1">
      <alignment horizontal="center"/>
    </xf>
    <xf numFmtId="164" fontId="12" fillId="0" borderId="0" xfId="0" applyNumberFormat="1" applyFont="1" applyFill="1" applyBorder="1" applyAlignment="1">
      <alignment horizontal="center"/>
    </xf>
    <xf numFmtId="0" fontId="2" fillId="0" borderId="0" xfId="0" applyFont="1" applyBorder="1" applyAlignment="1">
      <alignment/>
    </xf>
    <xf numFmtId="0" fontId="1" fillId="0" borderId="0" xfId="0" applyFont="1" applyBorder="1" applyAlignment="1">
      <alignment/>
    </xf>
    <xf numFmtId="164" fontId="9" fillId="0" borderId="0" xfId="0" applyNumberFormat="1" applyFont="1" applyBorder="1" applyAlignment="1">
      <alignment/>
    </xf>
    <xf numFmtId="164" fontId="9" fillId="0" borderId="0" xfId="0" applyNumberFormat="1" applyFont="1" applyFill="1" applyAlignment="1">
      <alignment/>
    </xf>
    <xf numFmtId="164" fontId="9" fillId="0" borderId="0" xfId="0" applyNumberFormat="1" applyFont="1" applyAlignment="1">
      <alignment/>
    </xf>
    <xf numFmtId="164" fontId="9" fillId="0" borderId="0" xfId="0" applyNumberFormat="1" applyFont="1" applyFill="1" applyBorder="1" applyAlignment="1">
      <alignment/>
    </xf>
    <xf numFmtId="3" fontId="9" fillId="0" borderId="0" xfId="0" applyNumberFormat="1" applyFont="1" applyBorder="1" applyAlignment="1">
      <alignment/>
    </xf>
    <xf numFmtId="164" fontId="9" fillId="0" borderId="0" xfId="0" applyNumberFormat="1" applyFont="1" applyBorder="1" applyAlignment="1">
      <alignment horizontal="center"/>
    </xf>
    <xf numFmtId="165" fontId="9"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164" fontId="9" fillId="0" borderId="0" xfId="0" applyNumberFormat="1" applyFont="1" applyFill="1" applyAlignment="1">
      <alignment horizontal="right"/>
    </xf>
    <xf numFmtId="1" fontId="9" fillId="0" borderId="0" xfId="0" applyNumberFormat="1" applyFont="1" applyFill="1" applyBorder="1" applyAlignment="1">
      <alignment horizontal="right"/>
    </xf>
    <xf numFmtId="164" fontId="9" fillId="0" borderId="0" xfId="0" applyNumberFormat="1" applyFont="1" applyAlignment="1">
      <alignment horizontal="right"/>
    </xf>
    <xf numFmtId="3" fontId="9" fillId="0" borderId="0" xfId="0" applyNumberFormat="1" applyFont="1" applyAlignment="1">
      <alignment horizontal="right"/>
    </xf>
    <xf numFmtId="3" fontId="9" fillId="0" borderId="0" xfId="0" applyNumberFormat="1" applyFont="1" applyBorder="1" applyAlignment="1">
      <alignment horizontal="right"/>
    </xf>
    <xf numFmtId="3" fontId="9" fillId="0" borderId="0" xfId="0" applyNumberFormat="1" applyFont="1" applyFill="1" applyAlignment="1">
      <alignment horizontal="right"/>
    </xf>
    <xf numFmtId="0" fontId="9" fillId="0" borderId="0" xfId="0" applyFont="1" applyBorder="1" applyAlignment="1">
      <alignment horizontal="center"/>
    </xf>
    <xf numFmtId="0" fontId="15" fillId="0" borderId="0" xfId="0" applyFont="1" applyBorder="1" applyAlignment="1">
      <alignment horizontal="right"/>
    </xf>
    <xf numFmtId="0" fontId="9" fillId="0" borderId="0" xfId="0" applyFont="1" applyFill="1" applyBorder="1" applyAlignment="1">
      <alignment horizontal="right"/>
    </xf>
    <xf numFmtId="166" fontId="9" fillId="0" borderId="0" xfId="42" applyNumberFormat="1" applyFont="1" applyAlignment="1">
      <alignment/>
    </xf>
    <xf numFmtId="0" fontId="2" fillId="0" borderId="0" xfId="0" applyFont="1" applyFill="1" applyBorder="1" applyAlignment="1">
      <alignment horizontal="right"/>
    </xf>
    <xf numFmtId="0" fontId="10" fillId="0" borderId="15" xfId="0" applyFont="1" applyBorder="1" applyAlignment="1">
      <alignment/>
    </xf>
    <xf numFmtId="0" fontId="16" fillId="0" borderId="15" xfId="0" applyFont="1" applyBorder="1" applyAlignment="1">
      <alignment/>
    </xf>
    <xf numFmtId="0" fontId="16" fillId="0" borderId="0" xfId="0" applyFont="1" applyAlignment="1">
      <alignment/>
    </xf>
    <xf numFmtId="0" fontId="16"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Continuous"/>
    </xf>
    <xf numFmtId="0" fontId="2"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Border="1" applyAlignment="1">
      <alignment wrapText="1"/>
    </xf>
    <xf numFmtId="0" fontId="0" fillId="0" borderId="0" xfId="0" applyFill="1" applyAlignment="1">
      <alignment/>
    </xf>
    <xf numFmtId="0" fontId="10" fillId="0" borderId="0" xfId="0" applyFont="1" applyBorder="1" applyAlignment="1">
      <alignment horizontal="right"/>
    </xf>
    <xf numFmtId="0" fontId="10" fillId="0" borderId="0" xfId="0" applyFont="1" applyBorder="1" applyAlignment="1" quotePrefix="1">
      <alignment horizontal="right"/>
    </xf>
    <xf numFmtId="0" fontId="10" fillId="0" borderId="0" xfId="0" applyFont="1" applyBorder="1" applyAlignment="1">
      <alignment horizontal="center"/>
    </xf>
    <xf numFmtId="0" fontId="10" fillId="0" borderId="20" xfId="0" applyFont="1" applyBorder="1" applyAlignment="1">
      <alignment horizontal="center"/>
    </xf>
    <xf numFmtId="0" fontId="10" fillId="0" borderId="20" xfId="0" applyFont="1" applyBorder="1" applyAlignment="1">
      <alignment/>
    </xf>
    <xf numFmtId="0" fontId="5" fillId="0" borderId="0" xfId="0" applyFont="1" applyBorder="1" applyAlignment="1">
      <alignment horizontal="left"/>
    </xf>
    <xf numFmtId="164" fontId="0" fillId="0" borderId="0" xfId="0" applyNumberFormat="1" applyBorder="1" applyAlignment="1">
      <alignment/>
    </xf>
    <xf numFmtId="2" fontId="0" fillId="0" borderId="0" xfId="0" applyNumberFormat="1" applyAlignment="1">
      <alignment/>
    </xf>
    <xf numFmtId="41" fontId="9" fillId="0" borderId="0" xfId="0" applyNumberFormat="1" applyFont="1" applyBorder="1" applyAlignment="1">
      <alignment/>
    </xf>
    <xf numFmtId="41" fontId="9" fillId="0" borderId="0" xfId="0" applyNumberFormat="1" applyFont="1" applyAlignment="1">
      <alignment/>
    </xf>
    <xf numFmtId="41" fontId="9" fillId="0" borderId="0" xfId="0" applyNumberFormat="1" applyFont="1" applyAlignment="1" quotePrefix="1">
      <alignment horizontal="right"/>
    </xf>
    <xf numFmtId="0" fontId="1" fillId="0" borderId="21" xfId="0" applyFont="1" applyBorder="1" applyAlignment="1">
      <alignment horizontal="centerContinuous" wrapText="1"/>
    </xf>
    <xf numFmtId="3" fontId="9" fillId="0" borderId="0" xfId="0" applyNumberFormat="1" applyFont="1" applyAlignment="1">
      <alignment/>
    </xf>
    <xf numFmtId="0" fontId="17" fillId="0" borderId="0" xfId="0" applyFont="1" applyBorder="1" applyAlignment="1">
      <alignment/>
    </xf>
    <xf numFmtId="0" fontId="15" fillId="0" borderId="0" xfId="0" applyFont="1" applyBorder="1" applyAlignment="1">
      <alignment/>
    </xf>
    <xf numFmtId="0" fontId="10" fillId="0" borderId="0" xfId="0" applyFont="1" applyBorder="1" applyAlignment="1">
      <alignment horizontal="left"/>
    </xf>
    <xf numFmtId="2" fontId="0" fillId="0" borderId="15" xfId="0" applyNumberFormat="1" applyBorder="1" applyAlignment="1">
      <alignment/>
    </xf>
    <xf numFmtId="41" fontId="9" fillId="0" borderId="15" xfId="0" applyNumberFormat="1" applyFont="1" applyBorder="1" applyAlignment="1">
      <alignment/>
    </xf>
    <xf numFmtId="0" fontId="17" fillId="0" borderId="0" xfId="0" applyFont="1" applyAlignment="1">
      <alignment/>
    </xf>
    <xf numFmtId="0" fontId="0" fillId="0" borderId="0" xfId="0" applyAlignment="1">
      <alignment horizontal="left"/>
    </xf>
    <xf numFmtId="0" fontId="0" fillId="0" borderId="0" xfId="0" applyBorder="1" applyAlignment="1">
      <alignment horizontal="left" indent="1"/>
    </xf>
    <xf numFmtId="0" fontId="9" fillId="0" borderId="0" xfId="0" applyFont="1" applyAlignment="1">
      <alignment horizontal="right"/>
    </xf>
    <xf numFmtId="3" fontId="15" fillId="0" borderId="0" xfId="0" applyNumberFormat="1" applyFont="1" applyBorder="1" applyAlignment="1">
      <alignment/>
    </xf>
    <xf numFmtId="0" fontId="10" fillId="0" borderId="19" xfId="0" applyFont="1" applyBorder="1" applyAlignment="1">
      <alignment/>
    </xf>
    <xf numFmtId="0" fontId="9" fillId="0" borderId="19" xfId="0" applyFont="1" applyBorder="1" applyAlignment="1">
      <alignment/>
    </xf>
    <xf numFmtId="0" fontId="16" fillId="0" borderId="21" xfId="0" applyFont="1" applyBorder="1" applyAlignment="1">
      <alignment horizontal="centerContinuous"/>
    </xf>
    <xf numFmtId="0" fontId="16" fillId="0" borderId="22" xfId="0" applyFont="1" applyBorder="1" applyAlignment="1">
      <alignment horizontal="centerContinuous"/>
    </xf>
    <xf numFmtId="0" fontId="10" fillId="0" borderId="23" xfId="0" applyFont="1" applyBorder="1" applyAlignment="1">
      <alignment horizontal="centerContinuous"/>
    </xf>
    <xf numFmtId="0" fontId="10" fillId="0" borderId="20" xfId="0" applyFont="1" applyBorder="1" applyAlignment="1">
      <alignment horizontal="centerContinuous"/>
    </xf>
    <xf numFmtId="0" fontId="10" fillId="0" borderId="15" xfId="0" applyFont="1" applyBorder="1" applyAlignment="1">
      <alignment horizontal="centerContinuous"/>
    </xf>
    <xf numFmtId="0" fontId="9" fillId="0" borderId="24" xfId="0" applyFont="1" applyBorder="1" applyAlignment="1">
      <alignment horizontal="centerContinuous"/>
    </xf>
    <xf numFmtId="0" fontId="10" fillId="0" borderId="25" xfId="0" applyFont="1" applyBorder="1" applyAlignment="1">
      <alignment horizontal="centerContinuous"/>
    </xf>
    <xf numFmtId="0" fontId="16" fillId="0" borderId="23" xfId="0" applyFont="1" applyBorder="1" applyAlignment="1">
      <alignment/>
    </xf>
    <xf numFmtId="0" fontId="1" fillId="0" borderId="0" xfId="0" applyFont="1" applyAlignment="1">
      <alignment/>
    </xf>
    <xf numFmtId="0" fontId="21" fillId="0" borderId="0" xfId="0" applyFont="1" applyBorder="1" applyAlignment="1">
      <alignment/>
    </xf>
    <xf numFmtId="0" fontId="21" fillId="0" borderId="0" xfId="0" applyFont="1" applyAlignment="1">
      <alignment/>
    </xf>
    <xf numFmtId="0" fontId="0" fillId="0" borderId="0" xfId="0" applyAlignment="1">
      <alignment horizontal="left" indent="1"/>
    </xf>
    <xf numFmtId="0" fontId="1" fillId="0" borderId="0" xfId="0" applyFont="1" applyBorder="1" applyAlignment="1">
      <alignment horizontal="center" wrapText="1"/>
    </xf>
    <xf numFmtId="0" fontId="0" fillId="0" borderId="0" xfId="0" applyBorder="1" applyAlignment="1">
      <alignment horizontal="center" vertical="center"/>
    </xf>
    <xf numFmtId="0" fontId="0" fillId="0" borderId="0" xfId="0" applyBorder="1" applyAlignment="1">
      <alignment horizontal="center" wrapText="1"/>
    </xf>
    <xf numFmtId="0" fontId="21" fillId="0" borderId="0" xfId="0" applyFont="1" applyAlignment="1">
      <alignment horizontal="left"/>
    </xf>
    <xf numFmtId="164" fontId="1" fillId="0" borderId="0" xfId="0" applyNumberFormat="1" applyFont="1" applyBorder="1" applyAlignment="1">
      <alignment horizontal="left"/>
    </xf>
    <xf numFmtId="1" fontId="9" fillId="0" borderId="0" xfId="0" applyNumberFormat="1" applyFont="1" applyAlignment="1">
      <alignment/>
    </xf>
    <xf numFmtId="0" fontId="0" fillId="0" borderId="0" xfId="0" applyFont="1" applyBorder="1" applyAlignment="1">
      <alignment horizontal="center"/>
    </xf>
    <xf numFmtId="164" fontId="9" fillId="0" borderId="0" xfId="66" applyNumberFormat="1" applyFont="1" applyAlignment="1" applyProtection="1">
      <alignment horizontal="right" vertical="center"/>
      <protection/>
    </xf>
    <xf numFmtId="164" fontId="9" fillId="0" borderId="0" xfId="66" applyNumberFormat="1" applyFont="1" applyBorder="1" applyAlignment="1" applyProtection="1">
      <alignment horizontal="right" vertical="center"/>
      <protection/>
    </xf>
    <xf numFmtId="164" fontId="9" fillId="0" borderId="15" xfId="66" applyNumberFormat="1" applyFont="1" applyBorder="1" applyAlignment="1" applyProtection="1">
      <alignment horizontal="right" vertical="center"/>
      <protection/>
    </xf>
    <xf numFmtId="0" fontId="29" fillId="0" borderId="0" xfId="0" applyFont="1" applyBorder="1" applyAlignment="1" applyProtection="1">
      <alignment/>
      <protection/>
    </xf>
    <xf numFmtId="189" fontId="29" fillId="0" borderId="0" xfId="0" applyNumberFormat="1" applyFont="1" applyFill="1" applyBorder="1" applyAlignment="1" applyProtection="1">
      <alignment/>
      <protection/>
    </xf>
    <xf numFmtId="0" fontId="0" fillId="0" borderId="0" xfId="0" applyAlignment="1">
      <alignment horizontal="right"/>
    </xf>
    <xf numFmtId="0" fontId="9" fillId="0" borderId="0" xfId="0" applyFont="1" applyAlignment="1">
      <alignment horizontal="center"/>
    </xf>
    <xf numFmtId="3" fontId="0" fillId="0" borderId="0" xfId="0" applyNumberFormat="1" applyAlignment="1">
      <alignment/>
    </xf>
    <xf numFmtId="3" fontId="9" fillId="0" borderId="0" xfId="0" applyNumberFormat="1" applyFont="1" applyAlignment="1">
      <alignment horizontal="center"/>
    </xf>
    <xf numFmtId="41" fontId="0" fillId="0" borderId="0" xfId="0" applyNumberFormat="1" applyAlignment="1">
      <alignment/>
    </xf>
    <xf numFmtId="189" fontId="0" fillId="0" borderId="0" xfId="0" applyNumberFormat="1" applyFont="1" applyAlignment="1" applyProtection="1">
      <alignment/>
      <protection/>
    </xf>
    <xf numFmtId="0" fontId="25" fillId="0" borderId="20" xfId="0" applyFont="1" applyBorder="1" applyAlignment="1" quotePrefix="1">
      <alignment horizontal="center" vertical="center" wrapText="1"/>
    </xf>
    <xf numFmtId="0" fontId="1" fillId="0" borderId="0" xfId="0" applyFont="1" applyBorder="1" applyAlignment="1">
      <alignment horizontal="left" indent="1"/>
    </xf>
    <xf numFmtId="164" fontId="10" fillId="0" borderId="0" xfId="0" applyNumberFormat="1" applyFont="1" applyFill="1" applyAlignment="1">
      <alignment/>
    </xf>
    <xf numFmtId="3" fontId="10" fillId="0" borderId="0" xfId="0" applyNumberFormat="1" applyFont="1" applyBorder="1" applyAlignment="1">
      <alignment/>
    </xf>
    <xf numFmtId="187" fontId="9" fillId="0" borderId="0" xfId="0" applyNumberFormat="1" applyFont="1" applyBorder="1" applyAlignment="1">
      <alignment/>
    </xf>
    <xf numFmtId="187" fontId="10" fillId="0" borderId="0" xfId="0" applyNumberFormat="1" applyFont="1" applyBorder="1" applyAlignment="1">
      <alignment/>
    </xf>
    <xf numFmtId="1" fontId="9" fillId="0" borderId="0" xfId="0" applyNumberFormat="1" applyFont="1" applyFill="1" applyAlignment="1">
      <alignment horizontal="right"/>
    </xf>
    <xf numFmtId="0" fontId="9" fillId="0" borderId="0" xfId="0" applyFont="1" applyFill="1" applyAlignment="1">
      <alignment/>
    </xf>
    <xf numFmtId="3" fontId="9" fillId="0" borderId="0" xfId="0" applyNumberFormat="1" applyFont="1" applyFill="1" applyAlignment="1">
      <alignment/>
    </xf>
    <xf numFmtId="0" fontId="16" fillId="0" borderId="0" xfId="0" applyFont="1" applyFill="1" applyAlignment="1">
      <alignment/>
    </xf>
    <xf numFmtId="0" fontId="0" fillId="0" borderId="0" xfId="0" applyFont="1" applyFill="1" applyBorder="1" applyAlignment="1">
      <alignment/>
    </xf>
    <xf numFmtId="3" fontId="10" fillId="0" borderId="0" xfId="0" applyNumberFormat="1" applyFont="1" applyFill="1" applyBorder="1" applyAlignment="1">
      <alignment/>
    </xf>
    <xf numFmtId="0" fontId="2" fillId="0" borderId="0" xfId="0" applyFont="1" applyFill="1" applyBorder="1" applyAlignment="1">
      <alignment horizontal="right"/>
    </xf>
    <xf numFmtId="0" fontId="10" fillId="0" borderId="0" xfId="0" applyFont="1" applyFill="1" applyAlignment="1">
      <alignment/>
    </xf>
    <xf numFmtId="0" fontId="2" fillId="0" borderId="0" xfId="0" applyFont="1" applyFill="1" applyAlignment="1">
      <alignment horizontal="right"/>
    </xf>
    <xf numFmtId="166" fontId="9" fillId="0" borderId="0" xfId="42" applyNumberFormat="1" applyFont="1" applyFill="1" applyBorder="1" applyAlignment="1">
      <alignment/>
    </xf>
    <xf numFmtId="166" fontId="10" fillId="0" borderId="0" xfId="42" applyNumberFormat="1" applyFont="1" applyFill="1" applyBorder="1" applyAlignment="1">
      <alignment/>
    </xf>
    <xf numFmtId="165" fontId="9" fillId="0" borderId="0" xfId="66" applyNumberFormat="1" applyFont="1" applyFill="1" applyAlignment="1" applyProtection="1">
      <alignment horizontal="right" vertical="center"/>
      <protection/>
    </xf>
    <xf numFmtId="164" fontId="9" fillId="0" borderId="0" xfId="66" applyNumberFormat="1" applyFont="1" applyFill="1" applyAlignment="1" applyProtection="1">
      <alignment horizontal="right" vertical="center"/>
      <protection/>
    </xf>
    <xf numFmtId="164" fontId="9" fillId="0" borderId="15" xfId="66" applyNumberFormat="1" applyFont="1" applyFill="1" applyBorder="1" applyAlignment="1" applyProtection="1">
      <alignment horizontal="right" vertical="center"/>
      <protection/>
    </xf>
    <xf numFmtId="0" fontId="9" fillId="0" borderId="0" xfId="0" applyFont="1" applyFill="1" applyBorder="1" applyAlignment="1">
      <alignment/>
    </xf>
    <xf numFmtId="0" fontId="10" fillId="0" borderId="0" xfId="0" applyFont="1" applyFill="1" applyBorder="1" applyAlignment="1">
      <alignment/>
    </xf>
    <xf numFmtId="0" fontId="0" fillId="0" borderId="0" xfId="0" applyFont="1" applyBorder="1" applyAlignment="1">
      <alignment horizontal="left" wrapText="1" indent="1"/>
    </xf>
    <xf numFmtId="1" fontId="9" fillId="0" borderId="0" xfId="0" applyNumberFormat="1" applyFont="1" applyFill="1" applyAlignment="1">
      <alignment/>
    </xf>
    <xf numFmtId="166" fontId="15" fillId="0" borderId="0" xfId="42" applyNumberFormat="1" applyFont="1" applyFill="1" applyBorder="1" applyAlignment="1">
      <alignment/>
    </xf>
    <xf numFmtId="166" fontId="19" fillId="0" borderId="0" xfId="42" applyNumberFormat="1" applyFont="1" applyFill="1" applyAlignment="1">
      <alignment/>
    </xf>
    <xf numFmtId="0" fontId="1" fillId="0" borderId="0" xfId="0" applyFont="1" applyBorder="1" applyAlignment="1">
      <alignment horizontal="left" wrapText="1" indent="1"/>
    </xf>
    <xf numFmtId="166" fontId="9" fillId="0" borderId="0" xfId="42" applyNumberFormat="1" applyFont="1" applyFill="1" applyAlignment="1">
      <alignment/>
    </xf>
    <xf numFmtId="166" fontId="10" fillId="0" borderId="0" xfId="42" applyNumberFormat="1" applyFont="1" applyFill="1" applyAlignment="1">
      <alignment/>
    </xf>
    <xf numFmtId="3" fontId="9" fillId="0" borderId="0" xfId="42" applyNumberFormat="1" applyFont="1" applyFill="1" applyBorder="1" applyAlignment="1">
      <alignment/>
    </xf>
    <xf numFmtId="0" fontId="21" fillId="0" borderId="0" xfId="0" applyFont="1" applyBorder="1" applyAlignment="1">
      <alignment horizontal="left"/>
    </xf>
    <xf numFmtId="164" fontId="9" fillId="0" borderId="26" xfId="0" applyNumberFormat="1" applyFont="1" applyFill="1" applyBorder="1" applyAlignment="1">
      <alignment/>
    </xf>
    <xf numFmtId="166" fontId="9" fillId="0" borderId="26" xfId="42" applyNumberFormat="1" applyFont="1" applyFill="1" applyBorder="1" applyAlignment="1">
      <alignment/>
    </xf>
    <xf numFmtId="164" fontId="9" fillId="0" borderId="26" xfId="66" applyNumberFormat="1" applyFont="1" applyFill="1" applyBorder="1" applyAlignment="1" applyProtection="1">
      <alignment horizontal="right" vertical="center"/>
      <protection/>
    </xf>
    <xf numFmtId="0" fontId="0" fillId="0" borderId="0" xfId="0" applyFont="1" applyBorder="1" applyAlignment="1">
      <alignment horizontal="left"/>
    </xf>
    <xf numFmtId="3" fontId="36" fillId="0" borderId="0" xfId="69" applyNumberFormat="1" applyFont="1" applyFill="1">
      <alignment/>
      <protection/>
    </xf>
    <xf numFmtId="3" fontId="36" fillId="0" borderId="0" xfId="70" applyNumberFormat="1" applyFont="1" applyFill="1">
      <alignment/>
      <protection/>
    </xf>
    <xf numFmtId="3" fontId="30" fillId="0" borderId="0" xfId="0" applyNumberFormat="1" applyFont="1" applyFill="1" applyBorder="1" applyAlignment="1">
      <alignment/>
    </xf>
    <xf numFmtId="0" fontId="1" fillId="0" borderId="15" xfId="0" applyFont="1" applyBorder="1" applyAlignment="1">
      <alignment horizontal="center" vertical="top"/>
    </xf>
    <xf numFmtId="0" fontId="10" fillId="0" borderId="0" xfId="0" applyFont="1" applyBorder="1" applyAlignment="1">
      <alignment/>
    </xf>
    <xf numFmtId="166" fontId="15" fillId="0" borderId="26" xfId="42" applyNumberFormat="1" applyFont="1" applyFill="1" applyBorder="1" applyAlignment="1">
      <alignment/>
    </xf>
    <xf numFmtId="0" fontId="10" fillId="0" borderId="0" xfId="0" applyFont="1" applyAlignment="1">
      <alignment horizontal="left" indent="1"/>
    </xf>
    <xf numFmtId="0" fontId="9" fillId="0" borderId="0" xfId="0" applyFont="1" applyBorder="1" applyAlignment="1">
      <alignment horizontal="left" indent="3"/>
    </xf>
    <xf numFmtId="0" fontId="10" fillId="0" borderId="0" xfId="0" applyFont="1" applyBorder="1" applyAlignment="1">
      <alignment horizontal="left" indent="1"/>
    </xf>
    <xf numFmtId="0" fontId="10" fillId="0" borderId="0" xfId="0" applyFont="1" applyBorder="1" applyAlignment="1">
      <alignment horizontal="left" indent="1"/>
    </xf>
    <xf numFmtId="0" fontId="9" fillId="0" borderId="0" xfId="0" applyFont="1" applyBorder="1" applyAlignment="1">
      <alignment/>
    </xf>
    <xf numFmtId="0" fontId="9" fillId="0" borderId="0" xfId="0" applyFont="1" applyAlignment="1">
      <alignment/>
    </xf>
    <xf numFmtId="0" fontId="9" fillId="0" borderId="0" xfId="0" applyFont="1" applyFill="1" applyAlignment="1">
      <alignment/>
    </xf>
    <xf numFmtId="0" fontId="9" fillId="0" borderId="0" xfId="0" applyFont="1" applyBorder="1" applyAlignment="1">
      <alignment horizontal="left"/>
    </xf>
    <xf numFmtId="0" fontId="2" fillId="0" borderId="0" xfId="0" applyFont="1" applyFill="1" applyAlignment="1">
      <alignment/>
    </xf>
    <xf numFmtId="3" fontId="9" fillId="0" borderId="0" xfId="0" applyNumberFormat="1" applyFont="1" applyFill="1" applyAlignment="1">
      <alignment/>
    </xf>
    <xf numFmtId="166" fontId="15" fillId="0" borderId="0" xfId="42" applyNumberFormat="1" applyFont="1" applyFill="1" applyBorder="1" applyAlignment="1">
      <alignment/>
    </xf>
    <xf numFmtId="1" fontId="9" fillId="0" borderId="0" xfId="0" applyNumberFormat="1" applyFont="1" applyFill="1" applyBorder="1" applyAlignment="1">
      <alignment/>
    </xf>
    <xf numFmtId="0" fontId="10" fillId="0" borderId="0" xfId="0" applyFont="1" applyBorder="1" applyAlignment="1">
      <alignment vertical="top" wrapText="1"/>
    </xf>
    <xf numFmtId="0" fontId="10" fillId="0" borderId="0" xfId="0" applyFont="1" applyBorder="1" applyAlignment="1">
      <alignment horizontal="center" vertical="top"/>
    </xf>
    <xf numFmtId="0" fontId="10" fillId="0" borderId="0" xfId="0" applyFont="1" applyFill="1" applyBorder="1" applyAlignment="1">
      <alignment horizontal="center" vertical="top"/>
    </xf>
    <xf numFmtId="0" fontId="15" fillId="0" borderId="0" xfId="0" applyFont="1" applyFill="1" applyBorder="1" applyAlignment="1">
      <alignment horizontal="right"/>
    </xf>
    <xf numFmtId="0" fontId="9" fillId="0" borderId="0" xfId="0" applyFont="1" applyAlignment="1">
      <alignment horizontal="left" indent="2"/>
    </xf>
    <xf numFmtId="3" fontId="0" fillId="0" borderId="0" xfId="70" applyNumberFormat="1" applyFont="1" applyFill="1">
      <alignment/>
      <protection/>
    </xf>
    <xf numFmtId="0" fontId="2" fillId="0" borderId="0" xfId="0" applyFont="1" applyFill="1" applyAlignment="1">
      <alignment horizontal="center"/>
    </xf>
    <xf numFmtId="0" fontId="10" fillId="0" borderId="0" xfId="0" applyFont="1" applyFill="1" applyAlignment="1">
      <alignment horizontal="left"/>
    </xf>
    <xf numFmtId="0" fontId="9" fillId="0" borderId="0" xfId="0" applyFont="1" applyFill="1" applyAlignment="1">
      <alignment horizontal="left" indent="1"/>
    </xf>
    <xf numFmtId="0" fontId="9" fillId="0" borderId="0" xfId="0" applyFont="1" applyFill="1" applyBorder="1" applyAlignment="1">
      <alignment horizontal="left" indent="1"/>
    </xf>
    <xf numFmtId="0" fontId="41" fillId="0" borderId="0" xfId="0" applyFont="1" applyFill="1" applyBorder="1" applyAlignment="1">
      <alignment horizontal="left" indent="1"/>
    </xf>
    <xf numFmtId="0" fontId="17" fillId="0" borderId="0" xfId="0" applyFont="1" applyFill="1" applyBorder="1" applyAlignment="1">
      <alignment horizontal="left" indent="9"/>
    </xf>
    <xf numFmtId="0" fontId="9" fillId="0" borderId="27" xfId="0" applyFont="1" applyFill="1" applyBorder="1" applyAlignment="1">
      <alignment/>
    </xf>
    <xf numFmtId="0" fontId="10" fillId="0" borderId="27" xfId="0" applyFont="1" applyFill="1" applyBorder="1" applyAlignment="1">
      <alignment/>
    </xf>
    <xf numFmtId="0" fontId="0" fillId="0" borderId="27" xfId="0" applyFill="1" applyBorder="1" applyAlignment="1">
      <alignment/>
    </xf>
    <xf numFmtId="0" fontId="10" fillId="0" borderId="27" xfId="0" applyFont="1" applyFill="1" applyBorder="1" applyAlignment="1">
      <alignment horizontal="center"/>
    </xf>
    <xf numFmtId="0" fontId="9" fillId="0" borderId="19" xfId="0" applyFont="1" applyFill="1" applyBorder="1" applyAlignment="1">
      <alignment/>
    </xf>
    <xf numFmtId="0" fontId="10" fillId="0" borderId="19" xfId="0" applyFont="1" applyFill="1" applyBorder="1" applyAlignment="1">
      <alignment horizontal="right"/>
    </xf>
    <xf numFmtId="0" fontId="10" fillId="0" borderId="19" xfId="0" applyFont="1" applyFill="1" applyBorder="1" applyAlignment="1">
      <alignment horizontal="center"/>
    </xf>
    <xf numFmtId="0" fontId="9" fillId="0" borderId="19" xfId="0" applyFont="1" applyFill="1" applyBorder="1" applyAlignment="1">
      <alignment horizontal="left" indent="1"/>
    </xf>
    <xf numFmtId="0" fontId="0" fillId="0" borderId="19" xfId="0" applyFill="1" applyBorder="1" applyAlignment="1">
      <alignment/>
    </xf>
    <xf numFmtId="3" fontId="15" fillId="0" borderId="19" xfId="0" applyNumberFormat="1" applyFont="1" applyFill="1" applyBorder="1" applyAlignment="1">
      <alignment/>
    </xf>
    <xf numFmtId="166" fontId="15" fillId="0" borderId="19" xfId="42" applyNumberFormat="1" applyFont="1" applyFill="1" applyBorder="1" applyAlignment="1">
      <alignment/>
    </xf>
    <xf numFmtId="0" fontId="10" fillId="0" borderId="19" xfId="0" applyFont="1" applyBorder="1" applyAlignment="1">
      <alignment horizontal="center"/>
    </xf>
    <xf numFmtId="0" fontId="0" fillId="0" borderId="19" xfId="0" applyBorder="1" applyAlignment="1">
      <alignment/>
    </xf>
    <xf numFmtId="0" fontId="10" fillId="0" borderId="28" xfId="0" applyFont="1" applyBorder="1" applyAlignment="1">
      <alignment/>
    </xf>
    <xf numFmtId="0" fontId="10" fillId="0" borderId="28" xfId="0" applyFont="1" applyFill="1" applyBorder="1" applyAlignment="1">
      <alignment/>
    </xf>
    <xf numFmtId="0" fontId="1" fillId="0" borderId="19" xfId="0" applyFont="1" applyBorder="1" applyAlignment="1">
      <alignment horizontal="left" indent="1"/>
    </xf>
    <xf numFmtId="164" fontId="10" fillId="0" borderId="19" xfId="0" applyNumberFormat="1" applyFont="1" applyBorder="1" applyAlignment="1">
      <alignment/>
    </xf>
    <xf numFmtId="0" fontId="10" fillId="0" borderId="19" xfId="0" applyFont="1" applyFill="1" applyBorder="1" applyAlignment="1">
      <alignment/>
    </xf>
    <xf numFmtId="3" fontId="10" fillId="0" borderId="19" xfId="0" applyNumberFormat="1" applyFont="1" applyBorder="1" applyAlignment="1">
      <alignment/>
    </xf>
    <xf numFmtId="187" fontId="10" fillId="0" borderId="19" xfId="0" applyNumberFormat="1" applyFont="1" applyBorder="1" applyAlignment="1">
      <alignment/>
    </xf>
    <xf numFmtId="3" fontId="10" fillId="0" borderId="19" xfId="0" applyNumberFormat="1" applyFont="1" applyFill="1" applyBorder="1" applyAlignment="1">
      <alignment/>
    </xf>
    <xf numFmtId="0" fontId="0" fillId="0" borderId="27" xfId="0" applyBorder="1" applyAlignment="1">
      <alignment/>
    </xf>
    <xf numFmtId="0" fontId="0" fillId="0" borderId="19" xfId="0" applyBorder="1" applyAlignment="1">
      <alignment horizontal="center" vertical="center" wrapText="1"/>
    </xf>
    <xf numFmtId="0" fontId="0" fillId="0" borderId="19" xfId="0" applyBorder="1" applyAlignment="1">
      <alignment horizontal="center"/>
    </xf>
    <xf numFmtId="0" fontId="1" fillId="0" borderId="19" xfId="0" applyFont="1" applyBorder="1" applyAlignment="1">
      <alignment horizontal="center" vertical="top"/>
    </xf>
    <xf numFmtId="0" fontId="0" fillId="0" borderId="19" xfId="0" applyBorder="1" applyAlignment="1">
      <alignment horizontal="center" vertical="center"/>
    </xf>
    <xf numFmtId="0" fontId="0" fillId="0" borderId="19" xfId="0" applyBorder="1" applyAlignment="1">
      <alignment horizontal="center" wrapText="1"/>
    </xf>
    <xf numFmtId="0" fontId="1" fillId="0" borderId="28" xfId="0" applyFont="1" applyBorder="1" applyAlignment="1">
      <alignment horizontal="centerContinuous" wrapText="1"/>
    </xf>
    <xf numFmtId="0" fontId="1" fillId="0" borderId="28" xfId="0" applyFont="1" applyBorder="1" applyAlignment="1">
      <alignment horizontal="centerContinuous"/>
    </xf>
    <xf numFmtId="0" fontId="0" fillId="0" borderId="19" xfId="0" applyFont="1" applyBorder="1" applyAlignment="1">
      <alignment/>
    </xf>
    <xf numFmtId="0" fontId="10" fillId="0" borderId="27" xfId="0" applyFont="1" applyBorder="1" applyAlignment="1">
      <alignment/>
    </xf>
    <xf numFmtId="166" fontId="37" fillId="0" borderId="19" xfId="42" applyNumberFormat="1" applyFont="1" applyBorder="1" applyAlignment="1">
      <alignment/>
    </xf>
    <xf numFmtId="166" fontId="37" fillId="0" borderId="19" xfId="42" applyNumberFormat="1" applyFont="1" applyBorder="1" applyAlignment="1">
      <alignment horizontal="left"/>
    </xf>
    <xf numFmtId="3" fontId="37" fillId="0" borderId="19" xfId="0" applyNumberFormat="1" applyFont="1" applyBorder="1" applyAlignment="1">
      <alignment/>
    </xf>
    <xf numFmtId="0" fontId="10" fillId="0" borderId="27" xfId="0" applyFont="1" applyBorder="1" applyAlignment="1">
      <alignment horizontal="center"/>
    </xf>
    <xf numFmtId="0" fontId="10" fillId="0" borderId="28" xfId="0" applyFont="1" applyBorder="1" applyAlignment="1">
      <alignment horizontal="center"/>
    </xf>
    <xf numFmtId="49" fontId="10" fillId="0" borderId="28" xfId="0" applyNumberFormat="1" applyFont="1" applyBorder="1" applyAlignment="1">
      <alignment horizontal="center"/>
    </xf>
    <xf numFmtId="0" fontId="10" fillId="0" borderId="28" xfId="0" applyFont="1" applyFill="1" applyBorder="1" applyAlignment="1">
      <alignment horizontal="center"/>
    </xf>
    <xf numFmtId="0" fontId="10" fillId="0" borderId="28" xfId="0" applyFont="1" applyBorder="1" applyAlignment="1">
      <alignment vertical="top" wrapText="1"/>
    </xf>
    <xf numFmtId="0" fontId="10" fillId="0" borderId="28" xfId="0" applyFont="1" applyBorder="1" applyAlignment="1">
      <alignment horizontal="center" vertical="top"/>
    </xf>
    <xf numFmtId="0" fontId="10" fillId="0" borderId="28" xfId="0" applyFont="1" applyFill="1" applyBorder="1" applyAlignment="1">
      <alignment horizontal="center" vertical="top"/>
    </xf>
    <xf numFmtId="0" fontId="9" fillId="0" borderId="0" xfId="0" applyFont="1" applyFill="1" applyBorder="1" applyAlignment="1">
      <alignment/>
    </xf>
    <xf numFmtId="49" fontId="9" fillId="0" borderId="0" xfId="0" applyNumberFormat="1" applyFont="1" applyBorder="1" applyAlignment="1">
      <alignment/>
    </xf>
    <xf numFmtId="0" fontId="0" fillId="0" borderId="28" xfId="0" applyBorder="1" applyAlignment="1">
      <alignment/>
    </xf>
    <xf numFmtId="0" fontId="9" fillId="0" borderId="19" xfId="0" applyFont="1" applyBorder="1" applyAlignment="1">
      <alignment horizontal="center"/>
    </xf>
    <xf numFmtId="164" fontId="1" fillId="0" borderId="19" xfId="0" applyNumberFormat="1" applyFont="1" applyBorder="1" applyAlignment="1">
      <alignment horizontal="left"/>
    </xf>
    <xf numFmtId="0" fontId="10" fillId="0" borderId="28" xfId="0" applyFont="1" applyBorder="1" applyAlignment="1">
      <alignment horizontal="left"/>
    </xf>
    <xf numFmtId="0" fontId="10" fillId="0" borderId="28" xfId="0" applyFont="1" applyFill="1" applyBorder="1" applyAlignment="1" quotePrefix="1">
      <alignment horizontal="right"/>
    </xf>
    <xf numFmtId="1" fontId="9" fillId="0" borderId="19" xfId="0" applyNumberFormat="1" applyFont="1" applyFill="1" applyBorder="1" applyAlignment="1">
      <alignment horizontal="right"/>
    </xf>
    <xf numFmtId="0" fontId="9" fillId="0" borderId="19" xfId="0" applyFont="1" applyBorder="1" applyAlignment="1">
      <alignment horizontal="left" indent="1"/>
    </xf>
    <xf numFmtId="0" fontId="31" fillId="0" borderId="19" xfId="0" applyFont="1" applyBorder="1" applyAlignment="1">
      <alignment/>
    </xf>
    <xf numFmtId="0" fontId="17" fillId="0" borderId="28" xfId="0" applyFont="1" applyFill="1" applyBorder="1" applyAlignment="1">
      <alignment horizontal="center" vertical="center"/>
    </xf>
    <xf numFmtId="0" fontId="17" fillId="0" borderId="0" xfId="0" applyFont="1" applyFill="1" applyAlignment="1">
      <alignment/>
    </xf>
    <xf numFmtId="0" fontId="10" fillId="0" borderId="0" xfId="0" applyFont="1" applyFill="1" applyBorder="1" applyAlignment="1">
      <alignment/>
    </xf>
    <xf numFmtId="0" fontId="9" fillId="0" borderId="0" xfId="0" applyFont="1" applyFill="1" applyBorder="1" applyAlignment="1">
      <alignment vertical="top"/>
    </xf>
    <xf numFmtId="3" fontId="9" fillId="0" borderId="0" xfId="0" applyNumberFormat="1" applyFont="1" applyFill="1" applyBorder="1" applyAlignment="1">
      <alignment/>
    </xf>
    <xf numFmtId="3" fontId="9" fillId="0" borderId="0" xfId="0" applyNumberFormat="1" applyFont="1" applyFill="1" applyBorder="1" applyAlignment="1">
      <alignment horizontal="right"/>
    </xf>
    <xf numFmtId="3" fontId="9" fillId="0" borderId="0" xfId="0" applyNumberFormat="1" applyFont="1" applyFill="1" applyAlignment="1">
      <alignment horizontal="right" wrapText="1"/>
    </xf>
    <xf numFmtId="3" fontId="15" fillId="0" borderId="0" xfId="0" applyNumberFormat="1" applyFont="1" applyFill="1" applyBorder="1" applyAlignment="1">
      <alignment/>
    </xf>
    <xf numFmtId="3" fontId="15" fillId="0" borderId="0" xfId="0" applyNumberFormat="1" applyFont="1" applyFill="1" applyAlignment="1">
      <alignment/>
    </xf>
    <xf numFmtId="3" fontId="9" fillId="0" borderId="0" xfId="0" applyNumberFormat="1" applyFont="1" applyFill="1" applyAlignment="1">
      <alignment wrapText="1"/>
    </xf>
    <xf numFmtId="0" fontId="0" fillId="0" borderId="0" xfId="0" applyFont="1" applyFill="1" applyAlignment="1">
      <alignment/>
    </xf>
    <xf numFmtId="164" fontId="0" fillId="0" borderId="0" xfId="0" applyNumberFormat="1" applyFont="1" applyAlignment="1">
      <alignment/>
    </xf>
    <xf numFmtId="0" fontId="0" fillId="0" borderId="0" xfId="0" applyFont="1" applyFill="1" applyAlignment="1">
      <alignment/>
    </xf>
    <xf numFmtId="0" fontId="10" fillId="0" borderId="0" xfId="0" applyFont="1" applyAlignment="1">
      <alignment/>
    </xf>
    <xf numFmtId="166" fontId="15" fillId="0" borderId="0" xfId="42" applyNumberFormat="1" applyFont="1" applyFill="1" applyBorder="1" applyAlignment="1">
      <alignment horizontal="right"/>
    </xf>
    <xf numFmtId="3" fontId="9" fillId="0" borderId="0" xfId="69" applyNumberFormat="1" applyFont="1" applyFill="1">
      <alignment/>
      <protection/>
    </xf>
    <xf numFmtId="1" fontId="19" fillId="0" borderId="0" xfId="42" applyNumberFormat="1" applyFont="1" applyFill="1" applyAlignment="1">
      <alignment/>
    </xf>
    <xf numFmtId="0" fontId="22" fillId="0" borderId="0" xfId="64" applyFont="1" applyFill="1" applyBorder="1" applyAlignment="1">
      <alignment horizontal="left"/>
      <protection/>
    </xf>
    <xf numFmtId="0" fontId="24" fillId="0" borderId="0" xfId="64" applyFont="1" applyFill="1" applyBorder="1" applyAlignment="1">
      <alignment horizontal="left"/>
      <protection/>
    </xf>
    <xf numFmtId="164" fontId="1" fillId="0" borderId="0" xfId="0" applyNumberFormat="1" applyFont="1" applyFill="1" applyBorder="1" applyAlignment="1">
      <alignment horizontal="left"/>
    </xf>
    <xf numFmtId="0" fontId="1" fillId="0" borderId="0" xfId="0" applyFont="1" applyFill="1" applyBorder="1" applyAlignment="1">
      <alignment/>
    </xf>
    <xf numFmtId="164" fontId="1" fillId="0" borderId="19" xfId="0" applyNumberFormat="1" applyFont="1" applyFill="1" applyBorder="1" applyAlignment="1">
      <alignment horizontal="left"/>
    </xf>
    <xf numFmtId="0" fontId="1" fillId="0" borderId="19" xfId="0" applyFont="1" applyFill="1" applyBorder="1" applyAlignment="1">
      <alignment/>
    </xf>
    <xf numFmtId="164" fontId="38" fillId="0" borderId="0" xfId="65" applyNumberFormat="1" applyFont="1" applyFill="1" applyAlignment="1">
      <alignment horizontal="right" wrapText="1"/>
      <protection/>
    </xf>
    <xf numFmtId="0" fontId="10" fillId="0" borderId="27" xfId="0" applyFont="1" applyFill="1" applyBorder="1" applyAlignment="1">
      <alignment horizontal="right"/>
    </xf>
    <xf numFmtId="0" fontId="10" fillId="0" borderId="0" xfId="0" applyFont="1" applyFill="1" applyBorder="1" applyAlignment="1">
      <alignment horizontal="right"/>
    </xf>
    <xf numFmtId="0" fontId="1" fillId="0" borderId="19" xfId="0" applyFont="1" applyFill="1" applyBorder="1" applyAlignment="1">
      <alignment horizontal="right"/>
    </xf>
    <xf numFmtId="0" fontId="42" fillId="0" borderId="0" xfId="0" applyFont="1" applyBorder="1" applyAlignment="1">
      <alignment/>
    </xf>
    <xf numFmtId="3" fontId="9" fillId="0" borderId="0" xfId="0" applyNumberFormat="1" applyFont="1" applyFill="1" applyBorder="1" applyAlignment="1">
      <alignment/>
    </xf>
    <xf numFmtId="171" fontId="9" fillId="0" borderId="0" xfId="42" applyNumberFormat="1" applyFont="1" applyFill="1" applyAlignment="1">
      <alignment/>
    </xf>
    <xf numFmtId="0" fontId="9" fillId="0" borderId="0" xfId="0" applyFont="1" applyFill="1" applyAlignment="1">
      <alignment horizontal="right" wrapText="1"/>
    </xf>
    <xf numFmtId="0" fontId="15" fillId="0" borderId="19" xfId="0" applyFont="1" applyBorder="1" applyAlignment="1">
      <alignment/>
    </xf>
    <xf numFmtId="164" fontId="9" fillId="0" borderId="19" xfId="0" applyNumberFormat="1" applyFont="1" applyFill="1" applyBorder="1" applyAlignment="1">
      <alignment/>
    </xf>
    <xf numFmtId="3" fontId="10" fillId="0" borderId="19" xfId="0" applyNumberFormat="1" applyFont="1" applyFill="1" applyBorder="1" applyAlignment="1">
      <alignment horizontal="right"/>
    </xf>
    <xf numFmtId="164" fontId="10" fillId="0" borderId="19" xfId="0" applyNumberFormat="1" applyFont="1" applyFill="1" applyBorder="1" applyAlignment="1">
      <alignment horizontal="right"/>
    </xf>
    <xf numFmtId="49" fontId="10" fillId="0" borderId="19" xfId="0" applyNumberFormat="1" applyFont="1" applyBorder="1" applyAlignment="1">
      <alignment/>
    </xf>
    <xf numFmtId="3" fontId="10" fillId="0" borderId="19" xfId="0" applyNumberFormat="1" applyFont="1" applyBorder="1" applyAlignment="1">
      <alignment horizontal="right"/>
    </xf>
    <xf numFmtId="3" fontId="10" fillId="0" borderId="19" xfId="0" applyNumberFormat="1" applyFont="1" applyFill="1" applyBorder="1" applyAlignment="1">
      <alignment/>
    </xf>
    <xf numFmtId="167" fontId="0" fillId="0" borderId="19" xfId="0" applyNumberFormat="1" applyBorder="1" applyAlignment="1">
      <alignment/>
    </xf>
    <xf numFmtId="167" fontId="0" fillId="0" borderId="0" xfId="0" applyNumberFormat="1" applyAlignment="1">
      <alignment/>
    </xf>
    <xf numFmtId="10" fontId="0" fillId="0" borderId="0" xfId="0" applyNumberFormat="1" applyAlignment="1">
      <alignment/>
    </xf>
    <xf numFmtId="0" fontId="9" fillId="0" borderId="0" xfId="0" applyFont="1" applyFill="1" applyAlignment="1">
      <alignment horizontal="center" vertical="top" wrapText="1"/>
    </xf>
    <xf numFmtId="0" fontId="9" fillId="0" borderId="0" xfId="0" applyFont="1" applyFill="1" applyBorder="1" applyAlignment="1">
      <alignment horizontal="center"/>
    </xf>
    <xf numFmtId="0" fontId="0" fillId="0" borderId="0" xfId="0" applyAlignment="1">
      <alignment horizontal="left" indent="3"/>
    </xf>
    <xf numFmtId="0" fontId="10" fillId="0" borderId="19" xfId="0" applyFont="1" applyBorder="1" applyAlignment="1">
      <alignment horizontal="center" wrapText="1"/>
    </xf>
    <xf numFmtId="0" fontId="10" fillId="0" borderId="0" xfId="0" applyFont="1" applyBorder="1" applyAlignment="1">
      <alignment wrapText="1"/>
    </xf>
    <xf numFmtId="0" fontId="17" fillId="0" borderId="19" xfId="0" applyFont="1" applyBorder="1" applyAlignment="1">
      <alignment/>
    </xf>
    <xf numFmtId="167" fontId="10" fillId="0" borderId="19" xfId="0" applyNumberFormat="1" applyFont="1" applyBorder="1" applyAlignment="1">
      <alignment horizontal="center" wrapText="1"/>
    </xf>
    <xf numFmtId="167" fontId="10" fillId="0" borderId="19" xfId="0" applyNumberFormat="1" applyFont="1" applyFill="1" applyBorder="1" applyAlignment="1">
      <alignment horizontal="center" wrapText="1"/>
    </xf>
    <xf numFmtId="167" fontId="0" fillId="0" borderId="19" xfId="0" applyNumberFormat="1" applyFill="1" applyBorder="1" applyAlignment="1">
      <alignment/>
    </xf>
    <xf numFmtId="167" fontId="0" fillId="0" borderId="0" xfId="0" applyNumberFormat="1" applyFill="1" applyAlignment="1">
      <alignment/>
    </xf>
    <xf numFmtId="0" fontId="44" fillId="0" borderId="0" xfId="0" applyFont="1" applyAlignment="1">
      <alignment horizontal="justify"/>
    </xf>
    <xf numFmtId="0" fontId="1" fillId="0" borderId="0" xfId="0" applyFont="1" applyBorder="1" applyAlignment="1">
      <alignment horizontal="left"/>
    </xf>
    <xf numFmtId="1" fontId="19" fillId="0" borderId="0" xfId="0" applyNumberFormat="1" applyFont="1" applyFill="1" applyAlignment="1">
      <alignment horizontal="right"/>
    </xf>
    <xf numFmtId="0" fontId="10" fillId="0" borderId="28" xfId="0" applyFont="1" applyBorder="1" applyAlignment="1">
      <alignment horizontal="right"/>
    </xf>
    <xf numFmtId="0" fontId="10" fillId="0" borderId="28" xfId="0" applyFont="1" applyFill="1" applyBorder="1" applyAlignment="1">
      <alignment horizontal="right"/>
    </xf>
    <xf numFmtId="0" fontId="1" fillId="0" borderId="0" xfId="63" applyNumberFormat="1" applyFont="1" applyFill="1" applyAlignment="1">
      <alignment horizontal="left"/>
      <protection/>
    </xf>
    <xf numFmtId="3" fontId="0" fillId="0" borderId="0" xfId="0" applyNumberFormat="1" applyFont="1" applyFill="1" applyBorder="1" applyAlignment="1">
      <alignment/>
    </xf>
    <xf numFmtId="3" fontId="0" fillId="0" borderId="0" xfId="0" applyNumberFormat="1" applyFont="1" applyAlignment="1">
      <alignment/>
    </xf>
    <xf numFmtId="164" fontId="9" fillId="0" borderId="0" xfId="0" applyNumberFormat="1" applyFont="1" applyBorder="1" applyAlignment="1">
      <alignment vertical="top"/>
    </xf>
    <xf numFmtId="164" fontId="9" fillId="0" borderId="29" xfId="0" applyNumberFormat="1" applyFont="1" applyBorder="1" applyAlignment="1">
      <alignment vertical="top"/>
    </xf>
    <xf numFmtId="164" fontId="9" fillId="0" borderId="0" xfId="0" applyNumberFormat="1" applyFont="1" applyFill="1" applyAlignment="1">
      <alignment vertical="top"/>
    </xf>
    <xf numFmtId="164" fontId="9" fillId="0" borderId="0" xfId="0" applyNumberFormat="1" applyFont="1" applyAlignment="1">
      <alignment vertical="top"/>
    </xf>
    <xf numFmtId="164" fontId="10" fillId="0" borderId="0" xfId="0" applyNumberFormat="1" applyFont="1" applyBorder="1" applyAlignment="1">
      <alignment vertical="top"/>
    </xf>
    <xf numFmtId="164" fontId="10" fillId="0" borderId="29" xfId="0" applyNumberFormat="1" applyFont="1" applyBorder="1" applyAlignment="1">
      <alignment vertical="top"/>
    </xf>
    <xf numFmtId="164" fontId="10" fillId="0" borderId="0" xfId="0" applyNumberFormat="1" applyFont="1" applyFill="1" applyBorder="1" applyAlignment="1">
      <alignment vertical="top"/>
    </xf>
    <xf numFmtId="164" fontId="10" fillId="0" borderId="0" xfId="0" applyNumberFormat="1" applyFont="1" applyFill="1" applyAlignment="1">
      <alignment vertical="top"/>
    </xf>
    <xf numFmtId="164" fontId="9" fillId="0" borderId="0" xfId="0" applyNumberFormat="1" applyFont="1" applyFill="1" applyBorder="1" applyAlignment="1">
      <alignment vertical="top"/>
    </xf>
    <xf numFmtId="0" fontId="22" fillId="0" borderId="0" xfId="0" applyFont="1" applyAlignment="1">
      <alignment vertical="top"/>
    </xf>
    <xf numFmtId="164" fontId="10" fillId="0" borderId="19" xfId="0" applyNumberFormat="1" applyFont="1" applyBorder="1" applyAlignment="1">
      <alignment vertical="top"/>
    </xf>
    <xf numFmtId="0" fontId="10" fillId="0" borderId="0" xfId="0" applyFont="1" applyBorder="1" applyAlignment="1">
      <alignment vertical="top"/>
    </xf>
    <xf numFmtId="3" fontId="9" fillId="0" borderId="0" xfId="0" applyNumberFormat="1" applyFont="1" applyBorder="1" applyAlignment="1">
      <alignment vertical="top"/>
    </xf>
    <xf numFmtId="3" fontId="10" fillId="0" borderId="0" xfId="0" applyNumberFormat="1" applyFont="1" applyBorder="1" applyAlignment="1">
      <alignment vertical="top"/>
    </xf>
    <xf numFmtId="3" fontId="9" fillId="0" borderId="0" xfId="0" applyNumberFormat="1" applyFont="1" applyBorder="1" applyAlignment="1" quotePrefix="1">
      <alignment horizontal="right"/>
    </xf>
    <xf numFmtId="3" fontId="10" fillId="0" borderId="19" xfId="0" applyNumberFormat="1" applyFont="1" applyBorder="1" applyAlignment="1" quotePrefix="1">
      <alignment horizontal="right"/>
    </xf>
    <xf numFmtId="3" fontId="10" fillId="0" borderId="19" xfId="0" applyNumberFormat="1" applyFont="1" applyBorder="1" applyAlignment="1">
      <alignment vertical="top"/>
    </xf>
    <xf numFmtId="164" fontId="9" fillId="0" borderId="29" xfId="66" applyNumberFormat="1" applyFont="1" applyBorder="1" applyAlignment="1" applyProtection="1">
      <alignment horizontal="right" vertical="center"/>
      <protection/>
    </xf>
    <xf numFmtId="164" fontId="9" fillId="0" borderId="0" xfId="0" applyNumberFormat="1" applyFont="1" applyAlignment="1">
      <alignment horizontal="center"/>
    </xf>
    <xf numFmtId="164" fontId="0" fillId="0" borderId="0" xfId="0" applyNumberFormat="1" applyFont="1" applyFill="1" applyAlignment="1">
      <alignment vertical="top"/>
    </xf>
    <xf numFmtId="164" fontId="9" fillId="0" borderId="15" xfId="0" applyNumberFormat="1" applyFont="1" applyBorder="1" applyAlignment="1">
      <alignment horizontal="center"/>
    </xf>
    <xf numFmtId="164" fontId="9" fillId="0" borderId="15" xfId="0" applyNumberFormat="1" applyFont="1" applyFill="1" applyBorder="1" applyAlignment="1">
      <alignment horizontal="right"/>
    </xf>
    <xf numFmtId="164" fontId="9" fillId="0" borderId="20" xfId="66" applyNumberFormat="1" applyFont="1" applyBorder="1" applyAlignment="1" applyProtection="1">
      <alignment horizontal="right" vertical="center"/>
      <protection/>
    </xf>
    <xf numFmtId="49" fontId="10" fillId="0" borderId="19" xfId="0" applyNumberFormat="1" applyFont="1" applyBorder="1" applyAlignment="1">
      <alignment horizontal="center"/>
    </xf>
    <xf numFmtId="164" fontId="9" fillId="0" borderId="26" xfId="0" applyNumberFormat="1" applyFont="1" applyBorder="1" applyAlignment="1">
      <alignment horizontal="center"/>
    </xf>
    <xf numFmtId="164" fontId="9" fillId="0" borderId="30" xfId="0" applyNumberFormat="1" applyFont="1" applyBorder="1" applyAlignment="1">
      <alignment horizontal="center"/>
    </xf>
    <xf numFmtId="165" fontId="13" fillId="0" borderId="0" xfId="0" applyNumberFormat="1" applyFont="1" applyBorder="1" applyAlignment="1">
      <alignment vertical="top"/>
    </xf>
    <xf numFmtId="164" fontId="9" fillId="0" borderId="0" xfId="0" applyNumberFormat="1" applyFont="1" applyBorder="1" applyAlignment="1">
      <alignment horizontal="right"/>
    </xf>
    <xf numFmtId="164" fontId="9" fillId="0" borderId="26" xfId="0" applyNumberFormat="1" applyFont="1" applyFill="1" applyBorder="1" applyAlignment="1">
      <alignment horizontal="right"/>
    </xf>
    <xf numFmtId="164" fontId="9" fillId="0" borderId="0" xfId="0" applyNumberFormat="1" applyFont="1" applyBorder="1" applyAlignment="1" quotePrefix="1">
      <alignment horizontal="right"/>
    </xf>
    <xf numFmtId="1" fontId="9" fillId="0" borderId="0" xfId="0" applyNumberFormat="1" applyFont="1" applyBorder="1" applyAlignment="1">
      <alignment horizontal="right"/>
    </xf>
    <xf numFmtId="164" fontId="10" fillId="0" borderId="19" xfId="0" applyNumberFormat="1" applyFont="1" applyBorder="1" applyAlignment="1">
      <alignment horizontal="right"/>
    </xf>
    <xf numFmtId="0" fontId="22" fillId="0" borderId="0" xfId="0" applyFont="1" applyBorder="1" applyAlignment="1">
      <alignment horizontal="center"/>
    </xf>
    <xf numFmtId="0" fontId="22" fillId="0" borderId="0" xfId="0" applyFont="1" applyBorder="1" applyAlignment="1">
      <alignment vertical="top"/>
    </xf>
    <xf numFmtId="0" fontId="1" fillId="0" borderId="0" xfId="0" applyFont="1" applyBorder="1" applyAlignment="1">
      <alignment horizontal="right"/>
    </xf>
    <xf numFmtId="0" fontId="0" fillId="0" borderId="0" xfId="0" applyFont="1" applyBorder="1" applyAlignment="1">
      <alignment horizontal="right"/>
    </xf>
    <xf numFmtId="0" fontId="22" fillId="0" borderId="0" xfId="0" applyFont="1" applyFill="1" applyAlignment="1">
      <alignment vertical="top"/>
    </xf>
    <xf numFmtId="0" fontId="10" fillId="0" borderId="28" xfId="0" applyFont="1" applyBorder="1" applyAlignment="1">
      <alignment vertical="top"/>
    </xf>
    <xf numFmtId="0" fontId="9" fillId="0" borderId="0" xfId="0" applyFont="1" applyFill="1" applyBorder="1" applyAlignment="1">
      <alignment vertical="top"/>
    </xf>
    <xf numFmtId="0" fontId="0" fillId="0" borderId="0" xfId="0" applyFont="1" applyAlignment="1">
      <alignment vertical="top"/>
    </xf>
    <xf numFmtId="0" fontId="0" fillId="0" borderId="0" xfId="0" applyFont="1" applyFill="1" applyAlignment="1">
      <alignment vertical="top"/>
    </xf>
    <xf numFmtId="0" fontId="10" fillId="0" borderId="0" xfId="68" applyFont="1" applyFill="1" applyBorder="1">
      <alignment/>
      <protection/>
    </xf>
    <xf numFmtId="0" fontId="9" fillId="0" borderId="0" xfId="68" applyFont="1" applyFill="1">
      <alignment/>
      <protection/>
    </xf>
    <xf numFmtId="0" fontId="16" fillId="0" borderId="0" xfId="68" applyFont="1" applyFill="1" applyBorder="1">
      <alignment/>
      <protection/>
    </xf>
    <xf numFmtId="0" fontId="16" fillId="0" borderId="0" xfId="68" applyFont="1" applyFill="1">
      <alignment/>
      <protection/>
    </xf>
    <xf numFmtId="0" fontId="16" fillId="0" borderId="27" xfId="68" applyFont="1" applyFill="1" applyBorder="1">
      <alignment/>
      <protection/>
    </xf>
    <xf numFmtId="0" fontId="10" fillId="0" borderId="27" xfId="68" applyFont="1" applyFill="1" applyBorder="1" applyAlignment="1">
      <alignment horizontal="center"/>
      <protection/>
    </xf>
    <xf numFmtId="0" fontId="10" fillId="0" borderId="19" xfId="68" applyFont="1" applyFill="1" applyBorder="1">
      <alignment/>
      <protection/>
    </xf>
    <xf numFmtId="0" fontId="10" fillId="0" borderId="19" xfId="68" applyFont="1" applyFill="1" applyBorder="1" applyAlignment="1" quotePrefix="1">
      <alignment horizontal="center"/>
      <protection/>
    </xf>
    <xf numFmtId="0" fontId="10" fillId="0" borderId="19" xfId="68" applyFont="1" applyFill="1" applyBorder="1" applyAlignment="1">
      <alignment horizontal="center"/>
      <protection/>
    </xf>
    <xf numFmtId="0" fontId="10" fillId="0" borderId="19" xfId="68" applyFont="1" applyFill="1" applyBorder="1" applyAlignment="1">
      <alignment horizontal="center" wrapText="1"/>
      <protection/>
    </xf>
    <xf numFmtId="0" fontId="9" fillId="0" borderId="0" xfId="68" applyFont="1" applyFill="1" applyBorder="1">
      <alignment/>
      <protection/>
    </xf>
    <xf numFmtId="0" fontId="10" fillId="0" borderId="0" xfId="68" applyFont="1" applyFill="1" applyBorder="1" applyAlignment="1" quotePrefix="1">
      <alignment horizontal="right"/>
      <protection/>
    </xf>
    <xf numFmtId="0" fontId="10" fillId="0" borderId="0" xfId="68" applyFont="1" applyFill="1" applyBorder="1" applyAlignment="1">
      <alignment horizontal="center"/>
      <protection/>
    </xf>
    <xf numFmtId="3" fontId="9" fillId="0" borderId="0" xfId="68" applyNumberFormat="1" applyFont="1" applyFill="1" applyBorder="1" applyAlignment="1">
      <alignment horizontal="left"/>
      <protection/>
    </xf>
    <xf numFmtId="3" fontId="9" fillId="0" borderId="0" xfId="68" applyNumberFormat="1" applyFont="1" applyFill="1" applyBorder="1">
      <alignment/>
      <protection/>
    </xf>
    <xf numFmtId="3" fontId="9" fillId="0" borderId="0" xfId="68" applyNumberFormat="1" applyFont="1" applyFill="1" applyBorder="1" applyAlignment="1">
      <alignment horizontal="right"/>
      <protection/>
    </xf>
    <xf numFmtId="0" fontId="0" fillId="0" borderId="0" xfId="68" applyFill="1" applyBorder="1">
      <alignment/>
      <protection/>
    </xf>
    <xf numFmtId="0" fontId="0" fillId="0" borderId="0" xfId="68" applyFill="1">
      <alignment/>
      <protection/>
    </xf>
    <xf numFmtId="3" fontId="9" fillId="0" borderId="0" xfId="68" applyNumberFormat="1" applyFont="1" applyFill="1" applyBorder="1" applyAlignment="1">
      <alignment horizontal="right"/>
      <protection/>
    </xf>
    <xf numFmtId="164" fontId="0" fillId="0" borderId="0" xfId="68" applyNumberFormat="1" applyFill="1" applyBorder="1">
      <alignment/>
      <protection/>
    </xf>
    <xf numFmtId="2" fontId="0" fillId="0" borderId="0" xfId="68" applyNumberFormat="1" applyFill="1">
      <alignment/>
      <protection/>
    </xf>
    <xf numFmtId="41" fontId="9" fillId="0" borderId="17" xfId="68" applyNumberFormat="1" applyFont="1" applyFill="1" applyBorder="1">
      <alignment/>
      <protection/>
    </xf>
    <xf numFmtId="2" fontId="9" fillId="0" borderId="19" xfId="68" applyNumberFormat="1" applyFont="1" applyFill="1" applyBorder="1">
      <alignment/>
      <protection/>
    </xf>
    <xf numFmtId="3" fontId="10" fillId="0" borderId="19" xfId="68" applyNumberFormat="1" applyFont="1" applyFill="1" applyBorder="1">
      <alignment/>
      <protection/>
    </xf>
    <xf numFmtId="3" fontId="10" fillId="0" borderId="19" xfId="68" applyNumberFormat="1" applyFont="1" applyFill="1" applyBorder="1" applyAlignment="1">
      <alignment/>
      <protection/>
    </xf>
    <xf numFmtId="0" fontId="0" fillId="0" borderId="0" xfId="68" applyFont="1">
      <alignment/>
      <protection/>
    </xf>
    <xf numFmtId="41" fontId="0" fillId="0" borderId="0" xfId="68" applyNumberFormat="1" applyFill="1">
      <alignment/>
      <protection/>
    </xf>
    <xf numFmtId="3" fontId="0" fillId="0" borderId="0" xfId="68" applyNumberFormat="1" applyFill="1">
      <alignment/>
      <protection/>
    </xf>
    <xf numFmtId="1" fontId="19" fillId="0" borderId="0" xfId="0" applyNumberFormat="1" applyFont="1" applyBorder="1" applyAlignment="1">
      <alignment/>
    </xf>
    <xf numFmtId="164" fontId="19" fillId="0" borderId="0" xfId="0" applyNumberFormat="1" applyFont="1" applyBorder="1" applyAlignment="1">
      <alignment/>
    </xf>
    <xf numFmtId="0" fontId="10" fillId="0" borderId="0" xfId="62" applyFont="1">
      <alignment/>
      <protection/>
    </xf>
    <xf numFmtId="0" fontId="9" fillId="0" borderId="0" xfId="62" applyFont="1" applyFill="1" applyBorder="1">
      <alignment/>
      <protection/>
    </xf>
    <xf numFmtId="0" fontId="9" fillId="0" borderId="0" xfId="62" applyFont="1">
      <alignment/>
      <protection/>
    </xf>
    <xf numFmtId="0" fontId="10" fillId="0" borderId="28" xfId="62" applyFont="1" applyBorder="1" applyAlignment="1">
      <alignment horizontal="left"/>
      <protection/>
    </xf>
    <xf numFmtId="0" fontId="10" fillId="0" borderId="28" xfId="62" applyFont="1" applyFill="1" applyBorder="1">
      <alignment/>
      <protection/>
    </xf>
    <xf numFmtId="0" fontId="17" fillId="0" borderId="0" xfId="62" applyFont="1">
      <alignment/>
      <protection/>
    </xf>
    <xf numFmtId="0" fontId="15" fillId="0" borderId="0" xfId="62" applyFont="1" applyFill="1" applyBorder="1" applyAlignment="1">
      <alignment horizontal="right"/>
      <protection/>
    </xf>
    <xf numFmtId="0" fontId="0" fillId="0" borderId="0" xfId="62" applyFont="1">
      <alignment/>
      <protection/>
    </xf>
    <xf numFmtId="0" fontId="17" fillId="0" borderId="0" xfId="62" applyFont="1" applyAlignment="1">
      <alignment horizontal="left" indent="2"/>
      <protection/>
    </xf>
    <xf numFmtId="0" fontId="9" fillId="0" borderId="0" xfId="62" applyFont="1" applyAlignment="1">
      <alignment horizontal="left"/>
      <protection/>
    </xf>
    <xf numFmtId="165" fontId="9" fillId="0" borderId="0" xfId="62" applyNumberFormat="1" applyFont="1" applyFill="1" applyBorder="1" applyAlignment="1">
      <alignment horizontal="right"/>
      <protection/>
    </xf>
    <xf numFmtId="0" fontId="43" fillId="0" borderId="0" xfId="62" applyFont="1" applyAlignment="1">
      <alignment horizontal="left"/>
      <protection/>
    </xf>
    <xf numFmtId="0" fontId="10" fillId="0" borderId="0" xfId="62" applyFont="1" applyAlignment="1">
      <alignment horizontal="left"/>
      <protection/>
    </xf>
    <xf numFmtId="0" fontId="9" fillId="0" borderId="0" xfId="62" applyFont="1" applyAlignment="1">
      <alignment horizontal="left" indent="1"/>
      <protection/>
    </xf>
    <xf numFmtId="167" fontId="9" fillId="0" borderId="0" xfId="62" applyNumberFormat="1" applyFont="1">
      <alignment/>
      <protection/>
    </xf>
    <xf numFmtId="0" fontId="9" fillId="0" borderId="0" xfId="62" applyFont="1" applyFill="1">
      <alignment/>
      <protection/>
    </xf>
    <xf numFmtId="0" fontId="9" fillId="0" borderId="0" xfId="62" applyFont="1" applyFill="1" applyAlignment="1">
      <alignment horizontal="left" indent="2"/>
      <protection/>
    </xf>
    <xf numFmtId="0" fontId="10" fillId="0" borderId="0" xfId="62" applyFont="1" applyAlignment="1">
      <alignment horizontal="left" indent="2"/>
      <protection/>
    </xf>
    <xf numFmtId="0" fontId="15" fillId="0" borderId="0" xfId="62" applyFont="1" applyFill="1">
      <alignment/>
      <protection/>
    </xf>
    <xf numFmtId="0" fontId="9" fillId="0" borderId="0" xfId="62" applyFont="1" applyAlignment="1">
      <alignment horizontal="left" indent="2"/>
      <protection/>
    </xf>
    <xf numFmtId="164" fontId="9" fillId="0" borderId="0" xfId="62" applyNumberFormat="1" applyFont="1">
      <alignment/>
      <protection/>
    </xf>
    <xf numFmtId="0" fontId="9" fillId="0" borderId="0" xfId="62" applyFont="1" applyFill="1" applyAlignment="1">
      <alignment horizontal="left" indent="5"/>
      <protection/>
    </xf>
    <xf numFmtId="164" fontId="9" fillId="0" borderId="0" xfId="62" applyNumberFormat="1" applyFont="1" applyFill="1">
      <alignment/>
      <protection/>
    </xf>
    <xf numFmtId="0" fontId="9" fillId="0" borderId="0" xfId="62" applyFont="1" applyFill="1" applyAlignment="1">
      <alignment horizontal="left" indent="4"/>
      <protection/>
    </xf>
    <xf numFmtId="164" fontId="9" fillId="0" borderId="0" xfId="62" applyNumberFormat="1" applyFont="1" applyFill="1" applyBorder="1" applyProtection="1">
      <alignment/>
      <protection/>
    </xf>
    <xf numFmtId="0" fontId="9" fillId="0" borderId="0" xfId="62" applyFont="1" applyFill="1" applyAlignment="1">
      <alignment horizontal="left" indent="3"/>
      <protection/>
    </xf>
    <xf numFmtId="0" fontId="10" fillId="0" borderId="0" xfId="62" applyFont="1" applyFill="1" applyAlignment="1">
      <alignment horizontal="left"/>
      <protection/>
    </xf>
    <xf numFmtId="2" fontId="10" fillId="0" borderId="0" xfId="62" applyNumberFormat="1" applyFont="1" applyFill="1">
      <alignment/>
      <protection/>
    </xf>
    <xf numFmtId="0" fontId="10" fillId="0" borderId="0" xfId="62" applyFont="1" applyFill="1" applyAlignment="1">
      <alignment horizontal="left" indent="2"/>
      <protection/>
    </xf>
    <xf numFmtId="0" fontId="17" fillId="0" borderId="0" xfId="62" applyFont="1" applyAlignment="1">
      <alignment horizontal="left"/>
      <protection/>
    </xf>
    <xf numFmtId="0" fontId="17" fillId="0" borderId="0" xfId="62" applyFont="1" applyFill="1" applyAlignment="1">
      <alignment horizontal="left" indent="3"/>
      <protection/>
    </xf>
    <xf numFmtId="9" fontId="9" fillId="0" borderId="0" xfId="62" applyNumberFormat="1" applyFont="1" applyFill="1" applyBorder="1" applyAlignment="1">
      <alignment horizontal="right"/>
      <protection/>
    </xf>
    <xf numFmtId="0" fontId="9" fillId="0" borderId="0" xfId="62" applyFont="1" applyBorder="1" applyAlignment="1">
      <alignment horizontal="left" indent="5"/>
      <protection/>
    </xf>
    <xf numFmtId="0" fontId="10" fillId="0" borderId="19" xfId="62" applyFont="1" applyFill="1" applyBorder="1" applyAlignment="1">
      <alignment horizontal="left"/>
      <protection/>
    </xf>
    <xf numFmtId="2" fontId="10" fillId="0" borderId="19" xfId="62" applyNumberFormat="1" applyFont="1" applyFill="1" applyBorder="1">
      <alignment/>
      <protection/>
    </xf>
    <xf numFmtId="0" fontId="0" fillId="0" borderId="19" xfId="62" applyFont="1" applyBorder="1">
      <alignment/>
      <protection/>
    </xf>
    <xf numFmtId="0" fontId="10" fillId="0" borderId="19" xfId="62" applyFont="1" applyFill="1" applyBorder="1" applyAlignment="1">
      <alignment horizontal="left" indent="2"/>
      <protection/>
    </xf>
    <xf numFmtId="0" fontId="9" fillId="0" borderId="19" xfId="62" applyFont="1" applyFill="1" applyBorder="1">
      <alignment/>
      <protection/>
    </xf>
    <xf numFmtId="41" fontId="9" fillId="0" borderId="0" xfId="68" applyNumberFormat="1" applyFont="1" applyFill="1" applyBorder="1">
      <alignment/>
      <protection/>
    </xf>
    <xf numFmtId="0" fontId="10" fillId="0" borderId="27" xfId="68" applyFont="1" applyFill="1" applyBorder="1">
      <alignment/>
      <protection/>
    </xf>
    <xf numFmtId="3" fontId="10" fillId="0" borderId="19" xfId="0" applyNumberFormat="1" applyFont="1" applyFill="1" applyBorder="1" applyAlignment="1">
      <alignment vertical="top"/>
    </xf>
    <xf numFmtId="0" fontId="22" fillId="0" borderId="0" xfId="0" applyFont="1" applyAlignment="1">
      <alignment horizontal="left"/>
    </xf>
    <xf numFmtId="0" fontId="9" fillId="0" borderId="0" xfId="0" applyFont="1" applyAlignment="1">
      <alignment vertical="top"/>
    </xf>
    <xf numFmtId="0" fontId="0" fillId="0" borderId="0" xfId="0" applyFont="1" applyAlignment="1">
      <alignment horizontal="left" indent="2"/>
    </xf>
    <xf numFmtId="2" fontId="9" fillId="0" borderId="0" xfId="0" applyNumberFormat="1" applyFont="1" applyFill="1" applyBorder="1" applyAlignment="1" applyProtection="1">
      <alignment vertical="top"/>
      <protection/>
    </xf>
    <xf numFmtId="0" fontId="0" fillId="0" borderId="0" xfId="0" applyFont="1" applyBorder="1" applyAlignment="1">
      <alignment horizontal="left" indent="2"/>
    </xf>
    <xf numFmtId="1" fontId="9" fillId="0" borderId="0" xfId="0" applyNumberFormat="1" applyFont="1" applyFill="1" applyBorder="1" applyAlignment="1" applyProtection="1">
      <alignment vertical="top"/>
      <protection/>
    </xf>
    <xf numFmtId="0" fontId="0" fillId="0" borderId="0" xfId="0" applyFont="1" applyBorder="1" applyAlignment="1">
      <alignment vertical="top"/>
    </xf>
    <xf numFmtId="166" fontId="9" fillId="0" borderId="0" xfId="42" applyNumberFormat="1" applyFont="1" applyFill="1" applyBorder="1" applyAlignment="1">
      <alignment horizontal="right"/>
    </xf>
    <xf numFmtId="0" fontId="22"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horizontal="left"/>
    </xf>
    <xf numFmtId="0" fontId="22" fillId="0" borderId="0" xfId="0" applyFont="1" applyFill="1" applyAlignment="1">
      <alignment vertical="top"/>
    </xf>
    <xf numFmtId="0" fontId="22" fillId="0" borderId="0" xfId="0" applyFont="1" applyFill="1" applyAlignment="1">
      <alignment/>
    </xf>
    <xf numFmtId="3" fontId="9" fillId="0" borderId="26" xfId="68" applyNumberFormat="1" applyFont="1" applyFill="1" applyBorder="1" applyAlignment="1">
      <alignment horizontal="right"/>
      <protection/>
    </xf>
    <xf numFmtId="3" fontId="10" fillId="0" borderId="31" xfId="68" applyNumberFormat="1" applyFont="1" applyFill="1" applyBorder="1" applyAlignment="1">
      <alignment/>
      <protection/>
    </xf>
    <xf numFmtId="0" fontId="2" fillId="0" borderId="27" xfId="0" applyFont="1" applyFill="1" applyBorder="1" applyAlignment="1">
      <alignment horizontal="right"/>
    </xf>
    <xf numFmtId="0" fontId="10" fillId="0" borderId="28" xfId="68" applyFont="1" applyFill="1" applyBorder="1" applyAlignment="1">
      <alignment horizontal="center"/>
      <protection/>
    </xf>
    <xf numFmtId="0" fontId="1" fillId="0" borderId="28" xfId="0" applyFont="1" applyBorder="1" applyAlignment="1">
      <alignment horizontal="center" wrapText="1"/>
    </xf>
    <xf numFmtId="164" fontId="98" fillId="0" borderId="0" xfId="0" applyNumberFormat="1" applyFont="1" applyFill="1" applyAlignment="1">
      <alignment vertical="top"/>
    </xf>
    <xf numFmtId="164" fontId="99" fillId="0" borderId="0" xfId="0" applyNumberFormat="1" applyFont="1" applyFill="1" applyAlignment="1">
      <alignment vertical="top"/>
    </xf>
    <xf numFmtId="164" fontId="98" fillId="0" borderId="19" xfId="0" applyNumberFormat="1" applyFont="1" applyFill="1" applyBorder="1" applyAlignment="1">
      <alignment vertical="top"/>
    </xf>
    <xf numFmtId="0" fontId="46" fillId="0" borderId="0" xfId="0" applyFont="1" applyBorder="1" applyAlignment="1">
      <alignment horizontal="left" wrapText="1" indent="1"/>
    </xf>
    <xf numFmtId="0" fontId="0" fillId="0" borderId="0" xfId="0" applyFont="1" applyBorder="1" applyAlignment="1">
      <alignment horizontal="left" indent="1"/>
    </xf>
    <xf numFmtId="164" fontId="100" fillId="0" borderId="0" xfId="0" applyNumberFormat="1" applyFont="1" applyFill="1" applyAlignment="1">
      <alignment/>
    </xf>
    <xf numFmtId="164" fontId="100" fillId="0" borderId="19" xfId="0" applyNumberFormat="1" applyFont="1" applyFill="1" applyBorder="1" applyAlignment="1">
      <alignment/>
    </xf>
    <xf numFmtId="0" fontId="0" fillId="0" borderId="0" xfId="0" applyAlignment="1">
      <alignment vertical="top"/>
    </xf>
    <xf numFmtId="167" fontId="9" fillId="0" borderId="0" xfId="62" applyNumberFormat="1" applyFont="1" applyFill="1">
      <alignment/>
      <protection/>
    </xf>
    <xf numFmtId="0" fontId="0" fillId="0" borderId="0" xfId="62" applyFont="1" applyFill="1">
      <alignment/>
      <protection/>
    </xf>
    <xf numFmtId="0" fontId="27" fillId="0" borderId="0" xfId="0" applyFont="1" applyFill="1" applyBorder="1" applyAlignment="1">
      <alignment/>
    </xf>
    <xf numFmtId="0" fontId="45" fillId="0" borderId="0" xfId="0" applyFont="1" applyFill="1" applyBorder="1" applyAlignment="1">
      <alignment/>
    </xf>
    <xf numFmtId="0" fontId="27" fillId="0" borderId="0" xfId="0" applyFont="1" applyFill="1" applyAlignment="1">
      <alignment/>
    </xf>
    <xf numFmtId="0" fontId="0" fillId="0" borderId="0" xfId="60" applyFont="1" applyFill="1" applyAlignment="1">
      <alignment/>
      <protection/>
    </xf>
    <xf numFmtId="166" fontId="101" fillId="0" borderId="0" xfId="42" applyNumberFormat="1" applyFont="1" applyAlignment="1">
      <alignment horizontal="right"/>
    </xf>
    <xf numFmtId="166" fontId="101" fillId="0" borderId="26" xfId="42" applyNumberFormat="1" applyFont="1" applyBorder="1" applyAlignment="1">
      <alignment horizontal="right"/>
    </xf>
    <xf numFmtId="0" fontId="10" fillId="0" borderId="15" xfId="0" applyFont="1" applyBorder="1" applyAlignment="1">
      <alignment horizontal="left" indent="1"/>
    </xf>
    <xf numFmtId="166" fontId="101" fillId="0" borderId="15" xfId="42" applyNumberFormat="1" applyFont="1" applyBorder="1" applyAlignment="1">
      <alignment horizontal="right"/>
    </xf>
    <xf numFmtId="166" fontId="101" fillId="0" borderId="30" xfId="42" applyNumberFormat="1" applyFont="1" applyBorder="1" applyAlignment="1">
      <alignment horizontal="right"/>
    </xf>
    <xf numFmtId="1" fontId="9" fillId="0" borderId="0" xfId="0" applyNumberFormat="1" applyFont="1" applyFill="1" applyAlignment="1">
      <alignment vertical="top"/>
    </xf>
    <xf numFmtId="1" fontId="9" fillId="0" borderId="26" xfId="0" applyNumberFormat="1" applyFont="1" applyFill="1" applyBorder="1" applyAlignment="1">
      <alignment/>
    </xf>
    <xf numFmtId="1" fontId="40" fillId="0" borderId="0" xfId="0" applyNumberFormat="1" applyFont="1" applyAlignment="1">
      <alignment wrapText="1"/>
    </xf>
    <xf numFmtId="1" fontId="9" fillId="0" borderId="0" xfId="0" applyNumberFormat="1" applyFont="1" applyFill="1" applyBorder="1" applyAlignment="1">
      <alignment vertical="top"/>
    </xf>
    <xf numFmtId="1" fontId="0" fillId="0" borderId="0" xfId="0" applyNumberFormat="1" applyFill="1" applyAlignment="1">
      <alignment/>
    </xf>
    <xf numFmtId="1" fontId="15" fillId="0" borderId="0" xfId="42" applyNumberFormat="1" applyFont="1" applyFill="1" applyBorder="1" applyAlignment="1">
      <alignment/>
    </xf>
    <xf numFmtId="1" fontId="15" fillId="0" borderId="26" xfId="42" applyNumberFormat="1" applyFont="1" applyFill="1" applyBorder="1" applyAlignment="1">
      <alignment/>
    </xf>
    <xf numFmtId="170" fontId="100" fillId="0" borderId="0" xfId="0" applyNumberFormat="1" applyFont="1" applyFill="1" applyAlignment="1">
      <alignment/>
    </xf>
    <xf numFmtId="9" fontId="0" fillId="0" borderId="0" xfId="73" applyFont="1" applyAlignment="1">
      <alignment/>
    </xf>
    <xf numFmtId="164" fontId="22" fillId="0" borderId="0" xfId="67" applyNumberFormat="1" applyFont="1" applyFill="1" applyAlignment="1" applyProtection="1">
      <alignment horizontal="right" vertical="center"/>
      <protection/>
    </xf>
    <xf numFmtId="164" fontId="32" fillId="0" borderId="0" xfId="67" applyNumberFormat="1" applyFont="1" applyFill="1" applyAlignment="1" applyProtection="1">
      <alignment horizontal="right" vertical="center"/>
      <protection/>
    </xf>
    <xf numFmtId="0" fontId="102" fillId="0" borderId="0" xfId="0" applyFont="1" applyAlignment="1">
      <alignment/>
    </xf>
    <xf numFmtId="166" fontId="2" fillId="0" borderId="0" xfId="42" applyNumberFormat="1" applyFont="1" applyAlignment="1">
      <alignment/>
    </xf>
    <xf numFmtId="1" fontId="103" fillId="0" borderId="0" xfId="0" applyNumberFormat="1" applyFont="1" applyAlignment="1">
      <alignment/>
    </xf>
    <xf numFmtId="1" fontId="102" fillId="0" borderId="0" xfId="0" applyNumberFormat="1" applyFont="1" applyAlignment="1">
      <alignment/>
    </xf>
    <xf numFmtId="166" fontId="103" fillId="0" borderId="19" xfId="42" applyNumberFormat="1" applyFont="1" applyBorder="1" applyAlignment="1">
      <alignment/>
    </xf>
    <xf numFmtId="1" fontId="103" fillId="0" borderId="19" xfId="0" applyNumberFormat="1" applyFont="1" applyBorder="1" applyAlignment="1">
      <alignment/>
    </xf>
    <xf numFmtId="166" fontId="32" fillId="0" borderId="0" xfId="0" applyNumberFormat="1" applyFont="1" applyAlignment="1">
      <alignment/>
    </xf>
    <xf numFmtId="0" fontId="0" fillId="0" borderId="15" xfId="0" applyFont="1" applyBorder="1" applyAlignment="1">
      <alignment horizontal="center" vertical="center"/>
    </xf>
    <xf numFmtId="166" fontId="27" fillId="0" borderId="0" xfId="44" applyNumberFormat="1" applyFont="1" applyFill="1" applyBorder="1" applyAlignment="1">
      <alignment vertical="top"/>
    </xf>
    <xf numFmtId="0" fontId="104" fillId="0" borderId="0" xfId="0" applyFont="1" applyAlignment="1">
      <alignment/>
    </xf>
    <xf numFmtId="166" fontId="101" fillId="0" borderId="0" xfId="42" applyNumberFormat="1" applyFont="1" applyBorder="1" applyAlignment="1">
      <alignment horizontal="right"/>
    </xf>
    <xf numFmtId="1" fontId="0" fillId="0" borderId="0" xfId="0" applyNumberFormat="1" applyFill="1" applyBorder="1" applyAlignment="1">
      <alignment/>
    </xf>
    <xf numFmtId="0" fontId="0" fillId="0" borderId="26" xfId="0" applyFill="1" applyBorder="1" applyAlignment="1">
      <alignment/>
    </xf>
    <xf numFmtId="0" fontId="0" fillId="0" borderId="26" xfId="0" applyBorder="1" applyAlignment="1">
      <alignment/>
    </xf>
    <xf numFmtId="164" fontId="9" fillId="0" borderId="15" xfId="0" applyNumberFormat="1" applyFont="1" applyBorder="1" applyAlignment="1">
      <alignment/>
    </xf>
    <xf numFmtId="164" fontId="10" fillId="0" borderId="19" xfId="0" applyNumberFormat="1" applyFont="1" applyFill="1" applyBorder="1" applyAlignment="1">
      <alignment/>
    </xf>
    <xf numFmtId="166" fontId="2" fillId="0" borderId="0" xfId="42" applyNumberFormat="1" applyFont="1" applyFill="1" applyAlignment="1">
      <alignment/>
    </xf>
    <xf numFmtId="167" fontId="9" fillId="0" borderId="19" xfId="0" applyNumberFormat="1" applyFont="1" applyBorder="1" applyAlignment="1">
      <alignment horizontal="center"/>
    </xf>
    <xf numFmtId="167" fontId="9" fillId="0" borderId="0" xfId="0" applyNumberFormat="1" applyFont="1" applyFill="1" applyBorder="1" applyAlignment="1">
      <alignment horizontal="center"/>
    </xf>
    <xf numFmtId="167" fontId="9" fillId="0" borderId="0" xfId="0" applyNumberFormat="1" applyFont="1" applyFill="1" applyAlignment="1">
      <alignment horizontal="center"/>
    </xf>
    <xf numFmtId="167" fontId="9" fillId="0" borderId="19" xfId="0" applyNumberFormat="1" applyFont="1" applyBorder="1" applyAlignment="1">
      <alignment horizontal="right"/>
    </xf>
    <xf numFmtId="0" fontId="10" fillId="0" borderId="0" xfId="61" applyFont="1" applyFill="1" applyAlignment="1">
      <alignment/>
      <protection/>
    </xf>
    <xf numFmtId="0" fontId="0" fillId="0" borderId="0" xfId="61" applyFill="1" applyAlignment="1">
      <alignment/>
      <protection/>
    </xf>
    <xf numFmtId="0" fontId="0" fillId="0" borderId="0" xfId="61" applyAlignment="1">
      <alignment/>
      <protection/>
    </xf>
    <xf numFmtId="1" fontId="9" fillId="0" borderId="0" xfId="61" applyNumberFormat="1" applyFont="1" applyFill="1" applyBorder="1" applyAlignment="1">
      <alignment/>
      <protection/>
    </xf>
    <xf numFmtId="0" fontId="9" fillId="0" borderId="0" xfId="61" applyFont="1" applyFill="1" applyAlignment="1">
      <alignment horizontal="left" indent="1"/>
      <protection/>
    </xf>
    <xf numFmtId="0" fontId="9" fillId="0" borderId="0" xfId="61" applyFont="1" applyFill="1" applyAlignment="1">
      <alignment/>
      <protection/>
    </xf>
    <xf numFmtId="6" fontId="9" fillId="0" borderId="0" xfId="61" applyNumberFormat="1" applyFont="1" applyFill="1" applyAlignment="1">
      <alignment horizontal="left" indent="1"/>
      <protection/>
    </xf>
    <xf numFmtId="0" fontId="9" fillId="0" borderId="0" xfId="61" applyFont="1" applyFill="1" applyBorder="1" applyAlignment="1">
      <alignment horizontal="left" indent="1"/>
      <protection/>
    </xf>
    <xf numFmtId="3" fontId="0" fillId="0" borderId="0" xfId="68" applyNumberFormat="1" applyFill="1" applyBorder="1">
      <alignment/>
      <protection/>
    </xf>
    <xf numFmtId="0" fontId="9" fillId="33" borderId="0" xfId="61" applyFont="1" applyFill="1" applyAlignment="1">
      <alignment horizontal="left" indent="1"/>
      <protection/>
    </xf>
    <xf numFmtId="0" fontId="0" fillId="33" borderId="0" xfId="61" applyFill="1" applyAlignment="1">
      <alignment/>
      <protection/>
    </xf>
    <xf numFmtId="3" fontId="10" fillId="0" borderId="0" xfId="0" applyNumberFormat="1" applyFont="1" applyFill="1" applyBorder="1" applyAlignment="1">
      <alignment/>
    </xf>
    <xf numFmtId="9" fontId="9" fillId="0" borderId="0" xfId="73" applyFont="1" applyFill="1" applyBorder="1" applyAlignment="1">
      <alignment/>
    </xf>
    <xf numFmtId="0" fontId="0" fillId="0" borderId="0" xfId="0" applyFont="1" applyFill="1" applyBorder="1" applyAlignment="1">
      <alignment vertical="top"/>
    </xf>
    <xf numFmtId="166" fontId="9" fillId="0" borderId="0" xfId="42" applyNumberFormat="1" applyFont="1" applyFill="1" applyBorder="1" applyAlignment="1">
      <alignment/>
    </xf>
    <xf numFmtId="166" fontId="9" fillId="0" borderId="0" xfId="42" applyNumberFormat="1" applyFont="1" applyFill="1" applyAlignment="1">
      <alignment/>
    </xf>
    <xf numFmtId="166" fontId="9" fillId="0" borderId="0" xfId="42" applyNumberFormat="1" applyFont="1" applyFill="1" applyAlignment="1">
      <alignment wrapText="1"/>
    </xf>
    <xf numFmtId="3" fontId="9" fillId="0" borderId="17" xfId="0" applyNumberFormat="1" applyFont="1" applyFill="1" applyBorder="1" applyAlignment="1">
      <alignment horizontal="right" wrapText="1"/>
    </xf>
    <xf numFmtId="3" fontId="9" fillId="0" borderId="17" xfId="0" applyNumberFormat="1" applyFont="1" applyFill="1" applyBorder="1" applyAlignment="1">
      <alignment/>
    </xf>
    <xf numFmtId="3" fontId="9" fillId="0" borderId="0" xfId="0" applyNumberFormat="1" applyFont="1" applyFill="1" applyBorder="1" applyAlignment="1">
      <alignment horizontal="right" wrapText="1"/>
    </xf>
    <xf numFmtId="0" fontId="47" fillId="0" borderId="0" xfId="0" applyFont="1" applyBorder="1" applyAlignment="1">
      <alignment/>
    </xf>
    <xf numFmtId="0" fontId="9" fillId="0" borderId="0" xfId="0" applyFont="1" applyFill="1" applyBorder="1" applyAlignment="1">
      <alignment horizontal="left"/>
    </xf>
    <xf numFmtId="1" fontId="9" fillId="0" borderId="0" xfId="0" applyNumberFormat="1" applyFont="1" applyFill="1" applyBorder="1" applyAlignment="1">
      <alignment/>
    </xf>
    <xf numFmtId="0" fontId="15" fillId="0" borderId="0" xfId="0" applyFont="1" applyFill="1" applyBorder="1" applyAlignment="1">
      <alignment/>
    </xf>
    <xf numFmtId="1" fontId="9" fillId="0" borderId="0" xfId="42" applyNumberFormat="1" applyFont="1" applyFill="1" applyBorder="1" applyAlignment="1">
      <alignment horizontal="right"/>
    </xf>
    <xf numFmtId="3" fontId="9" fillId="0" borderId="0" xfId="42" applyNumberFormat="1" applyFont="1" applyFill="1" applyBorder="1" applyAlignment="1">
      <alignment horizontal="right"/>
    </xf>
    <xf numFmtId="0" fontId="9" fillId="0" borderId="0" xfId="42" applyNumberFormat="1" applyFont="1" applyFill="1" applyBorder="1" applyAlignment="1">
      <alignment horizontal="right"/>
    </xf>
    <xf numFmtId="0" fontId="15" fillId="0" borderId="0" xfId="42" applyNumberFormat="1" applyFont="1" applyFill="1" applyBorder="1" applyAlignment="1">
      <alignment horizontal="right"/>
    </xf>
    <xf numFmtId="3" fontId="15" fillId="0" borderId="0" xfId="42" applyNumberFormat="1" applyFont="1" applyFill="1" applyBorder="1" applyAlignment="1">
      <alignment horizontal="right"/>
    </xf>
    <xf numFmtId="3" fontId="19" fillId="0" borderId="0" xfId="42" applyNumberFormat="1" applyFont="1" applyFill="1" applyBorder="1" applyAlignment="1">
      <alignment horizontal="right"/>
    </xf>
    <xf numFmtId="0" fontId="1" fillId="33" borderId="0" xfId="60" applyFont="1" applyFill="1" applyBorder="1" applyAlignment="1">
      <alignment/>
      <protection/>
    </xf>
    <xf numFmtId="0" fontId="0" fillId="33" borderId="0" xfId="60" applyFont="1" applyFill="1" applyBorder="1" applyAlignment="1">
      <alignment horizontal="left" indent="1"/>
      <protection/>
    </xf>
    <xf numFmtId="0" fontId="2" fillId="33" borderId="0" xfId="60" applyFont="1" applyFill="1" applyBorder="1" applyAlignment="1">
      <alignment horizontal="left" wrapText="1" indent="2"/>
      <protection/>
    </xf>
    <xf numFmtId="0" fontId="0" fillId="33" borderId="0" xfId="60" applyFont="1" applyFill="1" applyBorder="1" applyAlignment="1">
      <alignment/>
      <protection/>
    </xf>
    <xf numFmtId="0" fontId="1" fillId="33" borderId="19" xfId="60" applyFont="1" applyFill="1" applyBorder="1" applyAlignment="1">
      <alignment vertical="top"/>
      <protection/>
    </xf>
    <xf numFmtId="0" fontId="1" fillId="0" borderId="0" xfId="60" applyFont="1" applyFill="1" applyBorder="1" applyAlignment="1">
      <alignment/>
      <protection/>
    </xf>
    <xf numFmtId="0" fontId="0" fillId="0" borderId="0" xfId="0" applyFont="1" applyBorder="1" applyAlignment="1">
      <alignment/>
    </xf>
    <xf numFmtId="166" fontId="15" fillId="0" borderId="0" xfId="45" applyNumberFormat="1" applyFont="1" applyFill="1" applyBorder="1" applyAlignment="1">
      <alignment horizontal="right"/>
    </xf>
    <xf numFmtId="0" fontId="105" fillId="0" borderId="0" xfId="0" applyFont="1" applyAlignment="1">
      <alignment/>
    </xf>
    <xf numFmtId="3" fontId="105" fillId="0" borderId="0" xfId="0" applyNumberFormat="1" applyFont="1" applyBorder="1" applyAlignment="1">
      <alignment horizontal="right" vertical="center"/>
    </xf>
    <xf numFmtId="3" fontId="106" fillId="0" borderId="0" xfId="0" applyNumberFormat="1" applyFont="1" applyAlignment="1">
      <alignment vertical="center" wrapText="1"/>
    </xf>
    <xf numFmtId="0" fontId="105" fillId="0" borderId="0" xfId="0" applyFont="1" applyBorder="1" applyAlignment="1">
      <alignment horizontal="right" vertical="center"/>
    </xf>
    <xf numFmtId="3" fontId="105" fillId="0" borderId="0" xfId="0" applyNumberFormat="1" applyFont="1" applyBorder="1" applyAlignment="1">
      <alignment vertical="center" wrapText="1"/>
    </xf>
    <xf numFmtId="3" fontId="106" fillId="0" borderId="0" xfId="0" applyNumberFormat="1" applyFont="1" applyBorder="1" applyAlignment="1">
      <alignment vertical="center" wrapText="1"/>
    </xf>
    <xf numFmtId="0" fontId="0" fillId="0" borderId="27" xfId="0" applyFont="1" applyFill="1" applyBorder="1" applyAlignment="1">
      <alignment vertical="top"/>
    </xf>
    <xf numFmtId="3" fontId="100" fillId="0" borderId="19" xfId="0" applyNumberFormat="1" applyFont="1" applyFill="1" applyBorder="1" applyAlignment="1">
      <alignment/>
    </xf>
    <xf numFmtId="3" fontId="100" fillId="0" borderId="32" xfId="0" applyNumberFormat="1" applyFont="1" applyFill="1" applyBorder="1" applyAlignment="1">
      <alignment/>
    </xf>
    <xf numFmtId="0" fontId="10" fillId="0" borderId="0" xfId="61" applyFont="1" applyFill="1" applyBorder="1" applyAlignment="1">
      <alignment/>
      <protection/>
    </xf>
    <xf numFmtId="0" fontId="105" fillId="0" borderId="0" xfId="0" applyFont="1" applyBorder="1" applyAlignment="1">
      <alignment/>
    </xf>
    <xf numFmtId="0" fontId="105" fillId="0" borderId="0" xfId="0" applyFont="1" applyBorder="1" applyAlignment="1">
      <alignment vertical="center"/>
    </xf>
    <xf numFmtId="0" fontId="107" fillId="0" borderId="0" xfId="0" applyFont="1" applyAlignment="1">
      <alignment/>
    </xf>
    <xf numFmtId="164" fontId="100" fillId="0" borderId="0" xfId="0" applyNumberFormat="1" applyFont="1" applyFill="1" applyBorder="1" applyAlignment="1">
      <alignment/>
    </xf>
    <xf numFmtId="0" fontId="0" fillId="0" borderId="0" xfId="0" applyFont="1" applyBorder="1" applyAlignment="1">
      <alignment horizontal="left" wrapText="1" indent="1"/>
    </xf>
    <xf numFmtId="164" fontId="9" fillId="0" borderId="0" xfId="66" applyNumberFormat="1" applyFont="1" applyFill="1" applyBorder="1" applyAlignment="1" applyProtection="1">
      <alignment horizontal="right" vertical="center"/>
      <protection/>
    </xf>
    <xf numFmtId="0" fontId="0" fillId="33" borderId="0" xfId="60" applyFont="1" applyFill="1" applyBorder="1" applyAlignment="1">
      <alignment horizontal="left"/>
      <protection/>
    </xf>
    <xf numFmtId="0" fontId="2" fillId="33" borderId="0" xfId="60" applyFont="1" applyFill="1" applyBorder="1" applyAlignment="1">
      <alignment horizontal="left"/>
      <protection/>
    </xf>
    <xf numFmtId="166" fontId="9" fillId="0" borderId="0" xfId="42" applyNumberFormat="1" applyFont="1" applyBorder="1" applyAlignment="1">
      <alignment/>
    </xf>
    <xf numFmtId="0" fontId="9" fillId="0" borderId="0" xfId="0" applyFont="1" applyBorder="1" applyAlignment="1">
      <alignment horizontal="centerContinuous" wrapText="1"/>
    </xf>
    <xf numFmtId="0" fontId="9" fillId="0" borderId="0" xfId="0" applyFont="1" applyBorder="1" applyAlignment="1">
      <alignment horizontal="centerContinuous"/>
    </xf>
    <xf numFmtId="0" fontId="9" fillId="0" borderId="0" xfId="0" applyFont="1" applyBorder="1" applyAlignment="1">
      <alignment horizontal="center"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top"/>
    </xf>
    <xf numFmtId="164" fontId="9" fillId="0" borderId="0" xfId="67" applyNumberFormat="1" applyFont="1" applyFill="1" applyAlignment="1" applyProtection="1">
      <alignment horizontal="right" vertical="center"/>
      <protection/>
    </xf>
    <xf numFmtId="165" fontId="9" fillId="0" borderId="0" xfId="67" applyNumberFormat="1" applyFont="1" applyBorder="1" applyAlignment="1" applyProtection="1">
      <alignment horizontal="right" vertical="center"/>
      <protection/>
    </xf>
    <xf numFmtId="166" fontId="9" fillId="0" borderId="0" xfId="42" applyNumberFormat="1" applyFont="1" applyFill="1" applyAlignment="1">
      <alignment/>
    </xf>
    <xf numFmtId="166" fontId="9" fillId="0" borderId="0" xfId="42" applyNumberFormat="1" applyFont="1" applyBorder="1" applyAlignment="1">
      <alignment/>
    </xf>
    <xf numFmtId="1" fontId="9" fillId="0" borderId="0" xfId="0" applyNumberFormat="1" applyFont="1" applyBorder="1" applyAlignment="1">
      <alignment/>
    </xf>
    <xf numFmtId="3" fontId="9" fillId="0" borderId="0" xfId="68" applyNumberFormat="1" applyFont="1" applyFill="1" applyBorder="1">
      <alignment/>
      <protection/>
    </xf>
    <xf numFmtId="3" fontId="9" fillId="0" borderId="0" xfId="68" applyNumberFormat="1" applyFont="1" applyFill="1" applyBorder="1" applyAlignment="1">
      <alignment/>
      <protection/>
    </xf>
    <xf numFmtId="0" fontId="0" fillId="0" borderId="0" xfId="0" applyFont="1" applyAlignment="1">
      <alignment horizontal="left" indent="1"/>
    </xf>
    <xf numFmtId="0" fontId="10" fillId="0" borderId="33" xfId="68" applyFont="1" applyFill="1" applyBorder="1">
      <alignment/>
      <protection/>
    </xf>
    <xf numFmtId="0" fontId="10" fillId="0" borderId="28" xfId="68" applyFont="1" applyFill="1" applyBorder="1" applyAlignment="1">
      <alignment/>
      <protection/>
    </xf>
    <xf numFmtId="0" fontId="10" fillId="0" borderId="27" xfId="68" applyFont="1" applyFill="1" applyBorder="1" applyAlignment="1">
      <alignment/>
      <protection/>
    </xf>
    <xf numFmtId="0" fontId="16" fillId="0" borderId="19" xfId="68" applyFont="1" applyFill="1" applyBorder="1">
      <alignment/>
      <protection/>
    </xf>
    <xf numFmtId="0" fontId="16" fillId="0" borderId="28" xfId="68" applyFont="1" applyFill="1" applyBorder="1">
      <alignment/>
      <protection/>
    </xf>
    <xf numFmtId="166" fontId="10" fillId="0" borderId="19" xfId="42" applyNumberFormat="1" applyFont="1" applyFill="1" applyBorder="1" applyAlignment="1">
      <alignment/>
    </xf>
    <xf numFmtId="165" fontId="32" fillId="0" borderId="19" xfId="67" applyNumberFormat="1" applyFont="1" applyBorder="1" applyAlignment="1" applyProtection="1">
      <alignment horizontal="right"/>
      <protection/>
    </xf>
    <xf numFmtId="0" fontId="44" fillId="0" borderId="0" xfId="0" applyFont="1" applyBorder="1" applyAlignment="1">
      <alignment horizontal="center"/>
    </xf>
    <xf numFmtId="0" fontId="42" fillId="0" borderId="0" xfId="0" applyFont="1" applyAlignment="1">
      <alignment/>
    </xf>
    <xf numFmtId="0" fontId="49" fillId="0" borderId="0" xfId="55" applyFont="1" applyAlignment="1" applyProtection="1">
      <alignment vertical="center"/>
      <protection/>
    </xf>
    <xf numFmtId="0" fontId="9" fillId="0" borderId="0" xfId="0" applyFont="1" applyAlignment="1">
      <alignment vertical="center"/>
    </xf>
    <xf numFmtId="0" fontId="10" fillId="0" borderId="0" xfId="0" applyFont="1" applyFill="1" applyBorder="1" applyAlignment="1">
      <alignment horizontal="left"/>
    </xf>
    <xf numFmtId="0" fontId="1" fillId="0" borderId="0" xfId="0" applyFont="1" applyFill="1" applyBorder="1" applyAlignment="1">
      <alignment horizontal="left"/>
    </xf>
    <xf numFmtId="3" fontId="1" fillId="0" borderId="0" xfId="68" applyNumberFormat="1" applyFont="1" applyFill="1" applyBorder="1" applyAlignment="1">
      <alignment horizontal="center"/>
      <protection/>
    </xf>
    <xf numFmtId="210" fontId="27" fillId="0" borderId="0" xfId="67" applyNumberFormat="1" applyFont="1" applyFill="1" applyAlignment="1" applyProtection="1">
      <alignment horizontal="right" vertical="center"/>
      <protection/>
    </xf>
    <xf numFmtId="210" fontId="39" fillId="0" borderId="0" xfId="67" applyNumberFormat="1" applyFont="1" applyFill="1" applyAlignment="1" applyProtection="1">
      <alignment horizontal="right" vertical="center"/>
      <protection/>
    </xf>
    <xf numFmtId="165" fontId="10" fillId="0" borderId="0" xfId="66" applyNumberFormat="1" applyFont="1" applyFill="1" applyAlignment="1" applyProtection="1">
      <alignment horizontal="right" vertical="center"/>
      <protection/>
    </xf>
    <xf numFmtId="164" fontId="9" fillId="0" borderId="19" xfId="0" applyNumberFormat="1" applyFont="1" applyFill="1" applyBorder="1" applyAlignment="1">
      <alignment vertical="top"/>
    </xf>
    <xf numFmtId="210" fontId="27" fillId="0" borderId="19" xfId="67" applyNumberFormat="1" applyFont="1" applyFill="1" applyBorder="1" applyAlignment="1" applyProtection="1">
      <alignment horizontal="right" vertical="center"/>
      <protection/>
    </xf>
    <xf numFmtId="165" fontId="9" fillId="0" borderId="19" xfId="66" applyNumberFormat="1" applyFont="1" applyFill="1" applyBorder="1" applyAlignment="1" applyProtection="1">
      <alignment horizontal="right" vertical="center"/>
      <protection/>
    </xf>
    <xf numFmtId="0" fontId="96" fillId="0" borderId="0" xfId="0" applyFont="1" applyAlignment="1">
      <alignment/>
    </xf>
    <xf numFmtId="0" fontId="96" fillId="0" borderId="19" xfId="0" applyFont="1" applyBorder="1" applyAlignment="1">
      <alignment horizontal="centerContinuous"/>
    </xf>
    <xf numFmtId="0" fontId="96" fillId="0" borderId="19" xfId="0" applyFont="1" applyBorder="1" applyAlignment="1">
      <alignment wrapText="1"/>
    </xf>
    <xf numFmtId="0" fontId="0" fillId="0" borderId="0" xfId="0" applyAlignment="1" quotePrefix="1">
      <alignment/>
    </xf>
    <xf numFmtId="166" fontId="0" fillId="0" borderId="0" xfId="45" applyNumberFormat="1" applyFont="1" applyBorder="1" applyAlignment="1">
      <alignment/>
    </xf>
    <xf numFmtId="0" fontId="108" fillId="0" borderId="0" xfId="0" applyFont="1" applyFill="1" applyBorder="1" applyAlignment="1">
      <alignment/>
    </xf>
    <xf numFmtId="0" fontId="108" fillId="0" borderId="0" xfId="0" applyFont="1" applyAlignment="1">
      <alignment/>
    </xf>
    <xf numFmtId="41" fontId="27" fillId="0" borderId="0" xfId="45" applyNumberFormat="1" applyFont="1" applyFill="1" applyBorder="1" applyAlignment="1">
      <alignment/>
    </xf>
    <xf numFmtId="164" fontId="10" fillId="0" borderId="0" xfId="0" applyNumberFormat="1" applyFont="1" applyBorder="1" applyAlignment="1">
      <alignment/>
    </xf>
    <xf numFmtId="164" fontId="19" fillId="0" borderId="19" xfId="0" applyNumberFormat="1" applyFont="1" applyBorder="1" applyAlignment="1">
      <alignment/>
    </xf>
    <xf numFmtId="0" fontId="52" fillId="0" borderId="27" xfId="0" applyFont="1" applyBorder="1" applyAlignment="1">
      <alignment horizontal="center"/>
    </xf>
    <xf numFmtId="0" fontId="52" fillId="0" borderId="27" xfId="0" applyFont="1" applyBorder="1" applyAlignment="1">
      <alignment horizontal="left"/>
    </xf>
    <xf numFmtId="0" fontId="43" fillId="0" borderId="0" xfId="0" applyFont="1" applyAlignment="1">
      <alignment/>
    </xf>
    <xf numFmtId="0" fontId="43" fillId="0" borderId="19" xfId="0" applyFont="1" applyBorder="1" applyAlignment="1">
      <alignment/>
    </xf>
    <xf numFmtId="0" fontId="43" fillId="0" borderId="19" xfId="0" applyFont="1" applyBorder="1" applyAlignment="1">
      <alignment horizontal="center"/>
    </xf>
    <xf numFmtId="0" fontId="52" fillId="0" borderId="19" xfId="0" applyFont="1" applyBorder="1" applyAlignment="1">
      <alignment horizontal="center"/>
    </xf>
    <xf numFmtId="0" fontId="43" fillId="0" borderId="27" xfId="0" applyFont="1" applyBorder="1" applyAlignment="1">
      <alignment/>
    </xf>
    <xf numFmtId="0" fontId="0" fillId="0" borderId="0" xfId="0" applyBorder="1" applyAlignment="1" quotePrefix="1">
      <alignment/>
    </xf>
    <xf numFmtId="0" fontId="0" fillId="0" borderId="0" xfId="0" applyFont="1" applyFill="1" applyBorder="1" applyAlignment="1" quotePrefix="1">
      <alignment/>
    </xf>
    <xf numFmtId="166" fontId="0" fillId="0" borderId="0" xfId="0" applyNumberFormat="1" applyAlignment="1">
      <alignment/>
    </xf>
    <xf numFmtId="0" fontId="109" fillId="0" borderId="19" xfId="0" applyFont="1" applyBorder="1" applyAlignment="1" quotePrefix="1">
      <alignment/>
    </xf>
    <xf numFmtId="166" fontId="27" fillId="0" borderId="0" xfId="44" applyNumberFormat="1" applyFont="1" applyFill="1" applyAlignment="1">
      <alignment vertical="top"/>
    </xf>
    <xf numFmtId="202" fontId="27" fillId="0" borderId="0" xfId="0" applyNumberFormat="1" applyFont="1" applyFill="1" applyAlignment="1">
      <alignment vertical="top"/>
    </xf>
    <xf numFmtId="167" fontId="9" fillId="0" borderId="0" xfId="0" applyNumberFormat="1" applyFont="1" applyFill="1" applyAlignment="1">
      <alignment/>
    </xf>
    <xf numFmtId="166" fontId="27" fillId="0" borderId="0" xfId="44" applyNumberFormat="1" applyFont="1" applyFill="1" applyAlignment="1">
      <alignment horizontal="right" vertical="top"/>
    </xf>
    <xf numFmtId="202" fontId="27" fillId="0" borderId="0" xfId="0" applyNumberFormat="1" applyFont="1" applyFill="1" applyAlignment="1">
      <alignment horizontal="right" vertical="top"/>
    </xf>
    <xf numFmtId="167" fontId="9" fillId="0" borderId="0" xfId="0" applyNumberFormat="1" applyFont="1" applyFill="1" applyAlignment="1">
      <alignment horizontal="right"/>
    </xf>
    <xf numFmtId="166" fontId="27" fillId="0" borderId="28" xfId="44" applyNumberFormat="1" applyFont="1" applyFill="1" applyBorder="1" applyAlignment="1">
      <alignment vertical="top"/>
    </xf>
    <xf numFmtId="202" fontId="27" fillId="0" borderId="28" xfId="0" applyNumberFormat="1" applyFont="1" applyFill="1" applyBorder="1" applyAlignment="1">
      <alignment vertical="top"/>
    </xf>
    <xf numFmtId="0" fontId="10" fillId="0" borderId="28" xfId="62" applyFont="1" applyFill="1" applyBorder="1" applyAlignment="1">
      <alignment horizontal="right"/>
      <protection/>
    </xf>
    <xf numFmtId="0" fontId="0" fillId="0" borderId="0" xfId="0" applyFont="1" applyBorder="1" applyAlignment="1">
      <alignment vertical="top"/>
    </xf>
    <xf numFmtId="0" fontId="44" fillId="0" borderId="0" xfId="0" applyFont="1" applyAlignment="1">
      <alignment/>
    </xf>
    <xf numFmtId="3" fontId="15" fillId="0" borderId="0" xfId="0" applyNumberFormat="1" applyFont="1" applyFill="1" applyAlignment="1">
      <alignment horizontal="right" vertical="top" wrapText="1"/>
    </xf>
    <xf numFmtId="166" fontId="106" fillId="0" borderId="0" xfId="45" applyNumberFormat="1" applyFont="1" applyFill="1" applyBorder="1" applyAlignment="1">
      <alignment horizontal="right"/>
    </xf>
    <xf numFmtId="166" fontId="15" fillId="0" borderId="0" xfId="42" applyNumberFormat="1" applyFont="1" applyFill="1" applyAlignment="1">
      <alignment/>
    </xf>
    <xf numFmtId="166" fontId="110" fillId="0" borderId="0" xfId="45" applyNumberFormat="1" applyFont="1" applyFill="1" applyBorder="1" applyAlignment="1">
      <alignment horizontal="right"/>
    </xf>
    <xf numFmtId="164" fontId="9" fillId="0" borderId="0" xfId="61" applyNumberFormat="1" applyFont="1" applyFill="1" applyBorder="1" applyAlignment="1">
      <alignment/>
      <protection/>
    </xf>
    <xf numFmtId="164" fontId="0" fillId="0" borderId="0" xfId="61" applyNumberFormat="1" applyFill="1" applyAlignment="1">
      <alignment/>
      <protection/>
    </xf>
    <xf numFmtId="164" fontId="9" fillId="0" borderId="0" xfId="61" applyNumberFormat="1" applyFont="1" applyFill="1" applyAlignment="1">
      <alignment/>
      <protection/>
    </xf>
    <xf numFmtId="164" fontId="9" fillId="0" borderId="0" xfId="61" applyNumberFormat="1" applyFont="1" applyFill="1" applyAlignment="1">
      <alignment horizontal="right"/>
      <protection/>
    </xf>
    <xf numFmtId="164" fontId="0" fillId="0" borderId="0" xfId="61" applyNumberFormat="1" applyFont="1" applyFill="1" applyAlignment="1">
      <alignment horizontal="right"/>
      <protection/>
    </xf>
    <xf numFmtId="3" fontId="9" fillId="0" borderId="17" xfId="68" applyNumberFormat="1" applyFont="1" applyFill="1" applyBorder="1" applyAlignment="1">
      <alignment horizontal="right"/>
      <protection/>
    </xf>
    <xf numFmtId="3" fontId="10" fillId="0" borderId="32" xfId="68" applyNumberFormat="1" applyFont="1" applyFill="1" applyBorder="1" applyAlignment="1">
      <alignment/>
      <protection/>
    </xf>
    <xf numFmtId="0" fontId="45" fillId="0" borderId="0" xfId="64" applyFont="1" applyFill="1" applyBorder="1" applyAlignment="1">
      <alignment horizontal="left"/>
      <protection/>
    </xf>
    <xf numFmtId="166" fontId="45" fillId="0" borderId="0" xfId="45" applyNumberFormat="1" applyFont="1" applyFill="1" applyBorder="1" applyAlignment="1">
      <alignment horizontal="right"/>
    </xf>
    <xf numFmtId="166" fontId="0" fillId="0" borderId="0" xfId="45" applyNumberFormat="1" applyFont="1" applyFill="1" applyAlignment="1">
      <alignment/>
    </xf>
    <xf numFmtId="166" fontId="0" fillId="0" borderId="0" xfId="45" applyNumberFormat="1" applyFont="1" applyFill="1" applyAlignment="1">
      <alignment horizontal="left"/>
    </xf>
    <xf numFmtId="166" fontId="0" fillId="0" borderId="0" xfId="45" applyNumberFormat="1" applyFont="1" applyFill="1" applyBorder="1" applyAlignment="1">
      <alignment/>
    </xf>
    <xf numFmtId="166" fontId="109" fillId="0" borderId="19" xfId="45" applyNumberFormat="1" applyFont="1" applyFill="1" applyBorder="1" applyAlignment="1">
      <alignment/>
    </xf>
    <xf numFmtId="0" fontId="111" fillId="0" borderId="0" xfId="0" applyFont="1" applyFill="1" applyBorder="1" applyAlignment="1" quotePrefix="1">
      <alignment/>
    </xf>
    <xf numFmtId="166" fontId="9" fillId="0" borderId="0" xfId="0" applyNumberFormat="1" applyFont="1" applyAlignment="1">
      <alignment horizontal="right"/>
    </xf>
    <xf numFmtId="191" fontId="9" fillId="0" borderId="0" xfId="0" applyNumberFormat="1" applyFont="1" applyAlignment="1">
      <alignment horizontal="right"/>
    </xf>
    <xf numFmtId="41" fontId="9" fillId="0" borderId="0" xfId="0" applyNumberFormat="1" applyFont="1" applyFill="1" applyAlignment="1">
      <alignment/>
    </xf>
    <xf numFmtId="0" fontId="9" fillId="0" borderId="0" xfId="0" applyFont="1" applyFill="1" applyAlignment="1">
      <alignment horizontal="right"/>
    </xf>
    <xf numFmtId="166" fontId="9" fillId="0" borderId="0" xfId="42" applyNumberFormat="1" applyFont="1" applyFill="1" applyBorder="1" applyAlignment="1">
      <alignment/>
    </xf>
    <xf numFmtId="191" fontId="9" fillId="0" borderId="0" xfId="42" applyNumberFormat="1" applyFont="1" applyFill="1" applyAlignment="1">
      <alignment horizontal="right"/>
    </xf>
    <xf numFmtId="41" fontId="9" fillId="0" borderId="0" xfId="0" applyNumberFormat="1" applyFont="1" applyFill="1" applyAlignment="1">
      <alignment horizontal="right"/>
    </xf>
    <xf numFmtId="0" fontId="1" fillId="0" borderId="0" xfId="0" applyFont="1" applyBorder="1" applyAlignment="1">
      <alignment horizontal="center" vertical="center"/>
    </xf>
    <xf numFmtId="0" fontId="0" fillId="0" borderId="0" xfId="0" applyBorder="1" applyAlignment="1">
      <alignment horizontal="center"/>
    </xf>
    <xf numFmtId="0" fontId="0" fillId="0" borderId="0" xfId="0" applyAlignment="1">
      <alignment/>
    </xf>
    <xf numFmtId="0" fontId="9" fillId="0" borderId="0" xfId="0" applyFont="1" applyBorder="1" applyAlignment="1">
      <alignment horizontal="center" vertical="center"/>
    </xf>
    <xf numFmtId="0" fontId="9"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0" xfId="0" applyFont="1" applyFill="1" applyBorder="1" applyAlignment="1">
      <alignment horizontal="center" wrapText="1"/>
    </xf>
    <xf numFmtId="0" fontId="2" fillId="0" borderId="19" xfId="0" applyFont="1" applyFill="1" applyBorder="1" applyAlignment="1">
      <alignment horizontal="center" wrapText="1"/>
    </xf>
    <xf numFmtId="0" fontId="10" fillId="0" borderId="27" xfId="0" applyFont="1" applyBorder="1" applyAlignment="1">
      <alignment horizontal="center" wrapText="1"/>
    </xf>
    <xf numFmtId="0" fontId="10" fillId="0" borderId="19" xfId="0" applyFont="1" applyBorder="1" applyAlignment="1">
      <alignment horizontal="center" wrapText="1"/>
    </xf>
    <xf numFmtId="0" fontId="10" fillId="0" borderId="27" xfId="0" applyFont="1" applyFill="1" applyBorder="1" applyAlignment="1">
      <alignment horizontal="center" wrapText="1"/>
    </xf>
    <xf numFmtId="0" fontId="10" fillId="0" borderId="19" xfId="0" applyFont="1" applyFill="1" applyBorder="1" applyAlignment="1">
      <alignment horizontal="center" wrapText="1"/>
    </xf>
    <xf numFmtId="0" fontId="10" fillId="0" borderId="0" xfId="0" applyFont="1" applyBorder="1" applyAlignment="1">
      <alignment horizontal="center"/>
    </xf>
    <xf numFmtId="0" fontId="10" fillId="0" borderId="28" xfId="68" applyFont="1" applyFill="1" applyBorder="1" applyAlignment="1">
      <alignment horizontal="left"/>
      <protection/>
    </xf>
    <xf numFmtId="0" fontId="9" fillId="0" borderId="0" xfId="0" applyFont="1" applyFill="1" applyAlignment="1">
      <alignment wrapText="1"/>
    </xf>
    <xf numFmtId="0" fontId="9" fillId="0" borderId="0" xfId="0" applyFont="1" applyAlignment="1">
      <alignment wrapText="1"/>
    </xf>
    <xf numFmtId="0" fontId="10" fillId="0" borderId="0" xfId="0" applyFont="1" applyBorder="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4" xfId="61"/>
    <cellStyle name="Normal_chapter01 - road transport vehicles (vB6110871)" xfId="62"/>
    <cellStyle name="Normal_NEWAREAS" xfId="63"/>
    <cellStyle name="Normal_Sheet1" xfId="64"/>
    <cellStyle name="Normal_T1.19-T1.20" xfId="65"/>
    <cellStyle name="Normal_T12a" xfId="66"/>
    <cellStyle name="Normal_T4" xfId="67"/>
    <cellStyle name="Normal_Table 1 21 STS v2" xfId="68"/>
    <cellStyle name="Normal_TABLE2" xfId="69"/>
    <cellStyle name="Normal_TABLE4" xfId="70"/>
    <cellStyle name="Note" xfId="71"/>
    <cellStyle name="Output" xfId="72"/>
    <cellStyle name="Percent" xfId="73"/>
    <cellStyle name="Publication_style"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25"/>
          <c:w val="0.989"/>
          <c:h val="0.9652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'T1.1-T1.2'!$N$2:$X$2</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'T1.1-T1.2'!$N$5:$X$5</c:f>
              <c:numCache>
                <c:ptCount val="11"/>
                <c:pt idx="0">
                  <c:v>212.529</c:v>
                </c:pt>
                <c:pt idx="1">
                  <c:v>204.903</c:v>
                </c:pt>
                <c:pt idx="2">
                  <c:v>209.279</c:v>
                </c:pt>
                <c:pt idx="3">
                  <c:v>170.048</c:v>
                </c:pt>
                <c:pt idx="4">
                  <c:v>176.771</c:v>
                </c:pt>
                <c:pt idx="5">
                  <c:v>168.251</c:v>
                </c:pt>
                <c:pt idx="6">
                  <c:v>159.178</c:v>
                </c:pt>
                <c:pt idx="7">
                  <c:v>174.859</c:v>
                </c:pt>
                <c:pt idx="8">
                  <c:v>199.343</c:v>
                </c:pt>
                <c:pt idx="9">
                  <c:v>217.4</c:v>
                </c:pt>
                <c:pt idx="10">
                  <c:v>223.45</c:v>
                </c:pt>
              </c:numCache>
            </c:numRef>
          </c:val>
          <c:smooth val="0"/>
        </c:ser>
        <c:marker val="1"/>
        <c:axId val="26638112"/>
        <c:axId val="38416417"/>
      </c:lineChart>
      <c:catAx>
        <c:axId val="26638112"/>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8416417"/>
        <c:crosses val="autoZero"/>
        <c:auto val="1"/>
        <c:lblOffset val="100"/>
        <c:tickLblSkip val="1"/>
        <c:noMultiLvlLbl val="0"/>
      </c:catAx>
      <c:valAx>
        <c:axId val="38416417"/>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6638112"/>
        <c:crossesAt val="1"/>
        <c:crossBetween val="midCat"/>
        <c:dispUnits/>
      </c:valAx>
      <c:spPr>
        <a:solidFill>
          <a:srgbClr val="FFFFFF"/>
        </a:solidFill>
        <a:ln w="3175">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575"/>
          <c:h val="0.85025"/>
        </c:manualLayout>
      </c:layout>
      <c:lineChart>
        <c:grouping val="standard"/>
        <c:varyColors val="0"/>
        <c:ser>
          <c:idx val="0"/>
          <c:order val="0"/>
          <c:tx>
            <c:v>Motorcycle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800000"/>
              </a:solidFill>
              <a:ln>
                <a:solidFill>
                  <a:srgbClr val="800000"/>
                </a:solidFill>
              </a:ln>
            </c:spPr>
          </c:marker>
          <c:cat>
            <c:numRef>
              <c:f>'T1.1-T1.2'!$M$2:$X$2</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'T1.1-T1.2'!$N$6:$X$6</c:f>
              <c:numCache>
                <c:ptCount val="11"/>
                <c:pt idx="0">
                  <c:v>6.552</c:v>
                </c:pt>
                <c:pt idx="1">
                  <c:v>7.122</c:v>
                </c:pt>
                <c:pt idx="2">
                  <c:v>7.609</c:v>
                </c:pt>
                <c:pt idx="3">
                  <c:v>7.491</c:v>
                </c:pt>
                <c:pt idx="4">
                  <c:v>5.976</c:v>
                </c:pt>
                <c:pt idx="5">
                  <c:v>4.886</c:v>
                </c:pt>
                <c:pt idx="6">
                  <c:v>4.758</c:v>
                </c:pt>
                <c:pt idx="7">
                  <c:v>5.139</c:v>
                </c:pt>
                <c:pt idx="8">
                  <c:v>5.206</c:v>
                </c:pt>
                <c:pt idx="9">
                  <c:v>5.922</c:v>
                </c:pt>
                <c:pt idx="10">
                  <c:v>6.13</c:v>
                </c:pt>
              </c:numCache>
            </c:numRef>
          </c:val>
          <c:smooth val="0"/>
        </c:ser>
        <c:ser>
          <c:idx val="1"/>
          <c:order val="1"/>
          <c:tx>
            <c:v>Public transport</c:v>
          </c:tx>
          <c:spPr>
            <a:ln w="38100">
              <a:solidFill>
                <a:srgbClr val="3333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'T1.1-T1.2'!$M$2:$X$2</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'T1.1-T1.2'!$N$7:$X$7</c:f>
              <c:numCache>
                <c:ptCount val="11"/>
                <c:pt idx="0">
                  <c:v>1.273</c:v>
                </c:pt>
                <c:pt idx="1">
                  <c:v>1.056</c:v>
                </c:pt>
                <c:pt idx="2">
                  <c:v>1.035</c:v>
                </c:pt>
                <c:pt idx="3">
                  <c:v>0.897</c:v>
                </c:pt>
                <c:pt idx="4">
                  <c:v>0.691</c:v>
                </c:pt>
                <c:pt idx="5">
                  <c:v>0.654</c:v>
                </c:pt>
                <c:pt idx="6">
                  <c:v>0.628</c:v>
                </c:pt>
                <c:pt idx="7">
                  <c:v>0.704</c:v>
                </c:pt>
                <c:pt idx="8">
                  <c:v>0.916</c:v>
                </c:pt>
                <c:pt idx="9">
                  <c:v>0.824</c:v>
                </c:pt>
                <c:pt idx="10">
                  <c:v>0.806</c:v>
                </c:pt>
              </c:numCache>
            </c:numRef>
          </c:val>
          <c:smooth val="0"/>
        </c:ser>
        <c:ser>
          <c:idx val="2"/>
          <c:order val="2"/>
          <c:tx>
            <c:v>Goods</c:v>
          </c:tx>
          <c:spPr>
            <a:ln w="38100">
              <a:solidFill>
                <a:srgbClr val="3399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'T1.1-T1.2'!$M$2:$X$2</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'T1.1-T1.2'!$N$8:$X$8</c:f>
              <c:numCache>
                <c:ptCount val="11"/>
                <c:pt idx="0">
                  <c:v>3.748</c:v>
                </c:pt>
                <c:pt idx="1">
                  <c:v>3.742</c:v>
                </c:pt>
                <c:pt idx="2">
                  <c:v>3.348</c:v>
                </c:pt>
                <c:pt idx="3">
                  <c:v>3.743</c:v>
                </c:pt>
                <c:pt idx="4">
                  <c:v>2.219</c:v>
                </c:pt>
                <c:pt idx="5">
                  <c:v>1.962</c:v>
                </c:pt>
                <c:pt idx="6">
                  <c:v>2.485</c:v>
                </c:pt>
                <c:pt idx="7">
                  <c:v>2.72</c:v>
                </c:pt>
                <c:pt idx="8">
                  <c:v>3.263</c:v>
                </c:pt>
                <c:pt idx="9">
                  <c:v>2.464</c:v>
                </c:pt>
                <c:pt idx="10">
                  <c:v>3</c:v>
                </c:pt>
              </c:numCache>
            </c:numRef>
          </c:val>
          <c:smooth val="0"/>
        </c:ser>
        <c:ser>
          <c:idx val="3"/>
          <c:order val="3"/>
          <c:tx>
            <c:v>Crown Exempt</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'T1.1-T1.2'!$M$2:$X$2</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'Fig1.1'!$E$72:$N$72</c:f>
              <c:numCache/>
            </c:numRef>
          </c:val>
          <c:smooth val="0"/>
        </c:ser>
        <c:ser>
          <c:idx val="4"/>
          <c:order val="4"/>
          <c:tx>
            <c:v>Other</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numRef>
              <c:f>'T1.1-T1.2'!$M$2:$X$2</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'Fig1.1'!$E$74:$N$74</c:f>
              <c:numCache/>
            </c:numRef>
          </c:val>
          <c:smooth val="0"/>
        </c:ser>
        <c:ser>
          <c:idx val="5"/>
          <c:order val="5"/>
          <c:tx>
            <c:v>Crown revised</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'T1.1-T1.2'!$M$2:$X$2</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'Fig1.1'!$G$73:$Q$73</c:f>
              <c:numCache/>
            </c:numRef>
          </c:val>
          <c:smooth val="0"/>
        </c:ser>
        <c:ser>
          <c:idx val="6"/>
          <c:order val="6"/>
          <c:tx>
            <c:strRef>
              <c:f>'Fig1.1'!$A$75</c:f>
              <c:strCache>
                <c:ptCount val="1"/>
                <c:pt idx="0">
                  <c:v>Other revised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solidFill>
                  <a:srgbClr val="000000"/>
                </a:solidFill>
              </a:ln>
            </c:spPr>
          </c:marker>
          <c:cat>
            <c:numRef>
              <c:f>'T1.1-T1.2'!$M$2:$X$2</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'Fig1.1'!$G$75:$Q$75</c:f>
              <c:numCache/>
            </c:numRef>
          </c:val>
          <c:smooth val="0"/>
        </c:ser>
        <c:marker val="1"/>
        <c:axId val="10203434"/>
        <c:axId val="24722043"/>
      </c:lineChart>
      <c:catAx>
        <c:axId val="10203434"/>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4722043"/>
        <c:crosses val="autoZero"/>
        <c:auto val="1"/>
        <c:lblOffset val="100"/>
        <c:tickLblSkip val="1"/>
        <c:noMultiLvlLbl val="0"/>
      </c:catAx>
      <c:valAx>
        <c:axId val="24722043"/>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0203434"/>
        <c:crossesAt val="1"/>
        <c:crossBetween val="midCat"/>
        <c:dispUnits/>
      </c:valAx>
      <c:spPr>
        <a:solidFill>
          <a:srgbClr val="FFFFFF"/>
        </a:solidFill>
        <a:ln w="3175">
          <a:solidFill>
            <a:srgbClr val="C0C0C0"/>
          </a:solidFill>
        </a:ln>
      </c:spPr>
    </c:plotArea>
    <c:legend>
      <c:legendPos val="b"/>
      <c:legendEntry>
        <c:idx val="5"/>
        <c:delete val="1"/>
      </c:legendEntry>
      <c:legendEntry>
        <c:idx val="6"/>
        <c:delete val="1"/>
      </c:legendEntry>
      <c:layout>
        <c:manualLayout>
          <c:xMode val="edge"/>
          <c:yMode val="edge"/>
          <c:x val="0.065"/>
          <c:y val="0.94325"/>
          <c:w val="0.86975"/>
          <c:h val="0.053"/>
        </c:manualLayout>
      </c:layout>
      <c:overlay val="0"/>
      <c:spPr>
        <a:solidFill>
          <a:srgbClr val="FFFFFF"/>
        </a:solidFill>
        <a:ln w="3175">
          <a:solidFill>
            <a:srgbClr val="C0C0C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135"/>
          <c:w val="0.98625"/>
          <c:h val="0.97375"/>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1.2- 1.3'!$A$5:$A$36</c:f>
              <c:strCache/>
            </c:strRef>
          </c:cat>
          <c:val>
            <c:numRef>
              <c:f>'fig 1.2- 1.3'!$S$5:$S$36</c:f>
              <c:numCache/>
            </c:numRef>
          </c:val>
        </c:ser>
        <c:axId val="21171796"/>
        <c:axId val="56328437"/>
      </c:barChart>
      <c:catAx>
        <c:axId val="2117179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400" b="0" i="0" u="none" baseline="0">
                <a:solidFill>
                  <a:srgbClr val="000000"/>
                </a:solidFill>
                <a:latin typeface="Arial"/>
                <a:ea typeface="Arial"/>
                <a:cs typeface="Arial"/>
              </a:defRPr>
            </a:pPr>
          </a:p>
        </c:txPr>
        <c:crossAx val="56328437"/>
        <c:crosses val="autoZero"/>
        <c:auto val="1"/>
        <c:lblOffset val="100"/>
        <c:tickLblSkip val="1"/>
        <c:noMultiLvlLbl val="0"/>
      </c:catAx>
      <c:valAx>
        <c:axId val="56328437"/>
        <c:scaling>
          <c:orientation val="minMax"/>
          <c:max val="700"/>
          <c:min val="0"/>
        </c:scaling>
        <c:axPos val="l"/>
        <c:majorGridlines>
          <c:spPr>
            <a:ln w="254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650" b="0" i="0" u="none" baseline="0">
                <a:solidFill>
                  <a:srgbClr val="000000"/>
                </a:solidFill>
                <a:latin typeface="Arial"/>
                <a:ea typeface="Arial"/>
                <a:cs typeface="Arial"/>
              </a:defRPr>
            </a:pPr>
          </a:p>
        </c:txPr>
        <c:crossAx val="21171796"/>
        <c:crossesAt val="1"/>
        <c:crossBetween val="between"/>
        <c:dispUnits/>
        <c:majorUnit val="50"/>
        <c:minorUnit val="1.4"/>
      </c:valAx>
      <c:spPr>
        <a:no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2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11"/>
          <c:w val="0.964"/>
          <c:h val="0.971"/>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1.2- 1.3'!$A$5:$A$36</c:f>
              <c:strCache/>
            </c:strRef>
          </c:cat>
          <c:val>
            <c:numRef>
              <c:f>'fig 1.2- 1.3'!$T$5:$T$36</c:f>
              <c:numCache/>
            </c:numRef>
          </c:val>
        </c:ser>
        <c:axId val="37193886"/>
        <c:axId val="66309519"/>
      </c:barChart>
      <c:catAx>
        <c:axId val="3719388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400" b="0" i="0" u="none" baseline="0">
                <a:solidFill>
                  <a:srgbClr val="000000"/>
                </a:solidFill>
                <a:latin typeface="Arial"/>
                <a:ea typeface="Arial"/>
                <a:cs typeface="Arial"/>
              </a:defRPr>
            </a:pPr>
          </a:p>
        </c:txPr>
        <c:crossAx val="66309519"/>
        <c:crosses val="autoZero"/>
        <c:auto val="1"/>
        <c:lblOffset val="100"/>
        <c:tickLblSkip val="1"/>
        <c:noMultiLvlLbl val="0"/>
      </c:catAx>
      <c:valAx>
        <c:axId val="66309519"/>
        <c:scaling>
          <c:orientation val="minMax"/>
          <c:max val="260"/>
          <c:min val="0"/>
        </c:scaling>
        <c:axPos val="l"/>
        <c:title>
          <c:tx>
            <c:rich>
              <a:bodyPr vert="horz" rot="-5400000" anchor="ctr"/>
              <a:lstStyle/>
              <a:p>
                <a:pPr algn="ctr">
                  <a:defRPr/>
                </a:pPr>
                <a:r>
                  <a:rPr lang="en-US" cap="none" sz="1875" b="1" i="0" u="none" baseline="0">
                    <a:solidFill>
                      <a:srgbClr val="000000"/>
                    </a:solidFill>
                    <a:latin typeface="Arial"/>
                    <a:ea typeface="Arial"/>
                    <a:cs typeface="Arial"/>
                  </a:rPr>
                  <a:t>('000s)</a:t>
                </a:r>
              </a:p>
            </c:rich>
          </c:tx>
          <c:layout>
            <c:manualLayout>
              <c:xMode val="factor"/>
              <c:yMode val="factor"/>
              <c:x val="-0.0065"/>
              <c:y val="0"/>
            </c:manualLayout>
          </c:layout>
          <c:overlay val="0"/>
          <c:spPr>
            <a:noFill/>
            <a:ln>
              <a:noFill/>
            </a:ln>
          </c:spPr>
        </c:title>
        <c:majorGridlines>
          <c:spPr>
            <a:ln w="254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7193886"/>
        <c:crossesAt val="1"/>
        <c:crossBetween val="between"/>
        <c:dispUnits/>
        <c:majorUnit val="50"/>
      </c:valAx>
      <c:spPr>
        <a:noFill/>
        <a:ln>
          <a:noFill/>
        </a:ln>
      </c:spPr>
    </c:plotArea>
    <c:plotVisOnly val="1"/>
    <c:dispBlanksAs val="gap"/>
    <c:showDLblsOverMax val="0"/>
  </c:chart>
  <c:spPr>
    <a:solidFill>
      <a:srgbClr val="FFFFFF"/>
    </a:solidFill>
    <a:ln w="3175">
      <a:noFill/>
    </a:ln>
  </c:spPr>
  <c:txPr>
    <a:bodyPr vert="horz" rot="0"/>
    <a:lstStyle/>
    <a:p>
      <a:pPr>
        <a:defRPr lang="en-US" cap="none" sz="20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-0.0005</cdr:y>
    </cdr:from>
    <cdr:to>
      <cdr:x>0.0905</cdr:x>
      <cdr:y>0.03475</cdr:y>
    </cdr:to>
    <cdr:sp>
      <cdr:nvSpPr>
        <cdr:cNvPr id="1" name="Text Box 1"/>
        <cdr:cNvSpPr txBox="1">
          <a:spLocks noChangeArrowheads="1"/>
        </cdr:cNvSpPr>
      </cdr:nvSpPr>
      <cdr:spPr>
        <a:xfrm>
          <a:off x="0" y="0"/>
          <a:ext cx="657225" cy="171450"/>
        </a:xfrm>
        <a:prstGeom prst="rect">
          <a:avLst/>
        </a:prstGeom>
        <a:noFill/>
        <a:ln w="9525" cmpd="sng">
          <a:noFill/>
        </a:ln>
      </cdr:spPr>
      <cdr:txBody>
        <a:bodyPr vertOverflow="clip" wrap="square" lIns="18288" tIns="18288" rIns="0" bIns="0">
          <a:spAutoFit/>
        </a:bodyPr>
        <a:p>
          <a:pPr algn="l">
            <a:defRPr/>
          </a:pPr>
          <a:r>
            <a:rPr lang="en-US" cap="none" sz="1000" b="0" i="1" u="none" baseline="0">
              <a:solidFill>
                <a:srgbClr val="000000"/>
              </a:solidFill>
              <a:latin typeface="Arial"/>
              <a:ea typeface="Arial"/>
              <a:cs typeface="Arial"/>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11</xdr:col>
      <xdr:colOff>361950</xdr:colOff>
      <xdr:row>31</xdr:row>
      <xdr:rowOff>76200</xdr:rowOff>
    </xdr:to>
    <xdr:graphicFrame>
      <xdr:nvGraphicFramePr>
        <xdr:cNvPr id="1" name="Chart 1"/>
        <xdr:cNvGraphicFramePr/>
      </xdr:nvGraphicFramePr>
      <xdr:xfrm>
        <a:off x="0" y="733425"/>
        <a:ext cx="7191375" cy="44386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33</xdr:row>
      <xdr:rowOff>114300</xdr:rowOff>
    </xdr:from>
    <xdr:to>
      <xdr:col>11</xdr:col>
      <xdr:colOff>447675</xdr:colOff>
      <xdr:row>64</xdr:row>
      <xdr:rowOff>38100</xdr:rowOff>
    </xdr:to>
    <xdr:graphicFrame>
      <xdr:nvGraphicFramePr>
        <xdr:cNvPr id="2" name="Chart 3"/>
        <xdr:cNvGraphicFramePr/>
      </xdr:nvGraphicFramePr>
      <xdr:xfrm>
        <a:off x="19050" y="5572125"/>
        <a:ext cx="7258050" cy="4943475"/>
      </xdr:xfrm>
      <a:graphic>
        <a:graphicData uri="http://schemas.openxmlformats.org/drawingml/2006/chart">
          <c:chart xmlns:c="http://schemas.openxmlformats.org/drawingml/2006/chart" r:id="rId2"/>
        </a:graphicData>
      </a:graphic>
    </xdr:graphicFrame>
    <xdr:clientData/>
  </xdr:twoCellAnchor>
  <xdr:oneCellAnchor>
    <xdr:from>
      <xdr:col>0</xdr:col>
      <xdr:colOff>180975</xdr:colOff>
      <xdr:row>4</xdr:row>
      <xdr:rowOff>0</xdr:rowOff>
    </xdr:from>
    <xdr:ext cx="733425" cy="171450"/>
    <xdr:sp>
      <xdr:nvSpPr>
        <xdr:cNvPr id="3" name="Text Box 4"/>
        <xdr:cNvSpPr txBox="1">
          <a:spLocks noChangeArrowheads="1"/>
        </xdr:cNvSpPr>
      </xdr:nvSpPr>
      <xdr:spPr>
        <a:xfrm>
          <a:off x="180975" y="723900"/>
          <a:ext cx="733425" cy="171450"/>
        </a:xfrm>
        <a:prstGeom prst="rect">
          <a:avLst/>
        </a:prstGeom>
        <a:noFill/>
        <a:ln w="9525" cmpd="sng">
          <a:noFill/>
        </a:ln>
      </xdr:spPr>
      <xdr:txBody>
        <a:bodyPr vertOverflow="clip" wrap="square" lIns="18288" tIns="18288" rIns="0" bIns="0">
          <a:spAutoFit/>
        </a:bodyPr>
        <a:p>
          <a:pPr algn="l">
            <a:defRPr/>
          </a:pPr>
          <a:r>
            <a:rPr lang="en-US" cap="none" sz="1000" b="0" i="1" u="none" baseline="0">
              <a:solidFill>
                <a:srgbClr val="000000"/>
              </a:solidFill>
              <a:latin typeface="Arial"/>
              <a:ea typeface="Arial"/>
              <a:cs typeface="Arial"/>
            </a:rPr>
            <a:t>Thousands</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0.975</cdr:x>
      <cdr:y>0.0375</cdr:y>
    </cdr:from>
    <cdr:to>
      <cdr:x>0.975</cdr:x>
      <cdr:y>0.673</cdr:y>
    </cdr:to>
    <cdr:sp>
      <cdr:nvSpPr>
        <cdr:cNvPr id="1" name="Line 1025"/>
        <cdr:cNvSpPr>
          <a:spLocks/>
        </cdr:cNvSpPr>
      </cdr:nvSpPr>
      <cdr:spPr>
        <a:xfrm flipH="1" flipV="1">
          <a:off x="15963900" y="323850"/>
          <a:ext cx="0" cy="5486400"/>
        </a:xfrm>
        <a:prstGeom prst="line">
          <a:avLst/>
        </a:prstGeom>
        <a:noFill/>
        <a:ln w="9525"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0.07475</cdr:x>
      <cdr:y>0.0375</cdr:y>
    </cdr:from>
    <cdr:to>
      <cdr:x>0.91975</cdr:x>
      <cdr:y>0.0375</cdr:y>
    </cdr:to>
    <cdr:sp>
      <cdr:nvSpPr>
        <cdr:cNvPr id="2" name="Line 1026"/>
        <cdr:cNvSpPr>
          <a:spLocks/>
        </cdr:cNvSpPr>
      </cdr:nvSpPr>
      <cdr:spPr>
        <a:xfrm flipH="1">
          <a:off x="1219200" y="323850"/>
          <a:ext cx="13839825" cy="0"/>
        </a:xfrm>
        <a:prstGeom prst="line">
          <a:avLst/>
        </a:prstGeom>
        <a:noFill/>
        <a:ln w="9525" cmpd="sng">
          <a:solidFill>
            <a:srgbClr val="C0C0C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93</xdr:row>
      <xdr:rowOff>9525</xdr:rowOff>
    </xdr:from>
    <xdr:to>
      <xdr:col>23</xdr:col>
      <xdr:colOff>190500</xdr:colOff>
      <xdr:row>143</xdr:row>
      <xdr:rowOff>161925</xdr:rowOff>
    </xdr:to>
    <xdr:graphicFrame>
      <xdr:nvGraphicFramePr>
        <xdr:cNvPr id="1" name="Chart 2"/>
        <xdr:cNvGraphicFramePr/>
      </xdr:nvGraphicFramePr>
      <xdr:xfrm>
        <a:off x="0" y="20507325"/>
        <a:ext cx="16154400" cy="82486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45</xdr:row>
      <xdr:rowOff>9525</xdr:rowOff>
    </xdr:from>
    <xdr:to>
      <xdr:col>23</xdr:col>
      <xdr:colOff>419100</xdr:colOff>
      <xdr:row>87</xdr:row>
      <xdr:rowOff>276225</xdr:rowOff>
    </xdr:to>
    <xdr:graphicFrame>
      <xdr:nvGraphicFramePr>
        <xdr:cNvPr id="2" name="Chart 5"/>
        <xdr:cNvGraphicFramePr/>
      </xdr:nvGraphicFramePr>
      <xdr:xfrm>
        <a:off x="9525" y="9982200"/>
        <a:ext cx="16373475" cy="8639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7"/>
  <sheetViews>
    <sheetView zoomScalePageLayoutView="0" workbookViewId="0" topLeftCell="A1">
      <selection activeCell="A1" sqref="A1"/>
    </sheetView>
  </sheetViews>
  <sheetFormatPr defaultColWidth="9.140625" defaultRowHeight="12.75"/>
  <sheetData>
    <row r="1" spans="1:2" ht="13.5" thickBot="1">
      <c r="A1" s="42">
        <v>-999</v>
      </c>
      <c r="B1" s="41" t="s">
        <v>133</v>
      </c>
    </row>
    <row r="2" ht="12.75">
      <c r="B2" s="43" t="s">
        <v>134</v>
      </c>
    </row>
    <row r="3" ht="12.75">
      <c r="B3" t="s">
        <v>135</v>
      </c>
    </row>
    <row r="4" ht="12.75">
      <c r="B4" t="s">
        <v>136</v>
      </c>
    </row>
    <row r="6" spans="2:5" ht="12.75">
      <c r="B6" t="s">
        <v>137</v>
      </c>
      <c r="E6" s="41"/>
    </row>
    <row r="7" ht="12.75">
      <c r="B7" t="s">
        <v>138</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S44"/>
  <sheetViews>
    <sheetView zoomScale="85" zoomScaleNormal="85" zoomScalePageLayoutView="0" workbookViewId="0" topLeftCell="A1">
      <selection activeCell="S21" sqref="S21"/>
    </sheetView>
  </sheetViews>
  <sheetFormatPr defaultColWidth="9.140625" defaultRowHeight="12.75"/>
  <cols>
    <col min="1" max="1" width="17.7109375" style="0" customWidth="1"/>
    <col min="2" max="2" width="3.140625" style="0" customWidth="1"/>
    <col min="3" max="3" width="0.13671875" style="0" customWidth="1"/>
    <col min="4" max="4" width="10.140625" style="0" customWidth="1"/>
    <col min="5" max="5" width="9.421875" style="0" customWidth="1"/>
    <col min="6" max="6" width="9.7109375" style="0" customWidth="1"/>
    <col min="7" max="7" width="11.28125" style="0" customWidth="1"/>
    <col min="8" max="8" width="9.57421875" style="0" customWidth="1"/>
    <col min="9" max="9" width="11.28125" style="0" customWidth="1"/>
    <col min="10" max="10" width="12.28125" style="0" customWidth="1"/>
    <col min="11" max="11" width="10.7109375" style="0" customWidth="1"/>
    <col min="12" max="12" width="10.8515625" style="0" customWidth="1"/>
    <col min="13" max="13" width="11.00390625" style="0" customWidth="1"/>
    <col min="14" max="14" width="11.421875" style="0" customWidth="1"/>
    <col min="15" max="16" width="11.140625" style="0" customWidth="1"/>
  </cols>
  <sheetData>
    <row r="1" spans="1:16" s="44" customFormat="1" ht="15.75">
      <c r="A1" s="96" t="s">
        <v>832</v>
      </c>
      <c r="B1" s="45"/>
      <c r="L1" s="45"/>
      <c r="N1" s="127"/>
      <c r="O1" s="127"/>
      <c r="P1" s="127"/>
    </row>
    <row r="2" spans="1:19" ht="54" customHeight="1">
      <c r="A2" s="244"/>
      <c r="B2" s="244"/>
      <c r="C2" s="244"/>
      <c r="D2" s="250" t="s">
        <v>7</v>
      </c>
      <c r="E2" s="251"/>
      <c r="F2" s="462" t="s">
        <v>235</v>
      </c>
      <c r="G2" s="462" t="s">
        <v>52</v>
      </c>
      <c r="H2" s="462" t="s">
        <v>236</v>
      </c>
      <c r="I2" s="462" t="s">
        <v>262</v>
      </c>
      <c r="J2" s="462" t="s">
        <v>4</v>
      </c>
      <c r="K2" s="667" t="s">
        <v>6</v>
      </c>
      <c r="L2" s="667"/>
      <c r="M2" s="667"/>
      <c r="N2" s="668" t="s">
        <v>846</v>
      </c>
      <c r="O2" s="668" t="s">
        <v>571</v>
      </c>
      <c r="P2" s="668" t="s">
        <v>572</v>
      </c>
      <c r="Q2" s="1"/>
      <c r="R2" s="1"/>
      <c r="S2" s="1"/>
    </row>
    <row r="3" spans="1:16" ht="40.5" customHeight="1">
      <c r="A3" s="235"/>
      <c r="B3" s="235"/>
      <c r="C3" s="235"/>
      <c r="D3" s="245" t="s">
        <v>8</v>
      </c>
      <c r="E3" s="245" t="s">
        <v>4</v>
      </c>
      <c r="F3" s="246"/>
      <c r="G3" s="246"/>
      <c r="H3" s="246"/>
      <c r="I3" s="235"/>
      <c r="J3" s="247"/>
      <c r="K3" s="248" t="s">
        <v>5</v>
      </c>
      <c r="L3" s="249" t="s">
        <v>9</v>
      </c>
      <c r="M3" s="249" t="s">
        <v>145</v>
      </c>
      <c r="N3" s="669"/>
      <c r="O3" s="669"/>
      <c r="P3" s="669"/>
    </row>
    <row r="4" spans="1:16" ht="16.5" customHeight="1">
      <c r="A4" s="1"/>
      <c r="B4" s="1"/>
      <c r="C4" s="1"/>
      <c r="D4" s="1"/>
      <c r="E4" s="101"/>
      <c r="F4" s="1"/>
      <c r="G4" s="1"/>
      <c r="H4" s="1"/>
      <c r="I4" s="101"/>
      <c r="J4" s="1"/>
      <c r="K4" s="101"/>
      <c r="M4" s="36" t="s">
        <v>0</v>
      </c>
      <c r="N4" s="98"/>
      <c r="O4" s="493"/>
      <c r="P4" s="493"/>
    </row>
    <row r="5" spans="1:16" ht="16.5" customHeight="1">
      <c r="A5" s="47" t="s">
        <v>11</v>
      </c>
      <c r="B5" s="47"/>
      <c r="C5" s="47"/>
      <c r="D5" s="491">
        <v>91.638</v>
      </c>
      <c r="E5" s="491">
        <v>8.563</v>
      </c>
      <c r="F5" s="491">
        <v>2.993</v>
      </c>
      <c r="G5" s="491">
        <v>0.612</v>
      </c>
      <c r="H5" s="491">
        <v>0.959</v>
      </c>
      <c r="I5" s="491">
        <v>4.785</v>
      </c>
      <c r="J5" s="491">
        <v>0.418</v>
      </c>
      <c r="K5" s="492">
        <f aca="true" t="shared" si="0" ref="K5:K37">SUM(D5:J5)</f>
        <v>109.968</v>
      </c>
      <c r="L5" s="491">
        <v>94.725</v>
      </c>
      <c r="M5" s="491">
        <v>4.998</v>
      </c>
      <c r="N5" s="509">
        <v>230350</v>
      </c>
      <c r="O5" s="495">
        <f aca="true" t="shared" si="1" ref="O5:O36">1000*(1000*K5)/N5</f>
        <v>477.39526807032775</v>
      </c>
      <c r="P5" s="495">
        <f aca="true" t="shared" si="2" ref="P5:P36">1000*(L5*1000)/N5</f>
        <v>411.2220533970046</v>
      </c>
    </row>
    <row r="6" spans="1:16" ht="16.5" customHeight="1">
      <c r="A6" s="47" t="s">
        <v>12</v>
      </c>
      <c r="B6" s="47"/>
      <c r="C6" s="47"/>
      <c r="D6" s="491">
        <v>139.663</v>
      </c>
      <c r="E6" s="491">
        <v>20.37</v>
      </c>
      <c r="F6" s="491">
        <v>5.022</v>
      </c>
      <c r="G6" s="491">
        <v>0.588</v>
      </c>
      <c r="H6" s="491">
        <v>2.156</v>
      </c>
      <c r="I6" s="491">
        <v>17.319</v>
      </c>
      <c r="J6" s="491">
        <v>1.338</v>
      </c>
      <c r="K6" s="492">
        <f t="shared" si="0"/>
        <v>186.456</v>
      </c>
      <c r="L6" s="491">
        <v>144.377</v>
      </c>
      <c r="M6" s="491">
        <v>5.757</v>
      </c>
      <c r="N6" s="509">
        <v>261960</v>
      </c>
      <c r="O6" s="495">
        <f t="shared" si="1"/>
        <v>711.7727897388914</v>
      </c>
      <c r="P6" s="495">
        <f t="shared" si="2"/>
        <v>551.1413956329211</v>
      </c>
    </row>
    <row r="7" spans="1:16" ht="16.5" customHeight="1">
      <c r="A7" s="47" t="s">
        <v>13</v>
      </c>
      <c r="B7" s="47"/>
      <c r="C7" s="47"/>
      <c r="D7" s="491">
        <v>55.565</v>
      </c>
      <c r="E7" s="491">
        <v>7.004</v>
      </c>
      <c r="F7" s="491">
        <v>1.86</v>
      </c>
      <c r="G7" s="491">
        <v>0.136</v>
      </c>
      <c r="H7" s="491">
        <v>0.903</v>
      </c>
      <c r="I7" s="491">
        <v>6.429</v>
      </c>
      <c r="J7" s="491">
        <v>0.336</v>
      </c>
      <c r="K7" s="492">
        <f t="shared" si="0"/>
        <v>72.233</v>
      </c>
      <c r="L7" s="491">
        <v>58.134</v>
      </c>
      <c r="M7" s="491">
        <v>2.693</v>
      </c>
      <c r="N7" s="509">
        <v>116900</v>
      </c>
      <c r="O7" s="495">
        <f t="shared" si="1"/>
        <v>617.9041916167664</v>
      </c>
      <c r="P7" s="495">
        <f t="shared" si="2"/>
        <v>497.29683490162535</v>
      </c>
    </row>
    <row r="8" spans="1:16" ht="16.5" customHeight="1">
      <c r="A8" s="47" t="s">
        <v>14</v>
      </c>
      <c r="B8" s="47"/>
      <c r="C8" s="47"/>
      <c r="D8" s="491">
        <v>39.945</v>
      </c>
      <c r="E8" s="491">
        <v>6.916</v>
      </c>
      <c r="F8" s="491">
        <v>1.107</v>
      </c>
      <c r="G8" s="491">
        <v>0.305</v>
      </c>
      <c r="H8" s="491">
        <v>0.611</v>
      </c>
      <c r="I8" s="491">
        <v>3.951</v>
      </c>
      <c r="J8" s="491">
        <v>0.235</v>
      </c>
      <c r="K8" s="492">
        <f t="shared" si="0"/>
        <v>53.07</v>
      </c>
      <c r="L8" s="491">
        <v>41.844</v>
      </c>
      <c r="M8" s="491">
        <v>1.85</v>
      </c>
      <c r="N8" s="509">
        <v>86890</v>
      </c>
      <c r="O8" s="495">
        <f t="shared" si="1"/>
        <v>610.7722407641846</v>
      </c>
      <c r="P8" s="495">
        <f t="shared" si="2"/>
        <v>481.5744044193808</v>
      </c>
    </row>
    <row r="9" spans="1:16" ht="16.5" customHeight="1">
      <c r="A9" s="47" t="s">
        <v>15</v>
      </c>
      <c r="B9" s="47"/>
      <c r="C9" s="47"/>
      <c r="D9" s="491">
        <v>23.394</v>
      </c>
      <c r="E9" s="491">
        <v>2.162</v>
      </c>
      <c r="F9" s="491">
        <v>0.748</v>
      </c>
      <c r="G9" s="491">
        <v>0.106</v>
      </c>
      <c r="H9" s="491">
        <v>0.17</v>
      </c>
      <c r="I9" s="491">
        <v>1.902</v>
      </c>
      <c r="J9" s="491">
        <v>0.046</v>
      </c>
      <c r="K9" s="492">
        <f t="shared" si="0"/>
        <v>28.528000000000002</v>
      </c>
      <c r="L9" s="491">
        <v>24.925</v>
      </c>
      <c r="M9" s="491">
        <v>1.14</v>
      </c>
      <c r="N9" s="509">
        <v>51360</v>
      </c>
      <c r="O9" s="495">
        <f t="shared" si="1"/>
        <v>555.4517133956386</v>
      </c>
      <c r="P9" s="495">
        <f t="shared" si="2"/>
        <v>485.2998442367601</v>
      </c>
    </row>
    <row r="10" spans="1:16" ht="16.5" customHeight="1">
      <c r="A10" s="47" t="s">
        <v>16</v>
      </c>
      <c r="B10" s="47"/>
      <c r="C10" s="47"/>
      <c r="D10" s="491">
        <v>70.561</v>
      </c>
      <c r="E10" s="491">
        <v>11.645</v>
      </c>
      <c r="F10" s="491">
        <v>2.608</v>
      </c>
      <c r="G10" s="491">
        <v>0.242</v>
      </c>
      <c r="H10" s="491">
        <v>1.459</v>
      </c>
      <c r="I10" s="491">
        <v>11.366</v>
      </c>
      <c r="J10" s="491">
        <v>0.33</v>
      </c>
      <c r="K10" s="492">
        <f t="shared" si="0"/>
        <v>98.21100000000001</v>
      </c>
      <c r="L10" s="491">
        <v>74.658</v>
      </c>
      <c r="M10" s="491">
        <v>4.221</v>
      </c>
      <c r="N10" s="509">
        <v>149670</v>
      </c>
      <c r="O10" s="495">
        <f t="shared" si="1"/>
        <v>656.1836039286432</v>
      </c>
      <c r="P10" s="495">
        <f t="shared" si="2"/>
        <v>498.81739827620765</v>
      </c>
    </row>
    <row r="11" spans="1:16" ht="16.5" customHeight="1">
      <c r="A11" s="47" t="s">
        <v>17</v>
      </c>
      <c r="B11" s="47"/>
      <c r="C11" s="47"/>
      <c r="D11" s="491">
        <v>50.303</v>
      </c>
      <c r="E11" s="491">
        <v>4.207</v>
      </c>
      <c r="F11" s="491">
        <v>1.174</v>
      </c>
      <c r="G11" s="491">
        <v>0.239</v>
      </c>
      <c r="H11" s="491">
        <v>0.461</v>
      </c>
      <c r="I11" s="491">
        <v>4.188</v>
      </c>
      <c r="J11" s="491">
        <v>0.118</v>
      </c>
      <c r="K11" s="492">
        <f t="shared" si="0"/>
        <v>60.69</v>
      </c>
      <c r="L11" s="491">
        <v>53.686</v>
      </c>
      <c r="M11" s="491">
        <v>3.535</v>
      </c>
      <c r="N11" s="509">
        <v>148210</v>
      </c>
      <c r="O11" s="495">
        <f t="shared" si="1"/>
        <v>409.4865393698131</v>
      </c>
      <c r="P11" s="495">
        <f t="shared" si="2"/>
        <v>362.2292692800756</v>
      </c>
    </row>
    <row r="12" spans="1:16" ht="16.5" customHeight="1">
      <c r="A12" s="47" t="s">
        <v>18</v>
      </c>
      <c r="B12" s="47"/>
      <c r="C12" s="47"/>
      <c r="D12" s="491">
        <v>51.571</v>
      </c>
      <c r="E12" s="491">
        <v>5.655</v>
      </c>
      <c r="F12" s="491">
        <v>1.44</v>
      </c>
      <c r="G12" s="491">
        <v>0.193</v>
      </c>
      <c r="H12" s="491">
        <v>0.734</v>
      </c>
      <c r="I12" s="491">
        <v>5.552</v>
      </c>
      <c r="J12" s="491">
        <v>0.187</v>
      </c>
      <c r="K12" s="492">
        <f t="shared" si="0"/>
        <v>65.332</v>
      </c>
      <c r="L12" s="491">
        <v>55.002</v>
      </c>
      <c r="M12" s="491">
        <v>2.978</v>
      </c>
      <c r="N12" s="509">
        <v>122060</v>
      </c>
      <c r="O12" s="495">
        <f t="shared" si="1"/>
        <v>535.244961494347</v>
      </c>
      <c r="P12" s="495">
        <f t="shared" si="2"/>
        <v>450.61445190889725</v>
      </c>
    </row>
    <row r="13" spans="1:16" ht="16.5" customHeight="1">
      <c r="A13" s="47" t="s">
        <v>19</v>
      </c>
      <c r="B13" s="47"/>
      <c r="C13" s="47"/>
      <c r="D13" s="491">
        <v>52.575</v>
      </c>
      <c r="E13" s="491">
        <v>3.518</v>
      </c>
      <c r="F13" s="491">
        <v>0.967</v>
      </c>
      <c r="G13" s="491">
        <v>0.1</v>
      </c>
      <c r="H13" s="491">
        <v>0.213</v>
      </c>
      <c r="I13" s="491">
        <v>2.553</v>
      </c>
      <c r="J13" s="491">
        <v>0.053</v>
      </c>
      <c r="K13" s="492">
        <f t="shared" si="0"/>
        <v>59.979</v>
      </c>
      <c r="L13" s="491">
        <v>54.714</v>
      </c>
      <c r="M13" s="491">
        <v>2.5</v>
      </c>
      <c r="N13" s="509">
        <v>106960</v>
      </c>
      <c r="O13" s="495">
        <f t="shared" si="1"/>
        <v>560.7610321615557</v>
      </c>
      <c r="P13" s="495">
        <f t="shared" si="2"/>
        <v>511.53702318623783</v>
      </c>
    </row>
    <row r="14" spans="1:16" ht="16.5" customHeight="1">
      <c r="A14" s="47" t="s">
        <v>20</v>
      </c>
      <c r="B14" s="47"/>
      <c r="C14" s="47"/>
      <c r="D14" s="491">
        <v>46.68</v>
      </c>
      <c r="E14" s="491">
        <v>5.012</v>
      </c>
      <c r="F14" s="491">
        <v>1.568</v>
      </c>
      <c r="G14" s="491">
        <v>0.52</v>
      </c>
      <c r="H14" s="491">
        <v>0.317</v>
      </c>
      <c r="I14" s="491">
        <v>4.018</v>
      </c>
      <c r="J14" s="491">
        <v>0.12</v>
      </c>
      <c r="K14" s="492">
        <f t="shared" si="0"/>
        <v>58.235</v>
      </c>
      <c r="L14" s="491">
        <v>48.978</v>
      </c>
      <c r="M14" s="491">
        <v>2.194</v>
      </c>
      <c r="N14" s="509">
        <v>103050</v>
      </c>
      <c r="O14" s="495">
        <f t="shared" si="1"/>
        <v>565.1140223192625</v>
      </c>
      <c r="P14" s="495">
        <f t="shared" si="2"/>
        <v>475.28384279475983</v>
      </c>
    </row>
    <row r="15" spans="1:16" ht="16.5" customHeight="1">
      <c r="A15" s="47" t="s">
        <v>21</v>
      </c>
      <c r="B15" s="47"/>
      <c r="C15" s="47"/>
      <c r="D15" s="491">
        <v>44.442</v>
      </c>
      <c r="E15" s="491">
        <v>2.496</v>
      </c>
      <c r="F15" s="491">
        <v>0.76</v>
      </c>
      <c r="G15" s="491">
        <v>0.109</v>
      </c>
      <c r="H15" s="491">
        <v>0.228</v>
      </c>
      <c r="I15" s="491">
        <v>2.102</v>
      </c>
      <c r="J15" s="491">
        <v>0.129</v>
      </c>
      <c r="K15" s="492">
        <f t="shared" si="0"/>
        <v>50.266</v>
      </c>
      <c r="L15" s="491">
        <v>46.147</v>
      </c>
      <c r="M15" s="491">
        <v>1.737</v>
      </c>
      <c r="N15" s="509">
        <v>92940</v>
      </c>
      <c r="O15" s="495">
        <f t="shared" si="1"/>
        <v>540.8435549817086</v>
      </c>
      <c r="P15" s="495">
        <f t="shared" si="2"/>
        <v>496.5246395523994</v>
      </c>
    </row>
    <row r="16" spans="1:16" ht="16.5" customHeight="1">
      <c r="A16" s="47" t="s">
        <v>22</v>
      </c>
      <c r="B16" s="47"/>
      <c r="C16" s="47"/>
      <c r="D16" s="491">
        <v>163.477</v>
      </c>
      <c r="E16" s="491">
        <v>12.516</v>
      </c>
      <c r="F16" s="491">
        <v>4.286</v>
      </c>
      <c r="G16" s="491">
        <v>1.031</v>
      </c>
      <c r="H16" s="491">
        <v>0.614</v>
      </c>
      <c r="I16" s="491">
        <v>10.068</v>
      </c>
      <c r="J16" s="491">
        <v>0.198</v>
      </c>
      <c r="K16" s="492">
        <f t="shared" si="0"/>
        <v>192.19000000000003</v>
      </c>
      <c r="L16" s="491">
        <v>170.249</v>
      </c>
      <c r="M16" s="491">
        <v>8.174</v>
      </c>
      <c r="N16" s="509">
        <v>498810</v>
      </c>
      <c r="O16" s="495">
        <f t="shared" si="1"/>
        <v>385.2970068763658</v>
      </c>
      <c r="P16" s="495">
        <f t="shared" si="2"/>
        <v>341.31031855816843</v>
      </c>
    </row>
    <row r="17" spans="1:16" ht="16.5" customHeight="1">
      <c r="A17" s="47" t="s">
        <v>385</v>
      </c>
      <c r="B17" s="47"/>
      <c r="C17" s="47"/>
      <c r="D17" s="491">
        <v>12.265</v>
      </c>
      <c r="E17" s="491">
        <v>3.1</v>
      </c>
      <c r="F17" s="491">
        <v>0.429</v>
      </c>
      <c r="G17" s="491">
        <v>0.15</v>
      </c>
      <c r="H17" s="491">
        <v>0.242</v>
      </c>
      <c r="I17" s="491">
        <v>1.541</v>
      </c>
      <c r="J17" s="491">
        <v>0.09</v>
      </c>
      <c r="K17" s="492">
        <f t="shared" si="0"/>
        <v>17.817</v>
      </c>
      <c r="L17" s="491">
        <v>12.868</v>
      </c>
      <c r="M17" s="491">
        <v>0.515</v>
      </c>
      <c r="N17" s="509">
        <v>27070</v>
      </c>
      <c r="O17" s="495">
        <f t="shared" si="1"/>
        <v>658.1824898411526</v>
      </c>
      <c r="P17" s="495">
        <f t="shared" si="2"/>
        <v>475.3601773180643</v>
      </c>
    </row>
    <row r="18" spans="1:16" ht="16.5" customHeight="1">
      <c r="A18" s="47" t="s">
        <v>24</v>
      </c>
      <c r="B18" s="47"/>
      <c r="C18" s="47"/>
      <c r="D18" s="491">
        <v>71.929</v>
      </c>
      <c r="E18" s="491">
        <v>6.651</v>
      </c>
      <c r="F18" s="491">
        <v>1.995</v>
      </c>
      <c r="G18" s="491">
        <v>0.117</v>
      </c>
      <c r="H18" s="491">
        <v>1.217</v>
      </c>
      <c r="I18" s="491">
        <v>5.306</v>
      </c>
      <c r="J18" s="491">
        <v>0.297</v>
      </c>
      <c r="K18" s="492">
        <f t="shared" si="0"/>
        <v>87.512</v>
      </c>
      <c r="L18" s="491">
        <v>75.966</v>
      </c>
      <c r="M18" s="491">
        <v>3.756</v>
      </c>
      <c r="N18" s="509">
        <v>158460</v>
      </c>
      <c r="O18" s="495">
        <f t="shared" si="1"/>
        <v>552.2655559762716</v>
      </c>
      <c r="P18" s="495">
        <f t="shared" si="2"/>
        <v>479.4017417644832</v>
      </c>
    </row>
    <row r="19" spans="1:16" ht="16.5" customHeight="1">
      <c r="A19" s="47" t="s">
        <v>25</v>
      </c>
      <c r="B19" s="47"/>
      <c r="C19" s="47"/>
      <c r="D19" s="491">
        <v>163.918</v>
      </c>
      <c r="E19" s="491">
        <v>16.039</v>
      </c>
      <c r="F19" s="491">
        <v>4.854</v>
      </c>
      <c r="G19" s="491">
        <v>0.972</v>
      </c>
      <c r="H19" s="491">
        <v>1.24</v>
      </c>
      <c r="I19" s="491">
        <v>13.774</v>
      </c>
      <c r="J19" s="491">
        <v>0.452</v>
      </c>
      <c r="K19" s="492">
        <f t="shared" si="0"/>
        <v>201.24900000000002</v>
      </c>
      <c r="L19" s="491">
        <v>173.262</v>
      </c>
      <c r="M19" s="491">
        <v>7.954</v>
      </c>
      <c r="N19" s="509">
        <v>368080</v>
      </c>
      <c r="O19" s="495">
        <f t="shared" si="1"/>
        <v>546.7534231688765</v>
      </c>
      <c r="P19" s="495">
        <f t="shared" si="2"/>
        <v>470.71832210389044</v>
      </c>
    </row>
    <row r="20" spans="1:16" ht="16.5" customHeight="1">
      <c r="A20" s="47" t="s">
        <v>26</v>
      </c>
      <c r="B20" s="47"/>
      <c r="C20" s="47"/>
      <c r="D20" s="491">
        <v>206.003</v>
      </c>
      <c r="E20" s="491">
        <v>27.15</v>
      </c>
      <c r="F20" s="491">
        <v>2.943</v>
      </c>
      <c r="G20" s="491">
        <v>1.719</v>
      </c>
      <c r="H20" s="491">
        <v>1.574</v>
      </c>
      <c r="I20" s="491">
        <v>21.893</v>
      </c>
      <c r="J20" s="491">
        <v>1.348</v>
      </c>
      <c r="K20" s="492">
        <f t="shared" si="0"/>
        <v>262.63000000000005</v>
      </c>
      <c r="L20" s="491">
        <v>223.338</v>
      </c>
      <c r="M20" s="491">
        <v>55.56</v>
      </c>
      <c r="N20" s="509">
        <v>606340</v>
      </c>
      <c r="O20" s="495">
        <f t="shared" si="1"/>
        <v>433.1398225418083</v>
      </c>
      <c r="P20" s="495">
        <f t="shared" si="2"/>
        <v>368.33789622983807</v>
      </c>
    </row>
    <row r="21" spans="1:16" ht="16.5" customHeight="1">
      <c r="A21" s="47" t="s">
        <v>27</v>
      </c>
      <c r="B21" s="47"/>
      <c r="C21" s="47"/>
      <c r="D21" s="491">
        <v>107.822</v>
      </c>
      <c r="E21" s="491">
        <v>20.177</v>
      </c>
      <c r="F21" s="491">
        <v>3.743</v>
      </c>
      <c r="G21" s="491">
        <v>0.558</v>
      </c>
      <c r="H21" s="491">
        <v>1.348</v>
      </c>
      <c r="I21" s="491">
        <v>12.876</v>
      </c>
      <c r="J21" s="491">
        <v>0.965</v>
      </c>
      <c r="K21" s="492">
        <f t="shared" si="0"/>
        <v>147.489</v>
      </c>
      <c r="L21" s="491">
        <v>112.806</v>
      </c>
      <c r="M21" s="491">
        <v>5.549</v>
      </c>
      <c r="N21" s="509">
        <v>234110</v>
      </c>
      <c r="O21" s="495">
        <f t="shared" si="1"/>
        <v>629.9987185511085</v>
      </c>
      <c r="P21" s="495">
        <f t="shared" si="2"/>
        <v>481.8504121993935</v>
      </c>
    </row>
    <row r="22" spans="1:16" ht="16.5" customHeight="1">
      <c r="A22" s="47" t="s">
        <v>28</v>
      </c>
      <c r="B22" s="47"/>
      <c r="C22" s="47"/>
      <c r="D22" s="491">
        <v>31.21</v>
      </c>
      <c r="E22" s="491">
        <v>1.896</v>
      </c>
      <c r="F22" s="491">
        <v>0.649</v>
      </c>
      <c r="G22" s="491">
        <v>0.486</v>
      </c>
      <c r="H22" s="491">
        <v>0.091</v>
      </c>
      <c r="I22" s="491">
        <v>2.502</v>
      </c>
      <c r="J22" s="491">
        <v>0.03</v>
      </c>
      <c r="K22" s="492">
        <f t="shared" si="0"/>
        <v>36.864000000000004</v>
      </c>
      <c r="L22" s="491">
        <v>33.362</v>
      </c>
      <c r="M22" s="491">
        <v>1.597</v>
      </c>
      <c r="N22" s="509">
        <v>79500</v>
      </c>
      <c r="O22" s="495">
        <f t="shared" si="1"/>
        <v>463.69811320754724</v>
      </c>
      <c r="P22" s="495">
        <f t="shared" si="2"/>
        <v>419.6477987421384</v>
      </c>
    </row>
    <row r="23" spans="1:16" ht="16.5" customHeight="1">
      <c r="A23" s="47" t="s">
        <v>29</v>
      </c>
      <c r="B23" s="47"/>
      <c r="C23" s="47"/>
      <c r="D23" s="491">
        <v>38.067</v>
      </c>
      <c r="E23" s="491">
        <v>4.559</v>
      </c>
      <c r="F23" s="491">
        <v>1.415</v>
      </c>
      <c r="G23" s="491">
        <v>0.133</v>
      </c>
      <c r="H23" s="491">
        <v>0.378</v>
      </c>
      <c r="I23" s="491">
        <v>3.245</v>
      </c>
      <c r="J23" s="491">
        <v>0.085</v>
      </c>
      <c r="K23" s="492">
        <f t="shared" si="0"/>
        <v>47.882</v>
      </c>
      <c r="L23" s="491">
        <v>40.471</v>
      </c>
      <c r="M23" s="491">
        <v>2.096</v>
      </c>
      <c r="N23" s="509">
        <v>87390</v>
      </c>
      <c r="O23" s="495">
        <f t="shared" si="1"/>
        <v>547.9116603730404</v>
      </c>
      <c r="P23" s="495">
        <f t="shared" si="2"/>
        <v>463.1079070831903</v>
      </c>
    </row>
    <row r="24" spans="1:16" ht="16.5" customHeight="1">
      <c r="A24" s="47" t="s">
        <v>30</v>
      </c>
      <c r="B24" s="47"/>
      <c r="C24" s="47"/>
      <c r="D24" s="491">
        <v>44.028</v>
      </c>
      <c r="E24" s="491">
        <v>6.523</v>
      </c>
      <c r="F24" s="491">
        <v>1.849</v>
      </c>
      <c r="G24" s="491">
        <v>0.127</v>
      </c>
      <c r="H24" s="491">
        <v>0.729</v>
      </c>
      <c r="I24" s="491">
        <v>4.772</v>
      </c>
      <c r="J24" s="491">
        <v>0.275</v>
      </c>
      <c r="K24" s="492">
        <f t="shared" si="0"/>
        <v>58.303</v>
      </c>
      <c r="L24" s="491">
        <v>45.937</v>
      </c>
      <c r="M24" s="491">
        <v>2.099</v>
      </c>
      <c r="N24" s="509">
        <v>95510</v>
      </c>
      <c r="O24" s="495">
        <f t="shared" si="1"/>
        <v>610.4386975185845</v>
      </c>
      <c r="P24" s="495">
        <f t="shared" si="2"/>
        <v>480.9653439430426</v>
      </c>
    </row>
    <row r="25" spans="1:16" ht="16.5" customHeight="1">
      <c r="A25" s="47" t="s">
        <v>31</v>
      </c>
      <c r="B25" s="47"/>
      <c r="C25" s="47"/>
      <c r="D25" s="491">
        <v>56.967</v>
      </c>
      <c r="E25" s="491">
        <v>5.705</v>
      </c>
      <c r="F25" s="491">
        <v>1.651</v>
      </c>
      <c r="G25" s="491">
        <v>0.224</v>
      </c>
      <c r="H25" s="491">
        <v>0.679</v>
      </c>
      <c r="I25" s="491">
        <v>5.204</v>
      </c>
      <c r="J25" s="491">
        <v>0.15</v>
      </c>
      <c r="K25" s="492">
        <f t="shared" si="0"/>
        <v>70.58</v>
      </c>
      <c r="L25" s="491">
        <v>60.782</v>
      </c>
      <c r="M25" s="491">
        <v>4.615</v>
      </c>
      <c r="N25" s="509">
        <v>136130</v>
      </c>
      <c r="O25" s="495">
        <f t="shared" si="1"/>
        <v>518.4749871446412</v>
      </c>
      <c r="P25" s="495">
        <f t="shared" si="2"/>
        <v>446.4996694336296</v>
      </c>
    </row>
    <row r="26" spans="1:16" ht="16.5" customHeight="1">
      <c r="A26" s="47" t="s">
        <v>32</v>
      </c>
      <c r="B26" s="47"/>
      <c r="C26" s="47"/>
      <c r="D26" s="491">
        <v>131.772</v>
      </c>
      <c r="E26" s="491">
        <v>21.066</v>
      </c>
      <c r="F26" s="491">
        <v>2.545</v>
      </c>
      <c r="G26" s="491">
        <v>0.607</v>
      </c>
      <c r="H26" s="491">
        <v>3.629</v>
      </c>
      <c r="I26" s="491">
        <v>12.231</v>
      </c>
      <c r="J26" s="491">
        <v>0.372</v>
      </c>
      <c r="K26" s="492">
        <f t="shared" si="0"/>
        <v>172.22199999999998</v>
      </c>
      <c r="L26" s="491">
        <v>142.601</v>
      </c>
      <c r="M26" s="491">
        <v>9.706</v>
      </c>
      <c r="N26" s="509">
        <v>338260</v>
      </c>
      <c r="O26" s="495">
        <f t="shared" si="1"/>
        <v>509.14089753444085</v>
      </c>
      <c r="P26" s="495">
        <f t="shared" si="2"/>
        <v>421.57216342458463</v>
      </c>
    </row>
    <row r="27" spans="1:16" ht="16.5" customHeight="1">
      <c r="A27" s="47" t="s">
        <v>33</v>
      </c>
      <c r="B27" s="47"/>
      <c r="C27" s="47"/>
      <c r="D27" s="491">
        <v>10.188</v>
      </c>
      <c r="E27" s="491">
        <v>2.582</v>
      </c>
      <c r="F27" s="491">
        <v>0.515</v>
      </c>
      <c r="G27" s="491">
        <v>0.059</v>
      </c>
      <c r="H27" s="491">
        <v>0.164</v>
      </c>
      <c r="I27" s="491">
        <v>2.616</v>
      </c>
      <c r="J27" s="491">
        <v>0.193</v>
      </c>
      <c r="K27" s="492">
        <f t="shared" si="0"/>
        <v>16.317</v>
      </c>
      <c r="L27" s="491">
        <v>10.721</v>
      </c>
      <c r="M27" s="491">
        <v>0.49</v>
      </c>
      <c r="N27" s="509">
        <v>21670</v>
      </c>
      <c r="O27" s="495">
        <f t="shared" si="1"/>
        <v>752.9764651592063</v>
      </c>
      <c r="P27" s="495">
        <f t="shared" si="2"/>
        <v>494.7392708814029</v>
      </c>
    </row>
    <row r="28" spans="1:16" ht="16.5" customHeight="1">
      <c r="A28" s="47" t="s">
        <v>34</v>
      </c>
      <c r="B28" s="47"/>
      <c r="C28" s="47"/>
      <c r="D28" s="491">
        <v>71.409</v>
      </c>
      <c r="E28" s="491">
        <v>9.641</v>
      </c>
      <c r="F28" s="491">
        <v>2.074</v>
      </c>
      <c r="G28" s="491">
        <v>0.248</v>
      </c>
      <c r="H28" s="491">
        <v>0.772</v>
      </c>
      <c r="I28" s="491">
        <v>7.663</v>
      </c>
      <c r="J28" s="491">
        <v>0.943</v>
      </c>
      <c r="K28" s="492">
        <f t="shared" si="0"/>
        <v>92.75000000000001</v>
      </c>
      <c r="L28" s="491">
        <v>74.205</v>
      </c>
      <c r="M28" s="491">
        <v>3.789</v>
      </c>
      <c r="N28" s="509">
        <v>149930</v>
      </c>
      <c r="O28" s="495">
        <f t="shared" si="1"/>
        <v>618.6220236110186</v>
      </c>
      <c r="P28" s="495">
        <f t="shared" si="2"/>
        <v>494.9309677849663</v>
      </c>
    </row>
    <row r="29" spans="1:16" ht="16.5" customHeight="1">
      <c r="A29" s="47" t="s">
        <v>35</v>
      </c>
      <c r="B29" s="47"/>
      <c r="C29" s="47"/>
      <c r="D29" s="491">
        <v>71.776</v>
      </c>
      <c r="E29" s="491">
        <v>6.477</v>
      </c>
      <c r="F29" s="491">
        <v>1.708</v>
      </c>
      <c r="G29" s="491">
        <v>0.212</v>
      </c>
      <c r="H29" s="491">
        <v>1.259</v>
      </c>
      <c r="I29" s="491">
        <v>5.473</v>
      </c>
      <c r="J29" s="491">
        <v>0.23</v>
      </c>
      <c r="K29" s="492">
        <f t="shared" si="0"/>
        <v>87.135</v>
      </c>
      <c r="L29" s="491">
        <v>76.249</v>
      </c>
      <c r="M29" s="491">
        <v>4.569</v>
      </c>
      <c r="N29" s="509">
        <v>174560</v>
      </c>
      <c r="O29" s="495">
        <f t="shared" si="1"/>
        <v>499.1693400549954</v>
      </c>
      <c r="P29" s="495">
        <f t="shared" si="2"/>
        <v>436.80682859761686</v>
      </c>
    </row>
    <row r="30" spans="1:16" ht="16.5" customHeight="1">
      <c r="A30" s="47" t="s">
        <v>36</v>
      </c>
      <c r="B30" s="47"/>
      <c r="C30" s="47"/>
      <c r="D30" s="491">
        <v>56.257</v>
      </c>
      <c r="E30" s="491">
        <v>8.487</v>
      </c>
      <c r="F30" s="491">
        <v>1.622</v>
      </c>
      <c r="G30" s="491">
        <v>0.175</v>
      </c>
      <c r="H30" s="491">
        <v>1.492</v>
      </c>
      <c r="I30" s="491">
        <v>7.063</v>
      </c>
      <c r="J30" s="491">
        <v>0.281</v>
      </c>
      <c r="K30" s="492">
        <f t="shared" si="0"/>
        <v>75.37700000000001</v>
      </c>
      <c r="L30" s="491">
        <v>58.612</v>
      </c>
      <c r="M30" s="491">
        <v>3.146</v>
      </c>
      <c r="N30" s="509">
        <v>114030</v>
      </c>
      <c r="O30" s="495">
        <f t="shared" si="1"/>
        <v>661.027799701833</v>
      </c>
      <c r="P30" s="495">
        <f t="shared" si="2"/>
        <v>514.005086380777</v>
      </c>
    </row>
    <row r="31" spans="1:16" ht="16.5" customHeight="1">
      <c r="A31" s="47" t="s">
        <v>37</v>
      </c>
      <c r="B31" s="47"/>
      <c r="C31" s="47"/>
      <c r="D31" s="491">
        <v>11.305</v>
      </c>
      <c r="E31" s="491">
        <v>3.077</v>
      </c>
      <c r="F31" s="491">
        <v>0.505</v>
      </c>
      <c r="G31" s="491">
        <v>0.165</v>
      </c>
      <c r="H31" s="491">
        <v>0.301</v>
      </c>
      <c r="I31" s="491">
        <v>1.289</v>
      </c>
      <c r="J31" s="491">
        <v>0.19</v>
      </c>
      <c r="K31" s="492">
        <f t="shared" si="0"/>
        <v>16.832</v>
      </c>
      <c r="L31" s="491">
        <v>11.685</v>
      </c>
      <c r="M31" s="491">
        <v>0.923</v>
      </c>
      <c r="N31" s="509">
        <v>23200</v>
      </c>
      <c r="O31" s="495">
        <f t="shared" si="1"/>
        <v>725.5172413793103</v>
      </c>
      <c r="P31" s="495">
        <f t="shared" si="2"/>
        <v>503.66379310344826</v>
      </c>
    </row>
    <row r="32" spans="1:16" ht="16.5" customHeight="1">
      <c r="A32" s="47" t="s">
        <v>38</v>
      </c>
      <c r="B32" s="47"/>
      <c r="C32" s="47"/>
      <c r="D32" s="491">
        <v>51.407</v>
      </c>
      <c r="E32" s="491">
        <v>4.966</v>
      </c>
      <c r="F32" s="491">
        <v>1.486</v>
      </c>
      <c r="G32" s="491">
        <v>0.527</v>
      </c>
      <c r="H32" s="491">
        <v>0.299</v>
      </c>
      <c r="I32" s="491">
        <v>4.552</v>
      </c>
      <c r="J32" s="491">
        <v>0.155</v>
      </c>
      <c r="K32" s="492">
        <f t="shared" si="0"/>
        <v>63.391999999999996</v>
      </c>
      <c r="L32" s="491">
        <v>54.113</v>
      </c>
      <c r="M32" s="491">
        <v>2.662</v>
      </c>
      <c r="N32" s="509">
        <v>112400</v>
      </c>
      <c r="O32" s="495">
        <f t="shared" si="1"/>
        <v>563.9857651245551</v>
      </c>
      <c r="P32" s="495">
        <f t="shared" si="2"/>
        <v>481.43238434163703</v>
      </c>
    </row>
    <row r="33" spans="1:16" ht="16.5" customHeight="1">
      <c r="A33" s="47" t="s">
        <v>39</v>
      </c>
      <c r="B33" s="47"/>
      <c r="C33" s="47"/>
      <c r="D33" s="491">
        <v>135.722</v>
      </c>
      <c r="E33" s="491">
        <v>13.366</v>
      </c>
      <c r="F33" s="491">
        <v>2.937</v>
      </c>
      <c r="G33" s="491">
        <v>0.612</v>
      </c>
      <c r="H33" s="491">
        <v>2.233</v>
      </c>
      <c r="I33" s="491">
        <v>11.894</v>
      </c>
      <c r="J33" s="491">
        <v>0.485</v>
      </c>
      <c r="K33" s="492">
        <f t="shared" si="0"/>
        <v>167.24900000000005</v>
      </c>
      <c r="L33" s="491">
        <v>144.754</v>
      </c>
      <c r="M33" s="491">
        <v>8.393</v>
      </c>
      <c r="N33" s="509">
        <v>316230</v>
      </c>
      <c r="O33" s="495">
        <f t="shared" si="1"/>
        <v>528.8840400973977</v>
      </c>
      <c r="P33" s="495">
        <f t="shared" si="2"/>
        <v>457.74910666287195</v>
      </c>
    </row>
    <row r="34" spans="1:16" ht="16.5" customHeight="1">
      <c r="A34" s="47" t="s">
        <v>40</v>
      </c>
      <c r="B34" s="47"/>
      <c r="C34" s="47"/>
      <c r="D34" s="491">
        <v>52.183</v>
      </c>
      <c r="E34" s="491">
        <v>6.861</v>
      </c>
      <c r="F34" s="491">
        <v>0.994</v>
      </c>
      <c r="G34" s="491">
        <v>0.079</v>
      </c>
      <c r="H34" s="491">
        <v>0.667</v>
      </c>
      <c r="I34" s="491">
        <v>3.427</v>
      </c>
      <c r="J34" s="491">
        <v>0.125</v>
      </c>
      <c r="K34" s="492">
        <f t="shared" si="0"/>
        <v>64.336</v>
      </c>
      <c r="L34" s="491">
        <v>54.234</v>
      </c>
      <c r="M34" s="491">
        <v>12.441</v>
      </c>
      <c r="N34" s="509">
        <v>92830</v>
      </c>
      <c r="O34" s="495">
        <f t="shared" si="1"/>
        <v>693.0518151459657</v>
      </c>
      <c r="P34" s="495">
        <f t="shared" si="2"/>
        <v>584.229236238285</v>
      </c>
    </row>
    <row r="35" spans="1:16" ht="16.5" customHeight="1">
      <c r="A35" s="47" t="s">
        <v>41</v>
      </c>
      <c r="B35" s="47"/>
      <c r="C35" s="47"/>
      <c r="D35" s="491">
        <v>34.001</v>
      </c>
      <c r="E35" s="491">
        <v>3.095</v>
      </c>
      <c r="F35" s="491">
        <v>0.799</v>
      </c>
      <c r="G35" s="491">
        <v>0.156</v>
      </c>
      <c r="H35" s="491">
        <v>0.234</v>
      </c>
      <c r="I35" s="491">
        <v>2.973</v>
      </c>
      <c r="J35" s="491">
        <v>0.059</v>
      </c>
      <c r="K35" s="492">
        <f t="shared" si="0"/>
        <v>41.31699999999999</v>
      </c>
      <c r="L35" s="491">
        <v>36.645</v>
      </c>
      <c r="M35" s="491">
        <v>2.135</v>
      </c>
      <c r="N35" s="509">
        <v>89590</v>
      </c>
      <c r="O35" s="495">
        <f t="shared" si="1"/>
        <v>461.17870298024326</v>
      </c>
      <c r="P35" s="495">
        <f t="shared" si="2"/>
        <v>409.0300256725081</v>
      </c>
    </row>
    <row r="36" spans="1:16" ht="16.5" customHeight="1">
      <c r="A36" s="47" t="s">
        <v>42</v>
      </c>
      <c r="B36" s="47"/>
      <c r="C36" s="47"/>
      <c r="D36" s="491">
        <v>78.674</v>
      </c>
      <c r="E36" s="491">
        <v>8.65</v>
      </c>
      <c r="F36" s="491">
        <v>2.34</v>
      </c>
      <c r="G36" s="491">
        <v>0.418</v>
      </c>
      <c r="H36" s="491">
        <v>2.338</v>
      </c>
      <c r="I36" s="491">
        <v>6.269</v>
      </c>
      <c r="J36" s="491">
        <v>0.496</v>
      </c>
      <c r="K36" s="492">
        <f t="shared" si="0"/>
        <v>99.18500000000002</v>
      </c>
      <c r="L36" s="491">
        <v>83.491</v>
      </c>
      <c r="M36" s="491">
        <v>4.772</v>
      </c>
      <c r="N36" s="509">
        <v>178550</v>
      </c>
      <c r="O36" s="495">
        <f t="shared" si="1"/>
        <v>555.5026603192384</v>
      </c>
      <c r="P36" s="495">
        <f t="shared" si="2"/>
        <v>467.60571268552224</v>
      </c>
    </row>
    <row r="37" spans="1:16" ht="16.5" customHeight="1">
      <c r="A37" s="47" t="s">
        <v>466</v>
      </c>
      <c r="B37" s="47"/>
      <c r="C37" s="47"/>
      <c r="D37" s="491">
        <v>0.401</v>
      </c>
      <c r="E37" s="491">
        <v>0.097</v>
      </c>
      <c r="F37" s="491">
        <v>0.019</v>
      </c>
      <c r="G37" s="491">
        <v>0.007</v>
      </c>
      <c r="H37" s="491">
        <v>0.022</v>
      </c>
      <c r="I37" s="491">
        <v>0.606</v>
      </c>
      <c r="J37" s="491">
        <v>0.009</v>
      </c>
      <c r="K37" s="492">
        <f t="shared" si="0"/>
        <v>1.161</v>
      </c>
      <c r="L37" s="491">
        <v>0.654</v>
      </c>
      <c r="M37" s="491">
        <v>0.185</v>
      </c>
      <c r="N37" s="509"/>
      <c r="O37" s="493"/>
      <c r="P37" s="496"/>
    </row>
    <row r="38" spans="1:16" ht="16.5" customHeight="1">
      <c r="A38" s="47"/>
      <c r="B38" s="47"/>
      <c r="C38" s="47"/>
      <c r="D38" s="491"/>
      <c r="E38" s="491"/>
      <c r="F38" s="491"/>
      <c r="G38" s="491"/>
      <c r="H38" s="491"/>
      <c r="I38" s="491"/>
      <c r="J38" s="491"/>
      <c r="K38" s="492"/>
      <c r="L38" s="491"/>
      <c r="M38" s="491"/>
      <c r="N38" s="494"/>
      <c r="O38" s="493"/>
      <c r="P38" s="496"/>
    </row>
    <row r="39" spans="1:16" ht="16.5" customHeight="1">
      <c r="A39" s="252" t="s">
        <v>43</v>
      </c>
      <c r="B39" s="252"/>
      <c r="C39" s="252"/>
      <c r="D39" s="591">
        <f>SUM(D5:D37)</f>
        <v>2267.1180000000004</v>
      </c>
      <c r="E39" s="591">
        <f aca="true" t="shared" si="3" ref="E39:M39">SUM(E5:E37)</f>
        <v>270.2289999999999</v>
      </c>
      <c r="F39" s="591">
        <f t="shared" si="3"/>
        <v>61.605</v>
      </c>
      <c r="G39" s="591">
        <f t="shared" si="3"/>
        <v>11.931999999999997</v>
      </c>
      <c r="H39" s="591">
        <f t="shared" si="3"/>
        <v>29.733000000000008</v>
      </c>
      <c r="I39" s="591">
        <f t="shared" si="3"/>
        <v>211.40200000000002</v>
      </c>
      <c r="J39" s="591">
        <f t="shared" si="3"/>
        <v>10.738</v>
      </c>
      <c r="K39" s="591">
        <f t="shared" si="3"/>
        <v>2862.757</v>
      </c>
      <c r="L39" s="591">
        <f t="shared" si="3"/>
        <v>2394.1949999999997</v>
      </c>
      <c r="M39" s="591">
        <f t="shared" si="3"/>
        <v>178.72899999999998</v>
      </c>
      <c r="N39" s="497">
        <f>SUM(N5:N36)</f>
        <v>5373000</v>
      </c>
      <c r="O39" s="498">
        <f>1000*(1000*K39)/N39</f>
        <v>532.8042062162665</v>
      </c>
      <c r="P39" s="498">
        <f>1000*(L39*1000)/N39</f>
        <v>445.59743160245665</v>
      </c>
    </row>
    <row r="40" ht="9" customHeight="1"/>
    <row r="41" ht="12.75">
      <c r="A41" t="s">
        <v>237</v>
      </c>
    </row>
    <row r="42" ht="12.75">
      <c r="A42" t="s">
        <v>238</v>
      </c>
    </row>
    <row r="43" ht="12.75">
      <c r="A43" t="s">
        <v>329</v>
      </c>
    </row>
    <row r="44" ht="12.75">
      <c r="A44" t="s">
        <v>662</v>
      </c>
    </row>
    <row r="45" ht="80.25" customHeight="1"/>
  </sheetData>
  <sheetProtection/>
  <mergeCells count="4">
    <mergeCell ref="K2:M2"/>
    <mergeCell ref="O2:O3"/>
    <mergeCell ref="P2:P3"/>
    <mergeCell ref="N2:N3"/>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headerFooter alignWithMargins="0">
    <oddHeader>&amp;R&amp;"Arial,Bold"&amp;18ROAD TRANSPORT VEHICLES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V103"/>
  <sheetViews>
    <sheetView zoomScale="85" zoomScaleNormal="85" zoomScalePageLayoutView="0" workbookViewId="0" topLeftCell="A1">
      <selection activeCell="B5" sqref="B5"/>
    </sheetView>
  </sheetViews>
  <sheetFormatPr defaultColWidth="9.140625" defaultRowHeight="12.75"/>
  <cols>
    <col min="1" max="1" width="25.140625" style="44" customWidth="1"/>
    <col min="2" max="2" width="10.8515625" style="44" customWidth="1"/>
    <col min="3" max="3" width="11.140625" style="44" customWidth="1"/>
    <col min="4" max="4" width="9.8515625" style="44" customWidth="1"/>
    <col min="5" max="5" width="1.7109375" style="44" customWidth="1"/>
    <col min="6" max="6" width="11.00390625" style="44" customWidth="1"/>
    <col min="7" max="7" width="11.57421875" style="44" customWidth="1"/>
    <col min="8" max="8" width="10.140625" style="44" customWidth="1"/>
    <col min="9" max="9" width="1.57421875" style="44" customWidth="1"/>
    <col min="10" max="10" width="14.7109375" style="44" customWidth="1"/>
    <col min="11" max="11" width="16.7109375" style="44" customWidth="1"/>
    <col min="12" max="14" width="9.140625" style="44" customWidth="1"/>
    <col min="15" max="15" width="12.28125" style="44" bestFit="1" customWidth="1"/>
    <col min="16" max="16384" width="9.140625" style="44" customWidth="1"/>
  </cols>
  <sheetData>
    <row r="1" spans="1:9" ht="15.75">
      <c r="A1" s="99" t="s">
        <v>833</v>
      </c>
      <c r="B1" s="99"/>
      <c r="C1" s="99"/>
      <c r="D1" s="99"/>
      <c r="E1" s="99"/>
      <c r="F1" s="99"/>
      <c r="G1" s="99"/>
      <c r="I1" s="99"/>
    </row>
    <row r="2" spans="1:11" ht="15" customHeight="1">
      <c r="A2" s="99"/>
      <c r="B2" s="99"/>
      <c r="C2" s="99"/>
      <c r="D2" s="99"/>
      <c r="E2" s="99"/>
      <c r="F2" s="99"/>
      <c r="G2" s="99"/>
      <c r="H2" s="99"/>
      <c r="I2" s="99"/>
      <c r="J2" s="45"/>
      <c r="K2" s="127"/>
    </row>
    <row r="3" spans="1:11" ht="15.75" customHeight="1">
      <c r="A3" s="253"/>
      <c r="B3" s="670" t="s">
        <v>387</v>
      </c>
      <c r="C3" s="670" t="s">
        <v>388</v>
      </c>
      <c r="D3" s="670" t="s">
        <v>46</v>
      </c>
      <c r="E3" s="257"/>
      <c r="F3" s="670" t="s">
        <v>389</v>
      </c>
      <c r="G3" s="670" t="s">
        <v>390</v>
      </c>
      <c r="H3" s="670" t="s">
        <v>46</v>
      </c>
      <c r="I3" s="257"/>
      <c r="J3" s="670" t="s">
        <v>430</v>
      </c>
      <c r="K3" s="670" t="s">
        <v>431</v>
      </c>
    </row>
    <row r="4" spans="1:11" ht="47.25" customHeight="1">
      <c r="A4" s="127"/>
      <c r="B4" s="671"/>
      <c r="C4" s="671"/>
      <c r="D4" s="671"/>
      <c r="E4" s="234"/>
      <c r="F4" s="671"/>
      <c r="G4" s="671"/>
      <c r="H4" s="671"/>
      <c r="I4" s="234"/>
      <c r="J4" s="671"/>
      <c r="K4" s="671"/>
    </row>
    <row r="5" spans="1:11" ht="15.75">
      <c r="A5" s="96" t="s">
        <v>150</v>
      </c>
      <c r="B5" s="96"/>
      <c r="C5" s="96"/>
      <c r="D5" s="45"/>
      <c r="E5" s="45"/>
      <c r="F5" s="45"/>
      <c r="G5" s="96"/>
      <c r="H5" s="45"/>
      <c r="I5" s="45"/>
      <c r="J5" s="319"/>
      <c r="K5" s="319"/>
    </row>
    <row r="6" spans="1:22" ht="15.75">
      <c r="A6" s="45" t="s">
        <v>167</v>
      </c>
      <c r="B6" s="173">
        <v>989</v>
      </c>
      <c r="C6" s="173">
        <v>290</v>
      </c>
      <c r="D6" s="174">
        <v>1279</v>
      </c>
      <c r="E6" s="173"/>
      <c r="F6" s="173">
        <v>1522</v>
      </c>
      <c r="G6" s="173">
        <v>237</v>
      </c>
      <c r="H6" s="174">
        <v>1759</v>
      </c>
      <c r="I6" s="173"/>
      <c r="J6" s="165">
        <v>518</v>
      </c>
      <c r="K6" s="657"/>
      <c r="M6" s="173"/>
      <c r="N6" s="173"/>
      <c r="O6" s="174"/>
      <c r="P6" s="173"/>
      <c r="Q6" s="173"/>
      <c r="R6" s="173"/>
      <c r="S6" s="174"/>
      <c r="T6" s="173"/>
      <c r="U6" s="165"/>
      <c r="V6" s="657"/>
    </row>
    <row r="7" spans="1:22" ht="15.75">
      <c r="A7" s="44" t="s">
        <v>12</v>
      </c>
      <c r="B7" s="173">
        <v>504</v>
      </c>
      <c r="C7" s="173">
        <v>302</v>
      </c>
      <c r="D7" s="174">
        <v>806</v>
      </c>
      <c r="E7" s="185"/>
      <c r="F7" s="173">
        <v>1770</v>
      </c>
      <c r="G7" s="173">
        <v>138</v>
      </c>
      <c r="H7" s="174">
        <v>1908</v>
      </c>
      <c r="I7" s="185"/>
      <c r="J7" s="165">
        <v>55</v>
      </c>
      <c r="K7" s="165">
        <v>18</v>
      </c>
      <c r="M7" s="173"/>
      <c r="N7" s="173"/>
      <c r="O7" s="174"/>
      <c r="P7" s="185"/>
      <c r="Q7" s="173"/>
      <c r="R7" s="173"/>
      <c r="S7" s="174"/>
      <c r="T7" s="185"/>
      <c r="U7" s="165"/>
      <c r="V7" s="165"/>
    </row>
    <row r="8" spans="1:22" ht="15.75">
      <c r="A8" s="44" t="s">
        <v>13</v>
      </c>
      <c r="B8" s="173">
        <v>121</v>
      </c>
      <c r="C8" s="173">
        <v>57</v>
      </c>
      <c r="D8" s="174">
        <v>178</v>
      </c>
      <c r="E8" s="185"/>
      <c r="F8" s="173">
        <v>215</v>
      </c>
      <c r="G8" s="173">
        <v>97</v>
      </c>
      <c r="H8" s="174">
        <v>312</v>
      </c>
      <c r="I8" s="185"/>
      <c r="J8" s="165">
        <v>6</v>
      </c>
      <c r="K8" s="165">
        <v>8</v>
      </c>
      <c r="M8" s="173"/>
      <c r="N8" s="173"/>
      <c r="O8" s="174"/>
      <c r="P8" s="185"/>
      <c r="Q8" s="173"/>
      <c r="R8" s="173"/>
      <c r="S8" s="174"/>
      <c r="T8" s="185"/>
      <c r="U8" s="165"/>
      <c r="V8" s="165"/>
    </row>
    <row r="9" spans="1:22" ht="15.75">
      <c r="A9" s="44" t="s">
        <v>14</v>
      </c>
      <c r="B9" s="173">
        <v>191</v>
      </c>
      <c r="C9" s="173">
        <v>52</v>
      </c>
      <c r="D9" s="174">
        <v>243</v>
      </c>
      <c r="E9" s="185"/>
      <c r="F9" s="173">
        <v>375</v>
      </c>
      <c r="G9" s="173">
        <v>62</v>
      </c>
      <c r="H9" s="174">
        <v>437</v>
      </c>
      <c r="I9" s="185"/>
      <c r="J9" s="658">
        <v>6</v>
      </c>
      <c r="K9" s="452"/>
      <c r="M9" s="173"/>
      <c r="N9" s="173"/>
      <c r="O9" s="174"/>
      <c r="P9" s="185"/>
      <c r="Q9" s="173"/>
      <c r="R9" s="173"/>
      <c r="S9" s="174"/>
      <c r="T9" s="185"/>
      <c r="U9" s="658"/>
      <c r="V9" s="452"/>
    </row>
    <row r="10" spans="1:22" ht="15.75">
      <c r="A10" s="44" t="s">
        <v>15</v>
      </c>
      <c r="B10" s="173">
        <v>57</v>
      </c>
      <c r="C10" s="173">
        <v>52</v>
      </c>
      <c r="D10" s="174">
        <v>109</v>
      </c>
      <c r="E10" s="185"/>
      <c r="F10" s="173">
        <v>157</v>
      </c>
      <c r="G10" s="173">
        <v>9</v>
      </c>
      <c r="H10" s="174">
        <v>166</v>
      </c>
      <c r="I10" s="185"/>
      <c r="J10" s="165">
        <v>5</v>
      </c>
      <c r="K10" s="165">
        <v>3</v>
      </c>
      <c r="M10" s="173"/>
      <c r="N10" s="173"/>
      <c r="O10" s="174"/>
      <c r="P10" s="185"/>
      <c r="Q10" s="173"/>
      <c r="R10" s="173"/>
      <c r="S10" s="174"/>
      <c r="T10" s="185"/>
      <c r="U10" s="165"/>
      <c r="V10" s="165"/>
    </row>
    <row r="11" spans="1:22" ht="15.75">
      <c r="A11" s="44" t="s">
        <v>16</v>
      </c>
      <c r="B11" s="173">
        <v>207</v>
      </c>
      <c r="C11" s="173">
        <v>135</v>
      </c>
      <c r="D11" s="174">
        <v>342</v>
      </c>
      <c r="E11" s="185"/>
      <c r="F11" s="173">
        <v>505</v>
      </c>
      <c r="G11" s="173">
        <v>29</v>
      </c>
      <c r="H11" s="174">
        <v>534</v>
      </c>
      <c r="I11" s="185"/>
      <c r="J11" s="165">
        <v>6</v>
      </c>
      <c r="K11" s="165">
        <v>2</v>
      </c>
      <c r="M11" s="173"/>
      <c r="N11" s="173"/>
      <c r="O11" s="174"/>
      <c r="P11" s="185"/>
      <c r="Q11" s="173"/>
      <c r="R11" s="173"/>
      <c r="S11" s="174"/>
      <c r="T11" s="185"/>
      <c r="U11" s="165"/>
      <c r="V11" s="165"/>
    </row>
    <row r="12" spans="1:22" ht="15.75">
      <c r="A12" s="44" t="s">
        <v>17</v>
      </c>
      <c r="B12" s="173">
        <v>585</v>
      </c>
      <c r="C12" s="173">
        <v>218</v>
      </c>
      <c r="D12" s="174">
        <v>803</v>
      </c>
      <c r="E12" s="185"/>
      <c r="F12" s="173">
        <v>1381</v>
      </c>
      <c r="G12" s="173">
        <v>48</v>
      </c>
      <c r="H12" s="174">
        <v>1429</v>
      </c>
      <c r="I12" s="185"/>
      <c r="J12" s="165">
        <v>330</v>
      </c>
      <c r="K12" s="657"/>
      <c r="M12" s="173"/>
      <c r="N12" s="173"/>
      <c r="O12" s="174"/>
      <c r="P12" s="185"/>
      <c r="Q12" s="173"/>
      <c r="R12" s="173"/>
      <c r="S12" s="174"/>
      <c r="T12" s="185"/>
      <c r="U12" s="165"/>
      <c r="V12" s="657"/>
    </row>
    <row r="13" spans="1:22" ht="15.75">
      <c r="A13" s="44" t="s">
        <v>18</v>
      </c>
      <c r="B13" s="173">
        <v>126</v>
      </c>
      <c r="C13" s="173">
        <v>86</v>
      </c>
      <c r="D13" s="174">
        <v>212</v>
      </c>
      <c r="E13" s="185"/>
      <c r="F13" s="173">
        <v>427</v>
      </c>
      <c r="G13" s="173">
        <v>24</v>
      </c>
      <c r="H13" s="174">
        <v>451</v>
      </c>
      <c r="I13" s="185"/>
      <c r="J13" s="165">
        <v>21</v>
      </c>
      <c r="K13" s="165">
        <v>6</v>
      </c>
      <c r="M13" s="173"/>
      <c r="N13" s="173"/>
      <c r="O13" s="174"/>
      <c r="P13" s="185"/>
      <c r="Q13" s="173"/>
      <c r="R13" s="173"/>
      <c r="S13" s="174"/>
      <c r="T13" s="185"/>
      <c r="U13" s="165"/>
      <c r="V13" s="165"/>
    </row>
    <row r="14" spans="1:22" ht="15.75">
      <c r="A14" s="44" t="s">
        <v>19</v>
      </c>
      <c r="B14" s="173">
        <v>369</v>
      </c>
      <c r="C14" s="173">
        <v>303</v>
      </c>
      <c r="D14" s="174">
        <v>672</v>
      </c>
      <c r="E14" s="185"/>
      <c r="F14" s="173">
        <v>754</v>
      </c>
      <c r="G14" s="173">
        <v>40</v>
      </c>
      <c r="H14" s="174">
        <v>794</v>
      </c>
      <c r="I14" s="185"/>
      <c r="J14" s="165">
        <v>24</v>
      </c>
      <c r="K14" s="657"/>
      <c r="M14" s="173"/>
      <c r="N14" s="173"/>
      <c r="O14" s="174"/>
      <c r="P14" s="185"/>
      <c r="Q14" s="173"/>
      <c r="R14" s="173"/>
      <c r="S14" s="174"/>
      <c r="T14" s="185"/>
      <c r="U14" s="165"/>
      <c r="V14" s="657"/>
    </row>
    <row r="15" spans="1:22" ht="18.75">
      <c r="A15" s="44" t="s">
        <v>621</v>
      </c>
      <c r="B15" s="173">
        <v>126</v>
      </c>
      <c r="C15" s="173">
        <v>126</v>
      </c>
      <c r="D15" s="174">
        <v>252</v>
      </c>
      <c r="E15" s="659"/>
      <c r="F15" s="165">
        <v>398</v>
      </c>
      <c r="G15" s="165"/>
      <c r="H15" s="174">
        <v>398</v>
      </c>
      <c r="I15" s="185"/>
      <c r="J15" s="165">
        <v>126</v>
      </c>
      <c r="K15" s="657"/>
      <c r="M15" s="173"/>
      <c r="N15" s="173"/>
      <c r="O15" s="174"/>
      <c r="P15" s="659"/>
      <c r="Q15" s="165"/>
      <c r="R15" s="165"/>
      <c r="S15" s="174"/>
      <c r="T15" s="185"/>
      <c r="U15" s="165"/>
      <c r="V15" s="657"/>
    </row>
    <row r="16" spans="1:22" ht="15.75">
      <c r="A16" s="44" t="s">
        <v>21</v>
      </c>
      <c r="B16" s="173">
        <v>63</v>
      </c>
      <c r="C16" s="173">
        <v>476</v>
      </c>
      <c r="D16" s="174">
        <v>539</v>
      </c>
      <c r="E16" s="185"/>
      <c r="F16" s="173">
        <v>78</v>
      </c>
      <c r="G16" s="173">
        <v>540</v>
      </c>
      <c r="H16" s="174">
        <v>618</v>
      </c>
      <c r="I16" s="185"/>
      <c r="J16" s="657">
        <v>4</v>
      </c>
      <c r="K16" s="658">
        <v>2</v>
      </c>
      <c r="M16" s="173"/>
      <c r="N16" s="173"/>
      <c r="O16" s="174"/>
      <c r="P16" s="185"/>
      <c r="Q16" s="173"/>
      <c r="R16" s="173"/>
      <c r="S16" s="174"/>
      <c r="T16" s="185"/>
      <c r="U16" s="657"/>
      <c r="V16" s="658"/>
    </row>
    <row r="17" spans="1:22" ht="15.75">
      <c r="A17" s="44" t="s">
        <v>153</v>
      </c>
      <c r="B17" s="173">
        <v>1316</v>
      </c>
      <c r="C17" s="173">
        <v>1471</v>
      </c>
      <c r="D17" s="174">
        <v>2787</v>
      </c>
      <c r="E17" s="185"/>
      <c r="F17" s="173">
        <v>3226</v>
      </c>
      <c r="G17" s="173">
        <v>2114</v>
      </c>
      <c r="H17" s="174">
        <v>5340</v>
      </c>
      <c r="I17" s="185"/>
      <c r="J17" s="660">
        <v>1316</v>
      </c>
      <c r="K17" s="658"/>
      <c r="M17" s="173"/>
      <c r="N17" s="173"/>
      <c r="O17" s="174"/>
      <c r="P17" s="185"/>
      <c r="Q17" s="173"/>
      <c r="R17" s="173"/>
      <c r="S17" s="174"/>
      <c r="T17" s="185"/>
      <c r="U17" s="660"/>
      <c r="V17" s="658"/>
    </row>
    <row r="18" spans="1:22" ht="15.75">
      <c r="A18" s="44" t="s">
        <v>154</v>
      </c>
      <c r="B18" s="173">
        <v>90</v>
      </c>
      <c r="C18" s="173">
        <v>20</v>
      </c>
      <c r="D18" s="174">
        <v>110</v>
      </c>
      <c r="E18" s="185"/>
      <c r="F18" s="173">
        <v>151</v>
      </c>
      <c r="G18" s="173">
        <v>15</v>
      </c>
      <c r="H18" s="174">
        <v>166</v>
      </c>
      <c r="I18" s="185"/>
      <c r="J18" s="165">
        <v>2</v>
      </c>
      <c r="K18" s="657"/>
      <c r="M18" s="173"/>
      <c r="N18" s="173"/>
      <c r="O18" s="174"/>
      <c r="P18" s="185"/>
      <c r="Q18" s="173"/>
      <c r="R18" s="173"/>
      <c r="S18" s="174"/>
      <c r="T18" s="185"/>
      <c r="U18" s="165"/>
      <c r="V18" s="657"/>
    </row>
    <row r="19" spans="1:22" ht="15.75">
      <c r="A19" s="44" t="s">
        <v>24</v>
      </c>
      <c r="B19" s="173">
        <v>430</v>
      </c>
      <c r="C19" s="173">
        <v>129</v>
      </c>
      <c r="D19" s="174">
        <v>559</v>
      </c>
      <c r="E19" s="185"/>
      <c r="F19" s="173">
        <v>520</v>
      </c>
      <c r="G19" s="173">
        <v>138</v>
      </c>
      <c r="H19" s="174">
        <v>658</v>
      </c>
      <c r="I19" s="185"/>
      <c r="J19" s="165">
        <v>84</v>
      </c>
      <c r="K19" s="165">
        <v>11</v>
      </c>
      <c r="M19" s="173"/>
      <c r="N19" s="173"/>
      <c r="O19" s="174"/>
      <c r="P19" s="185"/>
      <c r="Q19" s="173"/>
      <c r="R19" s="173"/>
      <c r="S19" s="174"/>
      <c r="T19" s="185"/>
      <c r="U19" s="165"/>
      <c r="V19" s="165"/>
    </row>
    <row r="20" spans="1:22" ht="18.75">
      <c r="A20" s="44" t="s">
        <v>622</v>
      </c>
      <c r="B20" s="173">
        <v>477</v>
      </c>
      <c r="C20" s="173">
        <v>329</v>
      </c>
      <c r="D20" s="174">
        <v>806</v>
      </c>
      <c r="E20" s="185"/>
      <c r="F20" s="166">
        <v>1829</v>
      </c>
      <c r="G20" s="165"/>
      <c r="H20" s="174">
        <v>1829</v>
      </c>
      <c r="I20" s="185"/>
      <c r="J20" s="165">
        <v>39</v>
      </c>
      <c r="K20" s="165">
        <v>62</v>
      </c>
      <c r="M20" s="173"/>
      <c r="N20" s="173"/>
      <c r="O20" s="174"/>
      <c r="P20" s="185"/>
      <c r="Q20" s="166"/>
      <c r="R20" s="165"/>
      <c r="S20" s="174"/>
      <c r="T20" s="185"/>
      <c r="U20" s="165"/>
      <c r="V20" s="165"/>
    </row>
    <row r="21" spans="1:22" ht="15.75">
      <c r="A21" s="44" t="s">
        <v>155</v>
      </c>
      <c r="B21" s="173">
        <v>1419</v>
      </c>
      <c r="C21" s="173">
        <v>3153</v>
      </c>
      <c r="D21" s="174">
        <v>4572</v>
      </c>
      <c r="E21" s="185"/>
      <c r="F21" s="173">
        <v>2697</v>
      </c>
      <c r="G21" s="173">
        <v>4332</v>
      </c>
      <c r="H21" s="174">
        <v>7029</v>
      </c>
      <c r="I21" s="185"/>
      <c r="J21" s="660">
        <v>1419</v>
      </c>
      <c r="K21" s="658">
        <v>16</v>
      </c>
      <c r="M21" s="173"/>
      <c r="N21" s="173"/>
      <c r="O21" s="174"/>
      <c r="P21" s="185"/>
      <c r="Q21" s="173"/>
      <c r="R21" s="173"/>
      <c r="S21" s="174"/>
      <c r="T21" s="185"/>
      <c r="U21" s="660"/>
      <c r="V21" s="658"/>
    </row>
    <row r="22" spans="1:22" ht="15.75">
      <c r="A22" s="44" t="s">
        <v>27</v>
      </c>
      <c r="B22" s="173">
        <v>547</v>
      </c>
      <c r="C22" s="173">
        <v>171</v>
      </c>
      <c r="D22" s="174">
        <v>718</v>
      </c>
      <c r="E22" s="185"/>
      <c r="F22" s="173">
        <v>787</v>
      </c>
      <c r="G22" s="173">
        <v>260</v>
      </c>
      <c r="H22" s="174">
        <v>1047</v>
      </c>
      <c r="I22" s="185"/>
      <c r="J22" s="165">
        <v>18</v>
      </c>
      <c r="K22" s="165">
        <v>13</v>
      </c>
      <c r="M22" s="173"/>
      <c r="N22" s="173"/>
      <c r="O22" s="174"/>
      <c r="P22" s="185"/>
      <c r="Q22" s="173"/>
      <c r="R22" s="173"/>
      <c r="S22" s="174"/>
      <c r="T22" s="185"/>
      <c r="U22" s="165"/>
      <c r="V22" s="165"/>
    </row>
    <row r="23" spans="1:22" ht="15.75">
      <c r="A23" s="44" t="s">
        <v>28</v>
      </c>
      <c r="B23" s="173">
        <v>243</v>
      </c>
      <c r="C23" s="173">
        <v>56</v>
      </c>
      <c r="D23" s="174">
        <v>299</v>
      </c>
      <c r="E23" s="185"/>
      <c r="F23" s="452">
        <v>668</v>
      </c>
      <c r="G23" s="657"/>
      <c r="H23" s="174">
        <v>668</v>
      </c>
      <c r="I23" s="185"/>
      <c r="J23" s="165">
        <v>23</v>
      </c>
      <c r="K23" s="657">
        <v>1</v>
      </c>
      <c r="M23" s="173"/>
      <c r="N23" s="173"/>
      <c r="O23" s="174"/>
      <c r="P23" s="185"/>
      <c r="Q23" s="452"/>
      <c r="R23" s="657"/>
      <c r="S23" s="174"/>
      <c r="T23" s="185"/>
      <c r="U23" s="165"/>
      <c r="V23" s="657"/>
    </row>
    <row r="24" spans="1:22" ht="15.75">
      <c r="A24" s="44" t="s">
        <v>29</v>
      </c>
      <c r="B24" s="173">
        <v>52</v>
      </c>
      <c r="C24" s="173">
        <v>128</v>
      </c>
      <c r="D24" s="174">
        <v>180</v>
      </c>
      <c r="E24" s="185"/>
      <c r="F24" s="173">
        <v>99</v>
      </c>
      <c r="G24" s="173">
        <v>337</v>
      </c>
      <c r="H24" s="174">
        <v>436</v>
      </c>
      <c r="I24" s="185"/>
      <c r="J24" s="165"/>
      <c r="K24" s="661"/>
      <c r="M24" s="173"/>
      <c r="N24" s="173"/>
      <c r="O24" s="174"/>
      <c r="P24" s="185"/>
      <c r="Q24" s="173"/>
      <c r="R24" s="173"/>
      <c r="S24" s="174"/>
      <c r="T24" s="185"/>
      <c r="U24" s="165"/>
      <c r="V24" s="661"/>
    </row>
    <row r="25" spans="1:22" ht="15.75">
      <c r="A25" s="44" t="s">
        <v>30</v>
      </c>
      <c r="B25" s="173">
        <v>203</v>
      </c>
      <c r="C25" s="173">
        <v>23</v>
      </c>
      <c r="D25" s="174">
        <v>226</v>
      </c>
      <c r="E25" s="185"/>
      <c r="F25" s="173">
        <v>397</v>
      </c>
      <c r="G25" s="173">
        <v>5</v>
      </c>
      <c r="H25" s="174">
        <v>402</v>
      </c>
      <c r="I25" s="185"/>
      <c r="J25" s="165">
        <v>8</v>
      </c>
      <c r="K25" s="165">
        <v>4</v>
      </c>
      <c r="M25" s="173"/>
      <c r="N25" s="173"/>
      <c r="O25" s="174"/>
      <c r="P25" s="185"/>
      <c r="Q25" s="173"/>
      <c r="R25" s="173"/>
      <c r="S25" s="174"/>
      <c r="T25" s="185"/>
      <c r="U25" s="165"/>
      <c r="V25" s="165"/>
    </row>
    <row r="26" spans="1:22" ht="15.75">
      <c r="A26" s="44" t="s">
        <v>31</v>
      </c>
      <c r="B26" s="173">
        <v>216</v>
      </c>
      <c r="C26" s="173">
        <v>57</v>
      </c>
      <c r="D26" s="174">
        <v>273</v>
      </c>
      <c r="E26" s="185"/>
      <c r="F26" s="173">
        <v>565</v>
      </c>
      <c r="G26" s="173">
        <v>2</v>
      </c>
      <c r="H26" s="174">
        <v>567</v>
      </c>
      <c r="I26" s="185"/>
      <c r="J26" s="165">
        <v>33</v>
      </c>
      <c r="K26" s="657"/>
      <c r="M26" s="173"/>
      <c r="N26" s="173"/>
      <c r="O26" s="174"/>
      <c r="P26" s="185"/>
      <c r="Q26" s="173"/>
      <c r="R26" s="173"/>
      <c r="S26" s="174"/>
      <c r="T26" s="185"/>
      <c r="U26" s="165"/>
      <c r="V26" s="657"/>
    </row>
    <row r="27" spans="1:22" ht="15.75">
      <c r="A27" s="44" t="s">
        <v>32</v>
      </c>
      <c r="B27" s="173">
        <v>494</v>
      </c>
      <c r="C27" s="173">
        <v>1255</v>
      </c>
      <c r="D27" s="174">
        <v>1749</v>
      </c>
      <c r="E27" s="185"/>
      <c r="F27" s="173">
        <v>1244</v>
      </c>
      <c r="G27" s="173">
        <v>1301</v>
      </c>
      <c r="H27" s="174">
        <v>2545</v>
      </c>
      <c r="I27" s="185"/>
      <c r="J27" s="165">
        <v>168</v>
      </c>
      <c r="K27" s="658">
        <v>3</v>
      </c>
      <c r="M27" s="173"/>
      <c r="N27" s="173"/>
      <c r="O27" s="174"/>
      <c r="P27" s="185"/>
      <c r="Q27" s="173"/>
      <c r="R27" s="173"/>
      <c r="S27" s="174"/>
      <c r="T27" s="185"/>
      <c r="U27" s="165"/>
      <c r="V27" s="658"/>
    </row>
    <row r="28" spans="1:22" ht="15.75">
      <c r="A28" s="44" t="s">
        <v>33</v>
      </c>
      <c r="B28" s="173">
        <v>30</v>
      </c>
      <c r="C28" s="173">
        <v>17</v>
      </c>
      <c r="D28" s="174">
        <v>47</v>
      </c>
      <c r="E28" s="185"/>
      <c r="F28" s="173">
        <v>98</v>
      </c>
      <c r="G28" s="173">
        <v>7</v>
      </c>
      <c r="H28" s="174">
        <v>105</v>
      </c>
      <c r="I28" s="185"/>
      <c r="J28" s="165">
        <v>2</v>
      </c>
      <c r="K28" s="657">
        <v>1</v>
      </c>
      <c r="M28" s="173"/>
      <c r="N28" s="173"/>
      <c r="O28" s="174"/>
      <c r="P28" s="185"/>
      <c r="Q28" s="173"/>
      <c r="R28" s="173"/>
      <c r="S28" s="174"/>
      <c r="T28" s="185"/>
      <c r="U28" s="165"/>
      <c r="V28" s="657"/>
    </row>
    <row r="29" spans="1:22" ht="18.75">
      <c r="A29" s="44" t="s">
        <v>623</v>
      </c>
      <c r="B29" s="173">
        <v>109</v>
      </c>
      <c r="C29" s="173">
        <v>202</v>
      </c>
      <c r="D29" s="174">
        <v>311</v>
      </c>
      <c r="E29" s="185"/>
      <c r="F29" s="165">
        <v>628</v>
      </c>
      <c r="G29" s="165"/>
      <c r="H29" s="174">
        <v>628</v>
      </c>
      <c r="I29" s="185"/>
      <c r="J29" s="165">
        <v>9</v>
      </c>
      <c r="K29" s="89">
        <v>14</v>
      </c>
      <c r="M29" s="173"/>
      <c r="N29" s="173"/>
      <c r="O29" s="174"/>
      <c r="P29" s="185"/>
      <c r="Q29" s="165"/>
      <c r="R29" s="165"/>
      <c r="S29" s="174"/>
      <c r="T29" s="185"/>
      <c r="U29" s="165"/>
      <c r="V29" s="89"/>
    </row>
    <row r="30" spans="1:22" ht="15.75">
      <c r="A30" s="44" t="s">
        <v>35</v>
      </c>
      <c r="B30" s="173">
        <v>235</v>
      </c>
      <c r="C30" s="173">
        <v>805</v>
      </c>
      <c r="D30" s="174">
        <v>1040</v>
      </c>
      <c r="E30" s="185"/>
      <c r="F30" s="173">
        <v>441</v>
      </c>
      <c r="G30" s="173">
        <v>931</v>
      </c>
      <c r="H30" s="174">
        <v>1372</v>
      </c>
      <c r="I30" s="185"/>
      <c r="J30" s="165">
        <v>230</v>
      </c>
      <c r="K30" s="165">
        <v>13</v>
      </c>
      <c r="M30" s="173"/>
      <c r="N30" s="173"/>
      <c r="O30" s="174"/>
      <c r="P30" s="185"/>
      <c r="Q30" s="173"/>
      <c r="R30" s="173"/>
      <c r="S30" s="174"/>
      <c r="T30" s="185"/>
      <c r="U30" s="165"/>
      <c r="V30" s="165"/>
    </row>
    <row r="31" spans="1:22" ht="15.75">
      <c r="A31" s="44" t="s">
        <v>36</v>
      </c>
      <c r="B31" s="173">
        <v>232</v>
      </c>
      <c r="C31" s="173">
        <v>70</v>
      </c>
      <c r="D31" s="174">
        <v>302</v>
      </c>
      <c r="E31" s="185"/>
      <c r="F31" s="173">
        <v>357</v>
      </c>
      <c r="G31" s="173">
        <v>31</v>
      </c>
      <c r="H31" s="174">
        <v>388</v>
      </c>
      <c r="I31" s="185"/>
      <c r="J31" s="165">
        <v>18</v>
      </c>
      <c r="K31" s="658">
        <v>15</v>
      </c>
      <c r="M31" s="173"/>
      <c r="N31" s="173"/>
      <c r="O31" s="174"/>
      <c r="P31" s="185"/>
      <c r="Q31" s="173"/>
      <c r="R31" s="173"/>
      <c r="S31" s="174"/>
      <c r="T31" s="185"/>
      <c r="U31" s="165"/>
      <c r="V31" s="658"/>
    </row>
    <row r="32" spans="1:22" ht="15.75">
      <c r="A32" s="44" t="s">
        <v>37</v>
      </c>
      <c r="B32" s="173">
        <v>92</v>
      </c>
      <c r="C32" s="173">
        <v>57</v>
      </c>
      <c r="D32" s="174">
        <v>149</v>
      </c>
      <c r="E32" s="185"/>
      <c r="F32" s="173">
        <v>313</v>
      </c>
      <c r="G32" s="173">
        <v>53</v>
      </c>
      <c r="H32" s="174">
        <v>366</v>
      </c>
      <c r="I32" s="185"/>
      <c r="J32" s="165"/>
      <c r="K32" s="165"/>
      <c r="M32" s="173"/>
      <c r="N32" s="173"/>
      <c r="O32" s="174"/>
      <c r="P32" s="185"/>
      <c r="Q32" s="173"/>
      <c r="R32" s="173"/>
      <c r="S32" s="174"/>
      <c r="T32" s="185"/>
      <c r="U32" s="165"/>
      <c r="V32" s="165"/>
    </row>
    <row r="33" spans="1:22" ht="15.75">
      <c r="A33" s="44" t="s">
        <v>38</v>
      </c>
      <c r="B33" s="173">
        <v>132</v>
      </c>
      <c r="C33" s="173">
        <v>158</v>
      </c>
      <c r="D33" s="174">
        <v>390</v>
      </c>
      <c r="E33" s="185"/>
      <c r="F33" s="173">
        <v>584</v>
      </c>
      <c r="G33" s="173">
        <v>78</v>
      </c>
      <c r="H33" s="174">
        <v>662</v>
      </c>
      <c r="I33" s="185"/>
      <c r="J33" s="165">
        <v>132</v>
      </c>
      <c r="K33" s="657"/>
      <c r="M33" s="173"/>
      <c r="N33" s="173"/>
      <c r="O33" s="174"/>
      <c r="P33" s="185"/>
      <c r="Q33" s="173"/>
      <c r="R33" s="173"/>
      <c r="S33" s="174"/>
      <c r="T33" s="185"/>
      <c r="U33" s="165"/>
      <c r="V33" s="657"/>
    </row>
    <row r="34" spans="1:22" ht="15.75">
      <c r="A34" s="44" t="s">
        <v>39</v>
      </c>
      <c r="B34" s="173">
        <v>344</v>
      </c>
      <c r="C34" s="173">
        <v>1362</v>
      </c>
      <c r="D34" s="174">
        <v>1706</v>
      </c>
      <c r="E34" s="185"/>
      <c r="F34" s="173">
        <v>669</v>
      </c>
      <c r="G34" s="173">
        <v>1734</v>
      </c>
      <c r="H34" s="174">
        <v>2403</v>
      </c>
      <c r="I34" s="185"/>
      <c r="J34" s="165">
        <v>30</v>
      </c>
      <c r="K34" s="165">
        <v>24</v>
      </c>
      <c r="M34" s="173"/>
      <c r="N34" s="173"/>
      <c r="O34" s="174"/>
      <c r="P34" s="185"/>
      <c r="Q34" s="173"/>
      <c r="R34" s="173"/>
      <c r="S34" s="174"/>
      <c r="T34" s="185"/>
      <c r="U34" s="165"/>
      <c r="V34" s="165"/>
    </row>
    <row r="35" spans="1:22" ht="15.75">
      <c r="A35" s="44" t="s">
        <v>40</v>
      </c>
      <c r="B35" s="173">
        <v>73</v>
      </c>
      <c r="C35" s="173">
        <v>128</v>
      </c>
      <c r="D35" s="174">
        <v>201</v>
      </c>
      <c r="E35" s="185"/>
      <c r="F35" s="173">
        <v>363</v>
      </c>
      <c r="G35" s="173">
        <v>18</v>
      </c>
      <c r="H35" s="174">
        <v>381</v>
      </c>
      <c r="I35" s="185"/>
      <c r="J35" s="165">
        <v>22</v>
      </c>
      <c r="K35" s="165">
        <v>12</v>
      </c>
      <c r="M35" s="173"/>
      <c r="N35" s="173"/>
      <c r="O35" s="174"/>
      <c r="P35" s="185"/>
      <c r="Q35" s="173"/>
      <c r="R35" s="173"/>
      <c r="S35" s="174"/>
      <c r="T35" s="185"/>
      <c r="U35" s="165"/>
      <c r="V35" s="165"/>
    </row>
    <row r="36" spans="1:22" ht="18.75">
      <c r="A36" s="44" t="s">
        <v>624</v>
      </c>
      <c r="B36" s="173">
        <v>336</v>
      </c>
      <c r="C36" s="173">
        <v>56</v>
      </c>
      <c r="D36" s="174">
        <v>392</v>
      </c>
      <c r="E36" s="185"/>
      <c r="F36" s="165">
        <v>459</v>
      </c>
      <c r="G36" s="165">
        <v>56</v>
      </c>
      <c r="H36" s="174">
        <v>515</v>
      </c>
      <c r="I36" s="185"/>
      <c r="J36" s="165">
        <v>172</v>
      </c>
      <c r="K36" s="657">
        <v>2</v>
      </c>
      <c r="M36" s="173"/>
      <c r="N36" s="173"/>
      <c r="O36" s="174"/>
      <c r="P36" s="185"/>
      <c r="Q36" s="165"/>
      <c r="R36" s="165"/>
      <c r="S36" s="174"/>
      <c r="T36" s="185"/>
      <c r="U36" s="165"/>
      <c r="V36" s="657"/>
    </row>
    <row r="37" spans="1:22" ht="15.75">
      <c r="A37" s="44" t="s">
        <v>42</v>
      </c>
      <c r="B37" s="173">
        <v>128</v>
      </c>
      <c r="C37" s="173">
        <v>378</v>
      </c>
      <c r="D37" s="174">
        <v>506</v>
      </c>
      <c r="E37" s="185"/>
      <c r="F37" s="173">
        <v>231</v>
      </c>
      <c r="G37" s="173">
        <v>639</v>
      </c>
      <c r="H37" s="174">
        <v>870</v>
      </c>
      <c r="I37" s="185"/>
      <c r="J37" s="165">
        <v>128</v>
      </c>
      <c r="K37" s="165">
        <v>37</v>
      </c>
      <c r="M37" s="173"/>
      <c r="N37" s="173"/>
      <c r="O37" s="174"/>
      <c r="P37" s="185"/>
      <c r="Q37" s="173"/>
      <c r="R37" s="173"/>
      <c r="S37" s="174"/>
      <c r="T37" s="185"/>
      <c r="U37" s="165"/>
      <c r="V37" s="165"/>
    </row>
    <row r="38" spans="2:22" ht="15">
      <c r="B38" s="90"/>
      <c r="C38" s="90"/>
      <c r="D38" s="90"/>
      <c r="E38" s="90"/>
      <c r="F38" s="90"/>
      <c r="G38" s="90"/>
      <c r="H38" s="90"/>
      <c r="I38" s="90"/>
      <c r="M38" s="165"/>
      <c r="N38" s="165"/>
      <c r="O38" s="165"/>
      <c r="P38" s="165"/>
      <c r="Q38" s="165"/>
      <c r="R38" s="165"/>
      <c r="S38" s="165"/>
      <c r="T38" s="165"/>
      <c r="U38" s="165"/>
      <c r="V38" s="165"/>
    </row>
    <row r="39" spans="1:11" ht="15.75">
      <c r="A39" s="127" t="s">
        <v>43</v>
      </c>
      <c r="B39" s="254">
        <f>SUM(B6:B37)</f>
        <v>10536</v>
      </c>
      <c r="C39" s="254">
        <f aca="true" t="shared" si="0" ref="C39:K39">SUM(C6:C37)</f>
        <v>12122</v>
      </c>
      <c r="D39" s="254">
        <f t="shared" si="0"/>
        <v>22758</v>
      </c>
      <c r="E39" s="254"/>
      <c r="F39" s="254">
        <f t="shared" si="0"/>
        <v>23908</v>
      </c>
      <c r="G39" s="254">
        <f t="shared" si="0"/>
        <v>13275</v>
      </c>
      <c r="H39" s="254">
        <f t="shared" si="0"/>
        <v>37183</v>
      </c>
      <c r="I39" s="255" t="s">
        <v>291</v>
      </c>
      <c r="J39" s="256">
        <f t="shared" si="0"/>
        <v>4954</v>
      </c>
      <c r="K39" s="256">
        <f t="shared" si="0"/>
        <v>267</v>
      </c>
    </row>
    <row r="40" ht="4.5" customHeight="1"/>
    <row r="41" ht="15">
      <c r="A41" s="100" t="s">
        <v>313</v>
      </c>
    </row>
    <row r="42" ht="15">
      <c r="A42" s="11" t="s">
        <v>625</v>
      </c>
    </row>
    <row r="45" spans="1:22" ht="15">
      <c r="A45" s="45"/>
      <c r="B45" s="656"/>
      <c r="C45" s="656"/>
      <c r="D45" s="656"/>
      <c r="E45" s="656"/>
      <c r="F45" s="656"/>
      <c r="G45" s="656"/>
      <c r="H45" s="656"/>
      <c r="I45" s="656"/>
      <c r="J45" s="656"/>
      <c r="K45" s="656"/>
      <c r="L45" s="655"/>
      <c r="M45" s="655"/>
      <c r="N45" s="655"/>
      <c r="O45" s="655"/>
      <c r="P45" s="655"/>
      <c r="Q45" s="655"/>
      <c r="R45" s="655"/>
      <c r="S45" s="655"/>
      <c r="T45" s="655"/>
      <c r="U45" s="655"/>
      <c r="V45" s="655"/>
    </row>
    <row r="46" spans="2:22" ht="15">
      <c r="B46" s="656"/>
      <c r="C46" s="656"/>
      <c r="D46" s="656"/>
      <c r="E46" s="656"/>
      <c r="F46" s="656"/>
      <c r="G46" s="656"/>
      <c r="H46" s="656"/>
      <c r="I46" s="656"/>
      <c r="J46" s="656"/>
      <c r="K46" s="656"/>
      <c r="L46" s="655"/>
      <c r="M46" s="655"/>
      <c r="N46" s="655"/>
      <c r="O46" s="655"/>
      <c r="P46" s="655"/>
      <c r="Q46" s="655"/>
      <c r="R46" s="655"/>
      <c r="S46" s="655"/>
      <c r="T46" s="655"/>
      <c r="U46" s="655"/>
      <c r="V46" s="655"/>
    </row>
    <row r="47" spans="2:22" ht="15">
      <c r="B47" s="656"/>
      <c r="C47" s="656"/>
      <c r="D47" s="656"/>
      <c r="E47" s="656"/>
      <c r="F47" s="656"/>
      <c r="G47" s="656"/>
      <c r="H47" s="656"/>
      <c r="I47" s="656"/>
      <c r="J47" s="656"/>
      <c r="K47" s="656"/>
      <c r="L47" s="655"/>
      <c r="M47" s="655"/>
      <c r="N47" s="655"/>
      <c r="O47" s="655"/>
      <c r="P47" s="655"/>
      <c r="Q47" s="655"/>
      <c r="R47" s="655"/>
      <c r="S47" s="655"/>
      <c r="T47" s="655"/>
      <c r="U47" s="655"/>
      <c r="V47" s="655"/>
    </row>
    <row r="48" spans="2:22" ht="15">
      <c r="B48" s="656"/>
      <c r="C48" s="656"/>
      <c r="D48" s="656"/>
      <c r="E48" s="656"/>
      <c r="F48" s="656"/>
      <c r="G48" s="656"/>
      <c r="H48" s="656"/>
      <c r="I48" s="656"/>
      <c r="J48" s="656"/>
      <c r="K48" s="656"/>
      <c r="L48" s="655"/>
      <c r="M48" s="655"/>
      <c r="N48" s="655"/>
      <c r="O48" s="655"/>
      <c r="P48" s="655"/>
      <c r="Q48" s="655"/>
      <c r="R48" s="655"/>
      <c r="S48" s="655"/>
      <c r="T48" s="655"/>
      <c r="U48" s="655"/>
      <c r="V48" s="655"/>
    </row>
    <row r="49" spans="2:22" ht="15">
      <c r="B49" s="656"/>
      <c r="C49" s="656"/>
      <c r="D49" s="656"/>
      <c r="E49" s="656"/>
      <c r="F49" s="656"/>
      <c r="G49" s="656"/>
      <c r="H49" s="656"/>
      <c r="I49" s="656"/>
      <c r="J49" s="656"/>
      <c r="K49" s="656"/>
      <c r="L49" s="655"/>
      <c r="M49" s="655"/>
      <c r="N49" s="655"/>
      <c r="O49" s="655"/>
      <c r="P49" s="655"/>
      <c r="Q49" s="655"/>
      <c r="R49" s="655"/>
      <c r="S49" s="655"/>
      <c r="T49" s="655"/>
      <c r="U49" s="655"/>
      <c r="V49" s="655"/>
    </row>
    <row r="50" spans="2:22" ht="15">
      <c r="B50" s="656"/>
      <c r="C50" s="656"/>
      <c r="D50" s="656"/>
      <c r="E50" s="656"/>
      <c r="F50" s="656"/>
      <c r="G50" s="656"/>
      <c r="H50" s="656"/>
      <c r="I50" s="656"/>
      <c r="J50" s="656"/>
      <c r="K50" s="656"/>
      <c r="L50" s="655"/>
      <c r="M50" s="655"/>
      <c r="N50" s="655"/>
      <c r="O50" s="655"/>
      <c r="P50" s="655"/>
      <c r="Q50" s="655"/>
      <c r="R50" s="655"/>
      <c r="S50" s="655"/>
      <c r="T50" s="655"/>
      <c r="U50" s="655"/>
      <c r="V50" s="655"/>
    </row>
    <row r="51" spans="2:22" ht="15">
      <c r="B51" s="656"/>
      <c r="C51" s="656"/>
      <c r="D51" s="656"/>
      <c r="E51" s="656"/>
      <c r="F51" s="656"/>
      <c r="G51" s="656"/>
      <c r="H51" s="656"/>
      <c r="I51" s="656"/>
      <c r="J51" s="656"/>
      <c r="K51" s="656"/>
      <c r="L51" s="655"/>
      <c r="M51" s="655"/>
      <c r="N51" s="655"/>
      <c r="O51" s="655"/>
      <c r="P51" s="655"/>
      <c r="Q51" s="655"/>
      <c r="R51" s="655"/>
      <c r="S51" s="655"/>
      <c r="T51" s="655"/>
      <c r="U51" s="655"/>
      <c r="V51" s="655"/>
    </row>
    <row r="52" spans="2:22" ht="15">
      <c r="B52" s="656"/>
      <c r="C52" s="656"/>
      <c r="D52" s="656"/>
      <c r="E52" s="656"/>
      <c r="F52" s="656"/>
      <c r="G52" s="656"/>
      <c r="H52" s="656"/>
      <c r="I52" s="656"/>
      <c r="J52" s="656"/>
      <c r="K52" s="656"/>
      <c r="L52" s="655"/>
      <c r="M52" s="655"/>
      <c r="N52" s="655"/>
      <c r="O52" s="655"/>
      <c r="P52" s="655"/>
      <c r="Q52" s="655"/>
      <c r="R52" s="655"/>
      <c r="S52" s="655"/>
      <c r="T52" s="655"/>
      <c r="U52" s="655"/>
      <c r="V52" s="655"/>
    </row>
    <row r="53" spans="2:22" ht="15">
      <c r="B53" s="656"/>
      <c r="C53" s="656"/>
      <c r="D53" s="656"/>
      <c r="E53" s="656"/>
      <c r="F53" s="656"/>
      <c r="G53" s="656"/>
      <c r="H53" s="656"/>
      <c r="I53" s="656"/>
      <c r="J53" s="656"/>
      <c r="K53" s="656"/>
      <c r="L53" s="655"/>
      <c r="M53" s="655"/>
      <c r="N53" s="655"/>
      <c r="O53" s="655"/>
      <c r="P53" s="655"/>
      <c r="Q53" s="655"/>
      <c r="R53" s="655"/>
      <c r="S53" s="655"/>
      <c r="T53" s="655"/>
      <c r="U53" s="655"/>
      <c r="V53" s="655"/>
    </row>
    <row r="54" spans="2:22" ht="15">
      <c r="B54" s="656"/>
      <c r="C54" s="656"/>
      <c r="D54" s="656"/>
      <c r="E54" s="656"/>
      <c r="F54" s="656"/>
      <c r="G54" s="656"/>
      <c r="H54" s="656"/>
      <c r="I54" s="656"/>
      <c r="J54" s="656"/>
      <c r="K54" s="656"/>
      <c r="L54" s="655"/>
      <c r="M54" s="655"/>
      <c r="N54" s="655"/>
      <c r="O54" s="655"/>
      <c r="P54" s="655"/>
      <c r="Q54" s="655"/>
      <c r="R54" s="655"/>
      <c r="S54" s="655"/>
      <c r="T54" s="655"/>
      <c r="U54" s="655"/>
      <c r="V54" s="655"/>
    </row>
    <row r="55" spans="2:22" ht="15">
      <c r="B55" s="656"/>
      <c r="C55" s="656"/>
      <c r="D55" s="656"/>
      <c r="E55" s="656"/>
      <c r="F55" s="656"/>
      <c r="G55" s="656"/>
      <c r="H55" s="656"/>
      <c r="I55" s="656"/>
      <c r="J55" s="656"/>
      <c r="K55" s="656"/>
      <c r="L55" s="655"/>
      <c r="M55" s="655"/>
      <c r="N55" s="655"/>
      <c r="O55" s="655"/>
      <c r="P55" s="655"/>
      <c r="Q55" s="655"/>
      <c r="R55" s="655"/>
      <c r="S55" s="655"/>
      <c r="T55" s="655"/>
      <c r="U55" s="655"/>
      <c r="V55" s="655"/>
    </row>
    <row r="56" spans="2:22" ht="15">
      <c r="B56" s="656"/>
      <c r="C56" s="656"/>
      <c r="D56" s="656"/>
      <c r="E56" s="656"/>
      <c r="F56" s="656"/>
      <c r="G56" s="656"/>
      <c r="H56" s="656"/>
      <c r="I56" s="656"/>
      <c r="J56" s="656"/>
      <c r="K56" s="656"/>
      <c r="L56" s="655"/>
      <c r="M56" s="655"/>
      <c r="N56" s="655"/>
      <c r="O56" s="655"/>
      <c r="P56" s="655"/>
      <c r="Q56" s="655"/>
      <c r="R56" s="655"/>
      <c r="S56" s="655"/>
      <c r="T56" s="655"/>
      <c r="U56" s="655"/>
      <c r="V56" s="655"/>
    </row>
    <row r="57" spans="2:22" ht="15">
      <c r="B57" s="656"/>
      <c r="C57" s="656"/>
      <c r="D57" s="656"/>
      <c r="E57" s="656"/>
      <c r="F57" s="656"/>
      <c r="G57" s="656"/>
      <c r="H57" s="656"/>
      <c r="I57" s="656"/>
      <c r="J57" s="656"/>
      <c r="K57" s="656"/>
      <c r="L57" s="655"/>
      <c r="M57" s="655"/>
      <c r="N57" s="655"/>
      <c r="O57" s="655"/>
      <c r="P57" s="655"/>
      <c r="Q57" s="655"/>
      <c r="R57" s="655"/>
      <c r="S57" s="655"/>
      <c r="T57" s="655"/>
      <c r="U57" s="655"/>
      <c r="V57" s="655"/>
    </row>
    <row r="58" spans="2:22" ht="15">
      <c r="B58" s="656"/>
      <c r="C58" s="656"/>
      <c r="D58" s="656"/>
      <c r="E58" s="656"/>
      <c r="F58" s="656"/>
      <c r="G58" s="656"/>
      <c r="H58" s="656"/>
      <c r="I58" s="656"/>
      <c r="J58" s="656"/>
      <c r="K58" s="656"/>
      <c r="L58" s="655"/>
      <c r="M58" s="655"/>
      <c r="N58" s="655"/>
      <c r="O58" s="655"/>
      <c r="P58" s="655"/>
      <c r="Q58" s="655"/>
      <c r="R58" s="655"/>
      <c r="S58" s="655"/>
      <c r="T58" s="655"/>
      <c r="U58" s="655"/>
      <c r="V58" s="655"/>
    </row>
    <row r="59" spans="2:22" ht="15">
      <c r="B59" s="656"/>
      <c r="C59" s="656"/>
      <c r="D59" s="656"/>
      <c r="E59" s="656"/>
      <c r="F59" s="656"/>
      <c r="G59" s="656"/>
      <c r="H59" s="656"/>
      <c r="I59" s="656"/>
      <c r="J59" s="656"/>
      <c r="K59" s="656"/>
      <c r="L59" s="655"/>
      <c r="M59" s="655"/>
      <c r="N59" s="655"/>
      <c r="O59" s="655"/>
      <c r="P59" s="655"/>
      <c r="Q59" s="655"/>
      <c r="R59" s="655"/>
      <c r="S59" s="655"/>
      <c r="T59" s="655"/>
      <c r="U59" s="655"/>
      <c r="V59" s="655"/>
    </row>
    <row r="60" spans="2:22" ht="15">
      <c r="B60" s="656"/>
      <c r="C60" s="656"/>
      <c r="D60" s="656"/>
      <c r="E60" s="656"/>
      <c r="F60" s="656"/>
      <c r="G60" s="656"/>
      <c r="H60" s="656"/>
      <c r="I60" s="656"/>
      <c r="J60" s="656"/>
      <c r="K60" s="656"/>
      <c r="L60" s="655"/>
      <c r="M60" s="655"/>
      <c r="N60" s="655"/>
      <c r="O60" s="655"/>
      <c r="P60" s="655"/>
      <c r="Q60" s="655"/>
      <c r="R60" s="655"/>
      <c r="S60" s="655"/>
      <c r="T60" s="655"/>
      <c r="U60" s="655"/>
      <c r="V60" s="655"/>
    </row>
    <row r="61" spans="2:22" ht="15">
      <c r="B61" s="656"/>
      <c r="C61" s="656"/>
      <c r="D61" s="656"/>
      <c r="E61" s="656"/>
      <c r="F61" s="656"/>
      <c r="G61" s="656"/>
      <c r="H61" s="656"/>
      <c r="I61" s="656"/>
      <c r="J61" s="656"/>
      <c r="K61" s="656"/>
      <c r="L61" s="655"/>
      <c r="M61" s="655"/>
      <c r="N61" s="655"/>
      <c r="O61" s="655"/>
      <c r="P61" s="655"/>
      <c r="Q61" s="655"/>
      <c r="R61" s="655"/>
      <c r="S61" s="655"/>
      <c r="T61" s="655"/>
      <c r="U61" s="655"/>
      <c r="V61" s="655"/>
    </row>
    <row r="62" spans="2:22" ht="15">
      <c r="B62" s="656"/>
      <c r="C62" s="656"/>
      <c r="D62" s="656"/>
      <c r="E62" s="656"/>
      <c r="F62" s="656"/>
      <c r="G62" s="656"/>
      <c r="H62" s="656"/>
      <c r="I62" s="656"/>
      <c r="J62" s="656"/>
      <c r="K62" s="656"/>
      <c r="L62" s="655"/>
      <c r="M62" s="655"/>
      <c r="N62" s="655"/>
      <c r="O62" s="655"/>
      <c r="P62" s="655"/>
      <c r="Q62" s="655"/>
      <c r="R62" s="655"/>
      <c r="S62" s="655"/>
      <c r="T62" s="655"/>
      <c r="U62" s="655"/>
      <c r="V62" s="655"/>
    </row>
    <row r="63" spans="2:22" ht="15">
      <c r="B63" s="656"/>
      <c r="C63" s="656"/>
      <c r="D63" s="656"/>
      <c r="E63" s="656"/>
      <c r="F63" s="656"/>
      <c r="G63" s="656"/>
      <c r="H63" s="656"/>
      <c r="I63" s="656"/>
      <c r="J63" s="656"/>
      <c r="K63" s="656"/>
      <c r="L63" s="655"/>
      <c r="M63" s="655"/>
      <c r="N63" s="655"/>
      <c r="O63" s="655"/>
      <c r="P63" s="655"/>
      <c r="Q63" s="655"/>
      <c r="R63" s="655"/>
      <c r="S63" s="655"/>
      <c r="T63" s="655"/>
      <c r="U63" s="655"/>
      <c r="V63" s="655"/>
    </row>
    <row r="64" spans="2:22" ht="15">
      <c r="B64" s="656"/>
      <c r="C64" s="656"/>
      <c r="D64" s="656"/>
      <c r="E64" s="656"/>
      <c r="F64" s="656"/>
      <c r="G64" s="656"/>
      <c r="H64" s="656"/>
      <c r="I64" s="656"/>
      <c r="J64" s="656"/>
      <c r="K64" s="656"/>
      <c r="L64" s="655"/>
      <c r="M64" s="655"/>
      <c r="N64" s="655"/>
      <c r="O64" s="655"/>
      <c r="P64" s="655"/>
      <c r="Q64" s="655"/>
      <c r="R64" s="655"/>
      <c r="S64" s="655"/>
      <c r="T64" s="655"/>
      <c r="U64" s="655"/>
      <c r="V64" s="655"/>
    </row>
    <row r="65" spans="2:22" ht="15">
      <c r="B65" s="656"/>
      <c r="C65" s="656"/>
      <c r="D65" s="656"/>
      <c r="E65" s="656"/>
      <c r="F65" s="656"/>
      <c r="G65" s="656"/>
      <c r="H65" s="656"/>
      <c r="I65" s="656"/>
      <c r="J65" s="656"/>
      <c r="K65" s="656"/>
      <c r="L65" s="655"/>
      <c r="M65" s="655"/>
      <c r="N65" s="655"/>
      <c r="O65" s="655"/>
      <c r="P65" s="655"/>
      <c r="Q65" s="655"/>
      <c r="R65" s="655"/>
      <c r="S65" s="655"/>
      <c r="T65" s="655"/>
      <c r="U65" s="655"/>
      <c r="V65" s="655"/>
    </row>
    <row r="66" spans="2:22" ht="15">
      <c r="B66" s="656"/>
      <c r="C66" s="656"/>
      <c r="D66" s="656"/>
      <c r="E66" s="656"/>
      <c r="F66" s="656"/>
      <c r="G66" s="656"/>
      <c r="H66" s="656"/>
      <c r="I66" s="656"/>
      <c r="J66" s="656"/>
      <c r="K66" s="656"/>
      <c r="L66" s="655"/>
      <c r="M66" s="655"/>
      <c r="N66" s="655"/>
      <c r="O66" s="655"/>
      <c r="P66" s="655"/>
      <c r="Q66" s="655"/>
      <c r="R66" s="655"/>
      <c r="S66" s="655"/>
      <c r="T66" s="655"/>
      <c r="U66" s="655"/>
      <c r="V66" s="655"/>
    </row>
    <row r="67" spans="2:22" ht="15">
      <c r="B67" s="656"/>
      <c r="C67" s="656"/>
      <c r="D67" s="656"/>
      <c r="E67" s="656"/>
      <c r="F67" s="656"/>
      <c r="G67" s="656"/>
      <c r="H67" s="656"/>
      <c r="I67" s="656"/>
      <c r="J67" s="656"/>
      <c r="K67" s="656"/>
      <c r="L67" s="655"/>
      <c r="M67" s="655"/>
      <c r="N67" s="655"/>
      <c r="O67" s="655"/>
      <c r="P67" s="655"/>
      <c r="Q67" s="655"/>
      <c r="R67" s="655"/>
      <c r="S67" s="655"/>
      <c r="T67" s="655"/>
      <c r="U67" s="655"/>
      <c r="V67" s="655"/>
    </row>
    <row r="68" spans="2:22" ht="15">
      <c r="B68" s="656"/>
      <c r="C68" s="656"/>
      <c r="D68" s="656"/>
      <c r="E68" s="656"/>
      <c r="F68" s="656"/>
      <c r="G68" s="656"/>
      <c r="H68" s="656"/>
      <c r="I68" s="656"/>
      <c r="J68" s="656"/>
      <c r="K68" s="656"/>
      <c r="L68" s="655"/>
      <c r="M68" s="655"/>
      <c r="N68" s="655"/>
      <c r="O68" s="655"/>
      <c r="P68" s="655"/>
      <c r="Q68" s="655"/>
      <c r="R68" s="655"/>
      <c r="S68" s="655"/>
      <c r="T68" s="655"/>
      <c r="U68" s="655"/>
      <c r="V68" s="655"/>
    </row>
    <row r="69" spans="2:22" ht="15">
      <c r="B69" s="656"/>
      <c r="C69" s="656"/>
      <c r="D69" s="656"/>
      <c r="E69" s="656"/>
      <c r="F69" s="656"/>
      <c r="G69" s="656"/>
      <c r="H69" s="656"/>
      <c r="I69" s="656"/>
      <c r="J69" s="656"/>
      <c r="K69" s="656"/>
      <c r="L69" s="655"/>
      <c r="M69" s="655"/>
      <c r="N69" s="655"/>
      <c r="O69" s="655"/>
      <c r="P69" s="655"/>
      <c r="Q69" s="655"/>
      <c r="R69" s="655"/>
      <c r="S69" s="655"/>
      <c r="T69" s="655"/>
      <c r="U69" s="655"/>
      <c r="V69" s="655"/>
    </row>
    <row r="70" spans="2:22" ht="15">
      <c r="B70" s="656"/>
      <c r="C70" s="656"/>
      <c r="D70" s="656"/>
      <c r="E70" s="656"/>
      <c r="F70" s="656"/>
      <c r="G70" s="656"/>
      <c r="H70" s="656"/>
      <c r="I70" s="656"/>
      <c r="J70" s="656"/>
      <c r="K70" s="656"/>
      <c r="L70" s="655"/>
      <c r="M70" s="655"/>
      <c r="N70" s="655"/>
      <c r="O70" s="655"/>
      <c r="P70" s="655"/>
      <c r="Q70" s="655"/>
      <c r="R70" s="655"/>
      <c r="S70" s="655"/>
      <c r="T70" s="655"/>
      <c r="U70" s="655"/>
      <c r="V70" s="655"/>
    </row>
    <row r="71" spans="2:22" ht="15">
      <c r="B71" s="656"/>
      <c r="C71" s="656"/>
      <c r="D71" s="656"/>
      <c r="E71" s="656"/>
      <c r="F71" s="656"/>
      <c r="G71" s="656"/>
      <c r="H71" s="656"/>
      <c r="I71" s="656"/>
      <c r="J71" s="656"/>
      <c r="K71" s="656"/>
      <c r="L71" s="655"/>
      <c r="M71" s="655"/>
      <c r="N71" s="655"/>
      <c r="O71" s="655"/>
      <c r="P71" s="655"/>
      <c r="Q71" s="655"/>
      <c r="R71" s="655"/>
      <c r="S71" s="655"/>
      <c r="T71" s="655"/>
      <c r="U71" s="655"/>
      <c r="V71" s="655"/>
    </row>
    <row r="72" spans="2:22" ht="15">
      <c r="B72" s="656"/>
      <c r="C72" s="656"/>
      <c r="D72" s="656"/>
      <c r="E72" s="656"/>
      <c r="F72" s="656"/>
      <c r="G72" s="656"/>
      <c r="H72" s="656"/>
      <c r="I72" s="656"/>
      <c r="J72" s="656"/>
      <c r="K72" s="656"/>
      <c r="L72" s="655"/>
      <c r="M72" s="655"/>
      <c r="N72" s="655"/>
      <c r="O72" s="655"/>
      <c r="P72" s="655"/>
      <c r="Q72" s="655"/>
      <c r="R72" s="655"/>
      <c r="S72" s="655"/>
      <c r="T72" s="655"/>
      <c r="U72" s="655"/>
      <c r="V72" s="655"/>
    </row>
    <row r="73" spans="2:22" ht="15">
      <c r="B73" s="656"/>
      <c r="C73" s="656"/>
      <c r="D73" s="656"/>
      <c r="E73" s="656"/>
      <c r="F73" s="656"/>
      <c r="G73" s="656"/>
      <c r="H73" s="656"/>
      <c r="I73" s="656"/>
      <c r="J73" s="656"/>
      <c r="K73" s="656"/>
      <c r="L73" s="655"/>
      <c r="M73" s="655"/>
      <c r="N73" s="655"/>
      <c r="O73" s="655"/>
      <c r="P73" s="655"/>
      <c r="Q73" s="655"/>
      <c r="R73" s="655"/>
      <c r="S73" s="655"/>
      <c r="T73" s="655"/>
      <c r="U73" s="655"/>
      <c r="V73" s="655"/>
    </row>
    <row r="74" spans="2:22" ht="15">
      <c r="B74" s="656"/>
      <c r="C74" s="656"/>
      <c r="D74" s="656"/>
      <c r="E74" s="656"/>
      <c r="F74" s="656"/>
      <c r="G74" s="656"/>
      <c r="H74" s="656"/>
      <c r="I74" s="656"/>
      <c r="J74" s="656"/>
      <c r="K74" s="656"/>
      <c r="L74" s="655"/>
      <c r="M74" s="655"/>
      <c r="N74" s="655"/>
      <c r="O74" s="655"/>
      <c r="P74" s="655"/>
      <c r="Q74" s="655"/>
      <c r="R74" s="655"/>
      <c r="S74" s="655"/>
      <c r="T74" s="655"/>
      <c r="U74" s="655"/>
      <c r="V74" s="655"/>
    </row>
    <row r="75" spans="2:22" ht="15">
      <c r="B75" s="656"/>
      <c r="C75" s="656"/>
      <c r="D75" s="656"/>
      <c r="E75" s="656"/>
      <c r="F75" s="656"/>
      <c r="G75" s="656"/>
      <c r="H75" s="656"/>
      <c r="I75" s="656"/>
      <c r="J75" s="656"/>
      <c r="K75" s="656"/>
      <c r="L75" s="655"/>
      <c r="M75" s="655"/>
      <c r="N75" s="655"/>
      <c r="O75" s="655"/>
      <c r="P75" s="655"/>
      <c r="Q75" s="655"/>
      <c r="R75" s="655"/>
      <c r="S75" s="655"/>
      <c r="T75" s="655"/>
      <c r="U75" s="655"/>
      <c r="V75" s="655"/>
    </row>
    <row r="76" spans="2:22" ht="15">
      <c r="B76" s="656"/>
      <c r="C76" s="656"/>
      <c r="D76" s="656"/>
      <c r="E76" s="656"/>
      <c r="F76" s="656"/>
      <c r="G76" s="656"/>
      <c r="H76" s="656"/>
      <c r="I76" s="656"/>
      <c r="J76" s="656"/>
      <c r="K76" s="656"/>
      <c r="L76" s="655"/>
      <c r="M76" s="655"/>
      <c r="N76" s="655"/>
      <c r="O76" s="655"/>
      <c r="P76" s="655"/>
      <c r="Q76" s="655"/>
      <c r="R76" s="655"/>
      <c r="S76" s="655"/>
      <c r="T76" s="655"/>
      <c r="U76" s="655"/>
      <c r="V76" s="655"/>
    </row>
    <row r="77" spans="2:22" ht="15">
      <c r="B77" s="655"/>
      <c r="C77" s="655"/>
      <c r="D77" s="655"/>
      <c r="E77" s="655"/>
      <c r="F77" s="655"/>
      <c r="G77" s="655"/>
      <c r="H77" s="655"/>
      <c r="I77" s="655"/>
      <c r="J77" s="655"/>
      <c r="K77" s="655"/>
      <c r="L77" s="655"/>
      <c r="M77" s="655"/>
      <c r="N77" s="655"/>
      <c r="O77" s="655"/>
      <c r="P77" s="655"/>
      <c r="Q77" s="655"/>
      <c r="R77" s="655"/>
      <c r="S77" s="655"/>
      <c r="T77" s="655"/>
      <c r="U77" s="655"/>
      <c r="V77" s="655"/>
    </row>
    <row r="78" spans="2:22" ht="15">
      <c r="B78" s="655"/>
      <c r="C78" s="655"/>
      <c r="D78" s="655"/>
      <c r="E78" s="655"/>
      <c r="F78" s="655"/>
      <c r="G78" s="655"/>
      <c r="H78" s="655"/>
      <c r="I78" s="655"/>
      <c r="J78" s="655"/>
      <c r="K78" s="655"/>
      <c r="L78" s="655"/>
      <c r="M78" s="655"/>
      <c r="N78" s="655"/>
      <c r="O78" s="655"/>
      <c r="P78" s="655"/>
      <c r="Q78" s="655"/>
      <c r="R78" s="655"/>
      <c r="S78" s="655"/>
      <c r="T78" s="655"/>
      <c r="U78" s="655"/>
      <c r="V78" s="655"/>
    </row>
    <row r="79" spans="2:22" ht="15">
      <c r="B79" s="655"/>
      <c r="C79" s="655"/>
      <c r="D79" s="655"/>
      <c r="E79" s="655"/>
      <c r="F79" s="655"/>
      <c r="G79" s="655"/>
      <c r="H79" s="655"/>
      <c r="I79" s="655"/>
      <c r="J79" s="655"/>
      <c r="K79" s="655"/>
      <c r="L79" s="655"/>
      <c r="M79" s="655"/>
      <c r="N79" s="655"/>
      <c r="O79" s="655"/>
      <c r="P79" s="655"/>
      <c r="Q79" s="655"/>
      <c r="R79" s="655"/>
      <c r="S79" s="655"/>
      <c r="T79" s="655"/>
      <c r="U79" s="655"/>
      <c r="V79" s="655"/>
    </row>
    <row r="80" spans="2:22" ht="15">
      <c r="B80" s="655"/>
      <c r="C80" s="655"/>
      <c r="D80" s="655"/>
      <c r="E80" s="655"/>
      <c r="F80" s="655"/>
      <c r="G80" s="655"/>
      <c r="H80" s="655"/>
      <c r="I80" s="655"/>
      <c r="J80" s="655"/>
      <c r="K80" s="655"/>
      <c r="L80" s="655"/>
      <c r="M80" s="655"/>
      <c r="N80" s="655"/>
      <c r="O80" s="655"/>
      <c r="P80" s="655"/>
      <c r="Q80" s="655"/>
      <c r="R80" s="655"/>
      <c r="S80" s="655"/>
      <c r="T80" s="655"/>
      <c r="U80" s="655"/>
      <c r="V80" s="655"/>
    </row>
    <row r="81" spans="2:22" ht="15">
      <c r="B81" s="655"/>
      <c r="C81" s="655"/>
      <c r="D81" s="655"/>
      <c r="E81" s="655"/>
      <c r="F81" s="655"/>
      <c r="G81" s="655"/>
      <c r="H81" s="655"/>
      <c r="I81" s="655"/>
      <c r="J81" s="655"/>
      <c r="K81" s="655"/>
      <c r="L81" s="655"/>
      <c r="M81" s="655"/>
      <c r="N81" s="655"/>
      <c r="O81" s="655"/>
      <c r="P81" s="655"/>
      <c r="Q81" s="655"/>
      <c r="R81" s="655"/>
      <c r="S81" s="655"/>
      <c r="T81" s="655"/>
      <c r="U81" s="655"/>
      <c r="V81" s="655"/>
    </row>
    <row r="82" spans="2:22" ht="15">
      <c r="B82" s="655"/>
      <c r="C82" s="655"/>
      <c r="D82" s="655"/>
      <c r="E82" s="655"/>
      <c r="F82" s="655"/>
      <c r="G82" s="655"/>
      <c r="H82" s="655"/>
      <c r="I82" s="655"/>
      <c r="J82" s="655"/>
      <c r="K82" s="655"/>
      <c r="L82" s="655"/>
      <c r="M82" s="655"/>
      <c r="N82" s="655"/>
      <c r="O82" s="655"/>
      <c r="P82" s="655"/>
      <c r="Q82" s="655"/>
      <c r="R82" s="655"/>
      <c r="S82" s="655"/>
      <c r="T82" s="655"/>
      <c r="U82" s="655"/>
      <c r="V82" s="655"/>
    </row>
    <row r="83" spans="2:22" ht="15">
      <c r="B83" s="655"/>
      <c r="C83" s="655"/>
      <c r="D83" s="655"/>
      <c r="E83" s="655"/>
      <c r="F83" s="655"/>
      <c r="G83" s="655"/>
      <c r="H83" s="655"/>
      <c r="I83" s="655"/>
      <c r="J83" s="655"/>
      <c r="K83" s="655"/>
      <c r="L83" s="655"/>
      <c r="M83" s="655"/>
      <c r="N83" s="655"/>
      <c r="O83" s="655"/>
      <c r="P83" s="655"/>
      <c r="Q83" s="655"/>
      <c r="R83" s="655"/>
      <c r="S83" s="655"/>
      <c r="T83" s="655"/>
      <c r="U83" s="655"/>
      <c r="V83" s="655"/>
    </row>
    <row r="84" spans="2:22" ht="15">
      <c r="B84" s="655"/>
      <c r="C84" s="655"/>
      <c r="D84" s="655"/>
      <c r="E84" s="655"/>
      <c r="F84" s="655"/>
      <c r="G84" s="655"/>
      <c r="H84" s="655"/>
      <c r="I84" s="655"/>
      <c r="J84" s="655"/>
      <c r="K84" s="655"/>
      <c r="L84" s="655"/>
      <c r="M84" s="655"/>
      <c r="N84" s="655"/>
      <c r="O84" s="655"/>
      <c r="P84" s="655"/>
      <c r="Q84" s="655"/>
      <c r="R84" s="655"/>
      <c r="S84" s="655"/>
      <c r="T84" s="655"/>
      <c r="U84" s="655"/>
      <c r="V84" s="655"/>
    </row>
    <row r="85" spans="2:22" ht="15">
      <c r="B85" s="655"/>
      <c r="C85" s="655"/>
      <c r="D85" s="655"/>
      <c r="E85" s="655"/>
      <c r="F85" s="655"/>
      <c r="G85" s="655"/>
      <c r="H85" s="655"/>
      <c r="I85" s="655"/>
      <c r="J85" s="655"/>
      <c r="K85" s="655"/>
      <c r="L85" s="655"/>
      <c r="M85" s="655"/>
      <c r="N85" s="655"/>
      <c r="O85" s="655"/>
      <c r="P85" s="655"/>
      <c r="Q85" s="655"/>
      <c r="R85" s="655"/>
      <c r="S85" s="655"/>
      <c r="T85" s="655"/>
      <c r="U85" s="655"/>
      <c r="V85" s="655"/>
    </row>
    <row r="86" spans="2:22" ht="15">
      <c r="B86" s="655"/>
      <c r="C86" s="655"/>
      <c r="D86" s="655"/>
      <c r="E86" s="655"/>
      <c r="F86" s="655"/>
      <c r="G86" s="655"/>
      <c r="H86" s="655"/>
      <c r="I86" s="655"/>
      <c r="J86" s="655"/>
      <c r="K86" s="655"/>
      <c r="L86" s="655"/>
      <c r="M86" s="655"/>
      <c r="N86" s="655"/>
      <c r="O86" s="655"/>
      <c r="P86" s="655"/>
      <c r="Q86" s="655"/>
      <c r="R86" s="655"/>
      <c r="S86" s="655"/>
      <c r="T86" s="655"/>
      <c r="U86" s="655"/>
      <c r="V86" s="655"/>
    </row>
    <row r="87" spans="2:22" ht="15">
      <c r="B87" s="655"/>
      <c r="C87" s="655"/>
      <c r="D87" s="655"/>
      <c r="E87" s="655"/>
      <c r="F87" s="655"/>
      <c r="G87" s="655"/>
      <c r="H87" s="655"/>
      <c r="I87" s="655"/>
      <c r="J87" s="655"/>
      <c r="K87" s="655"/>
      <c r="L87" s="655"/>
      <c r="M87" s="655"/>
      <c r="N87" s="655"/>
      <c r="O87" s="655"/>
      <c r="P87" s="655"/>
      <c r="Q87" s="655"/>
      <c r="R87" s="655"/>
      <c r="S87" s="655"/>
      <c r="T87" s="655"/>
      <c r="U87" s="655"/>
      <c r="V87" s="655"/>
    </row>
    <row r="88" spans="2:22" ht="15">
      <c r="B88" s="655"/>
      <c r="C88" s="655"/>
      <c r="D88" s="655"/>
      <c r="E88" s="655"/>
      <c r="F88" s="655"/>
      <c r="G88" s="655"/>
      <c r="H88" s="655"/>
      <c r="I88" s="655"/>
      <c r="J88" s="655"/>
      <c r="K88" s="655"/>
      <c r="L88" s="655"/>
      <c r="M88" s="655"/>
      <c r="N88" s="655"/>
      <c r="O88" s="655"/>
      <c r="P88" s="655"/>
      <c r="Q88" s="655"/>
      <c r="R88" s="655"/>
      <c r="S88" s="655"/>
      <c r="T88" s="655"/>
      <c r="U88" s="655"/>
      <c r="V88" s="655"/>
    </row>
    <row r="89" spans="2:22" ht="15">
      <c r="B89" s="655"/>
      <c r="C89" s="655"/>
      <c r="D89" s="655"/>
      <c r="E89" s="655"/>
      <c r="F89" s="655"/>
      <c r="G89" s="655"/>
      <c r="H89" s="655"/>
      <c r="I89" s="655"/>
      <c r="J89" s="655"/>
      <c r="K89" s="655"/>
      <c r="L89" s="655"/>
      <c r="M89" s="655"/>
      <c r="N89" s="655"/>
      <c r="O89" s="655"/>
      <c r="P89" s="655"/>
      <c r="Q89" s="655"/>
      <c r="R89" s="655"/>
      <c r="S89" s="655"/>
      <c r="T89" s="655"/>
      <c r="U89" s="655"/>
      <c r="V89" s="655"/>
    </row>
    <row r="90" spans="2:22" ht="15">
      <c r="B90" s="655"/>
      <c r="C90" s="655"/>
      <c r="D90" s="655"/>
      <c r="E90" s="655"/>
      <c r="F90" s="655"/>
      <c r="G90" s="655"/>
      <c r="H90" s="655"/>
      <c r="I90" s="655"/>
      <c r="J90" s="655"/>
      <c r="K90" s="655"/>
      <c r="L90" s="655"/>
      <c r="M90" s="655"/>
      <c r="N90" s="655"/>
      <c r="O90" s="655"/>
      <c r="P90" s="655"/>
      <c r="Q90" s="655"/>
      <c r="R90" s="655"/>
      <c r="S90" s="655"/>
      <c r="T90" s="655"/>
      <c r="U90" s="655"/>
      <c r="V90" s="655"/>
    </row>
    <row r="91" spans="2:22" ht="15">
      <c r="B91" s="655"/>
      <c r="C91" s="655"/>
      <c r="D91" s="655"/>
      <c r="E91" s="655"/>
      <c r="F91" s="655"/>
      <c r="G91" s="655"/>
      <c r="H91" s="655"/>
      <c r="I91" s="655"/>
      <c r="J91" s="655"/>
      <c r="K91" s="655"/>
      <c r="L91" s="655"/>
      <c r="M91" s="655"/>
      <c r="N91" s="655"/>
      <c r="O91" s="655"/>
      <c r="P91" s="655"/>
      <c r="Q91" s="655"/>
      <c r="R91" s="655"/>
      <c r="S91" s="655"/>
      <c r="T91" s="655"/>
      <c r="U91" s="655"/>
      <c r="V91" s="655"/>
    </row>
    <row r="92" spans="2:22" ht="15">
      <c r="B92" s="655"/>
      <c r="C92" s="655"/>
      <c r="D92" s="655"/>
      <c r="E92" s="655"/>
      <c r="F92" s="655"/>
      <c r="G92" s="655"/>
      <c r="H92" s="655"/>
      <c r="I92" s="655"/>
      <c r="J92" s="655"/>
      <c r="K92" s="655"/>
      <c r="L92" s="655"/>
      <c r="M92" s="655"/>
      <c r="N92" s="655"/>
      <c r="O92" s="655"/>
      <c r="P92" s="655"/>
      <c r="Q92" s="655"/>
      <c r="R92" s="655"/>
      <c r="S92" s="655"/>
      <c r="T92" s="655"/>
      <c r="U92" s="655"/>
      <c r="V92" s="655"/>
    </row>
    <row r="93" spans="2:22" ht="15">
      <c r="B93" s="655"/>
      <c r="C93" s="655"/>
      <c r="D93" s="655"/>
      <c r="E93" s="655"/>
      <c r="F93" s="655"/>
      <c r="G93" s="655"/>
      <c r="H93" s="655"/>
      <c r="I93" s="655"/>
      <c r="J93" s="655"/>
      <c r="K93" s="655"/>
      <c r="L93" s="655"/>
      <c r="M93" s="655"/>
      <c r="N93" s="655"/>
      <c r="O93" s="655"/>
      <c r="P93" s="655"/>
      <c r="Q93" s="655"/>
      <c r="R93" s="655"/>
      <c r="S93" s="655"/>
      <c r="T93" s="655"/>
      <c r="U93" s="655"/>
      <c r="V93" s="655"/>
    </row>
    <row r="94" spans="2:22" ht="15">
      <c r="B94" s="655"/>
      <c r="C94" s="655"/>
      <c r="D94" s="655"/>
      <c r="E94" s="655"/>
      <c r="F94" s="655"/>
      <c r="G94" s="655"/>
      <c r="H94" s="655"/>
      <c r="I94" s="655"/>
      <c r="J94" s="655"/>
      <c r="K94" s="655"/>
      <c r="L94" s="655"/>
      <c r="M94" s="655"/>
      <c r="N94" s="655"/>
      <c r="O94" s="655"/>
      <c r="P94" s="655"/>
      <c r="Q94" s="655"/>
      <c r="R94" s="655"/>
      <c r="S94" s="655"/>
      <c r="T94" s="655"/>
      <c r="U94" s="655"/>
      <c r="V94" s="655"/>
    </row>
    <row r="95" spans="2:22" ht="15">
      <c r="B95" s="655"/>
      <c r="C95" s="655"/>
      <c r="D95" s="655"/>
      <c r="E95" s="655"/>
      <c r="F95" s="655"/>
      <c r="G95" s="655"/>
      <c r="H95" s="655"/>
      <c r="I95" s="655"/>
      <c r="J95" s="655"/>
      <c r="K95" s="655"/>
      <c r="L95" s="655"/>
      <c r="M95" s="655"/>
      <c r="N95" s="655"/>
      <c r="O95" s="655"/>
      <c r="P95" s="655"/>
      <c r="Q95" s="655"/>
      <c r="R95" s="655"/>
      <c r="S95" s="655"/>
      <c r="T95" s="655"/>
      <c r="U95" s="655"/>
      <c r="V95" s="655"/>
    </row>
    <row r="96" spans="2:22" ht="15">
      <c r="B96" s="655"/>
      <c r="C96" s="655"/>
      <c r="D96" s="655"/>
      <c r="E96" s="655"/>
      <c r="F96" s="655"/>
      <c r="G96" s="655"/>
      <c r="H96" s="655"/>
      <c r="I96" s="655"/>
      <c r="J96" s="655"/>
      <c r="K96" s="655"/>
      <c r="L96" s="655"/>
      <c r="M96" s="655"/>
      <c r="N96" s="655"/>
      <c r="O96" s="655"/>
      <c r="P96" s="655"/>
      <c r="Q96" s="655"/>
      <c r="R96" s="655"/>
      <c r="S96" s="655"/>
      <c r="T96" s="655"/>
      <c r="U96" s="655"/>
      <c r="V96" s="655"/>
    </row>
    <row r="97" spans="2:22" ht="15">
      <c r="B97" s="655"/>
      <c r="C97" s="655"/>
      <c r="D97" s="655"/>
      <c r="E97" s="655"/>
      <c r="F97" s="655"/>
      <c r="G97" s="655"/>
      <c r="H97" s="655"/>
      <c r="I97" s="655"/>
      <c r="J97" s="655"/>
      <c r="K97" s="655"/>
      <c r="L97" s="655"/>
      <c r="M97" s="655"/>
      <c r="N97" s="655"/>
      <c r="O97" s="655"/>
      <c r="P97" s="655"/>
      <c r="Q97" s="655"/>
      <c r="R97" s="655"/>
      <c r="S97" s="655"/>
      <c r="T97" s="655"/>
      <c r="U97" s="655"/>
      <c r="V97" s="655"/>
    </row>
    <row r="98" spans="2:22" ht="15">
      <c r="B98" s="655"/>
      <c r="C98" s="655"/>
      <c r="D98" s="655"/>
      <c r="E98" s="655"/>
      <c r="F98" s="655"/>
      <c r="G98" s="655"/>
      <c r="H98" s="655"/>
      <c r="I98" s="655"/>
      <c r="J98" s="655"/>
      <c r="K98" s="655"/>
      <c r="L98" s="655"/>
      <c r="M98" s="655"/>
      <c r="N98" s="655"/>
      <c r="O98" s="655"/>
      <c r="P98" s="655"/>
      <c r="Q98" s="655"/>
      <c r="R98" s="655"/>
      <c r="S98" s="655"/>
      <c r="T98" s="655"/>
      <c r="U98" s="655"/>
      <c r="V98" s="655"/>
    </row>
    <row r="99" spans="2:22" ht="15">
      <c r="B99" s="655"/>
      <c r="C99" s="655"/>
      <c r="D99" s="655"/>
      <c r="E99" s="655"/>
      <c r="F99" s="655"/>
      <c r="G99" s="655"/>
      <c r="H99" s="655"/>
      <c r="I99" s="655"/>
      <c r="J99" s="655"/>
      <c r="K99" s="655"/>
      <c r="L99" s="655"/>
      <c r="M99" s="655"/>
      <c r="N99" s="655"/>
      <c r="O99" s="655"/>
      <c r="P99" s="655"/>
      <c r="Q99" s="655"/>
      <c r="R99" s="655"/>
      <c r="S99" s="655"/>
      <c r="T99" s="655"/>
      <c r="U99" s="655"/>
      <c r="V99" s="655"/>
    </row>
    <row r="100" spans="2:22" ht="15">
      <c r="B100" s="655"/>
      <c r="C100" s="655"/>
      <c r="D100" s="655"/>
      <c r="E100" s="655"/>
      <c r="F100" s="655"/>
      <c r="G100" s="655"/>
      <c r="H100" s="655"/>
      <c r="I100" s="655"/>
      <c r="J100" s="655"/>
      <c r="K100" s="655"/>
      <c r="L100" s="655"/>
      <c r="M100" s="655"/>
      <c r="N100" s="655"/>
      <c r="O100" s="655"/>
      <c r="P100" s="655"/>
      <c r="Q100" s="655"/>
      <c r="R100" s="655"/>
      <c r="S100" s="655"/>
      <c r="T100" s="655"/>
      <c r="U100" s="655"/>
      <c r="V100" s="655"/>
    </row>
    <row r="101" spans="2:22" ht="15">
      <c r="B101" s="655"/>
      <c r="C101" s="655"/>
      <c r="D101" s="655"/>
      <c r="E101" s="655"/>
      <c r="F101" s="655"/>
      <c r="G101" s="655"/>
      <c r="H101" s="655"/>
      <c r="I101" s="655"/>
      <c r="J101" s="655"/>
      <c r="K101" s="655"/>
      <c r="L101" s="655"/>
      <c r="M101" s="655"/>
      <c r="N101" s="655"/>
      <c r="O101" s="655"/>
      <c r="P101" s="655"/>
      <c r="Q101" s="655"/>
      <c r="R101" s="655"/>
      <c r="S101" s="655"/>
      <c r="T101" s="655"/>
      <c r="U101" s="655"/>
      <c r="V101" s="655"/>
    </row>
    <row r="102" spans="2:22" ht="15">
      <c r="B102" s="655"/>
      <c r="C102" s="655"/>
      <c r="D102" s="655"/>
      <c r="E102" s="655"/>
      <c r="F102" s="655"/>
      <c r="G102" s="655"/>
      <c r="H102" s="655"/>
      <c r="I102" s="655"/>
      <c r="J102" s="655"/>
      <c r="K102" s="655"/>
      <c r="L102" s="655"/>
      <c r="M102" s="655"/>
      <c r="N102" s="655"/>
      <c r="O102" s="655"/>
      <c r="P102" s="655"/>
      <c r="Q102" s="655"/>
      <c r="R102" s="655"/>
      <c r="S102" s="655"/>
      <c r="T102" s="655"/>
      <c r="U102" s="655"/>
      <c r="V102" s="655"/>
    </row>
    <row r="103" spans="2:22" ht="15">
      <c r="B103" s="655"/>
      <c r="C103" s="655"/>
      <c r="D103" s="655"/>
      <c r="E103" s="655"/>
      <c r="F103" s="655"/>
      <c r="G103" s="655"/>
      <c r="H103" s="655"/>
      <c r="I103" s="655"/>
      <c r="J103" s="655"/>
      <c r="K103" s="655"/>
      <c r="L103" s="655"/>
      <c r="M103" s="655"/>
      <c r="N103" s="655"/>
      <c r="O103" s="655"/>
      <c r="P103" s="655"/>
      <c r="Q103" s="655"/>
      <c r="R103" s="655"/>
      <c r="S103" s="655"/>
      <c r="T103" s="655"/>
      <c r="U103" s="655"/>
      <c r="V103" s="655"/>
    </row>
  </sheetData>
  <sheetProtection/>
  <mergeCells count="8">
    <mergeCell ref="B3:B4"/>
    <mergeCell ref="J3:J4"/>
    <mergeCell ref="K3:K4"/>
    <mergeCell ref="H3:H4"/>
    <mergeCell ref="C3:C4"/>
    <mergeCell ref="D3:D4"/>
    <mergeCell ref="F3:F4"/>
    <mergeCell ref="G3:G4"/>
  </mergeCells>
  <printOptions/>
  <pageMargins left="0.5511811023622047" right="0.7480314960629921" top="0.984251968503937" bottom="0.984251968503937" header="0.5118110236220472" footer="0.5118110236220472"/>
  <pageSetup fitToHeight="1" fitToWidth="1" horizontalDpi="600" verticalDpi="600" orientation="portrait" paperSize="9" scale="72" r:id="rId1"/>
  <headerFooter alignWithMargins="0">
    <oddHeader>&amp;R&amp;"Arial,Bold"&amp;14ROAD TRANSPORT VEHICLES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Y48"/>
  <sheetViews>
    <sheetView zoomScale="85" zoomScaleNormal="85" zoomScalePageLayoutView="0" workbookViewId="0" topLeftCell="A1">
      <selection activeCell="AB25" sqref="AB25"/>
    </sheetView>
  </sheetViews>
  <sheetFormatPr defaultColWidth="9.140625" defaultRowHeight="12.75"/>
  <cols>
    <col min="1" max="1" width="28.140625" style="44" customWidth="1"/>
    <col min="2" max="9" width="7.140625" style="44" hidden="1" customWidth="1"/>
    <col min="10" max="10" width="9.57421875" style="44" hidden="1" customWidth="1"/>
    <col min="11" max="12" width="10.140625" style="44" hidden="1" customWidth="1"/>
    <col min="13" max="13" width="9.7109375" style="44" hidden="1" customWidth="1"/>
    <col min="14" max="14" width="10.140625" style="44" hidden="1" customWidth="1"/>
    <col min="15" max="16" width="10.8515625" style="44" customWidth="1"/>
    <col min="17" max="17" width="9.28125" style="44" customWidth="1"/>
    <col min="18" max="18" width="8.8515625" style="44" customWidth="1"/>
    <col min="19" max="19" width="9.7109375" style="44" customWidth="1"/>
    <col min="20" max="20" width="10.00390625" style="44" customWidth="1"/>
    <col min="21" max="21" width="10.7109375" style="44" customWidth="1"/>
    <col min="22" max="16384" width="9.140625" style="44" customWidth="1"/>
  </cols>
  <sheetData>
    <row r="1" spans="1:9" ht="15.75">
      <c r="A1" s="96" t="s">
        <v>834</v>
      </c>
      <c r="B1" s="96"/>
      <c r="C1" s="96"/>
      <c r="D1" s="96"/>
      <c r="E1" s="96"/>
      <c r="F1" s="96"/>
      <c r="G1" s="96"/>
      <c r="H1" s="96"/>
      <c r="I1" s="96"/>
    </row>
    <row r="2" spans="1:9" ht="15">
      <c r="A2" s="45" t="s">
        <v>207</v>
      </c>
      <c r="B2" s="45"/>
      <c r="C2" s="45"/>
      <c r="D2" s="45"/>
      <c r="E2" s="45"/>
      <c r="F2" s="45"/>
      <c r="G2" s="45"/>
      <c r="H2" s="45"/>
      <c r="I2" s="45"/>
    </row>
    <row r="3" spans="1:21" ht="17.25" customHeight="1">
      <c r="A3" s="253" t="s">
        <v>45</v>
      </c>
      <c r="B3" s="253"/>
      <c r="C3" s="253"/>
      <c r="D3" s="253"/>
      <c r="E3" s="253"/>
      <c r="F3" s="253"/>
      <c r="G3" s="253"/>
      <c r="H3" s="253"/>
      <c r="I3" s="253"/>
      <c r="O3" s="257" t="s">
        <v>143</v>
      </c>
      <c r="P3" s="257" t="s">
        <v>835</v>
      </c>
      <c r="Q3" s="257" t="s">
        <v>836</v>
      </c>
      <c r="R3" s="257" t="s">
        <v>837</v>
      </c>
      <c r="S3" s="257" t="s">
        <v>46</v>
      </c>
      <c r="T3" s="257" t="s">
        <v>46</v>
      </c>
      <c r="U3" s="257" t="s">
        <v>162</v>
      </c>
    </row>
    <row r="4" spans="1:21" ht="17.25" customHeight="1">
      <c r="A4" s="96"/>
      <c r="B4" s="96"/>
      <c r="C4" s="96"/>
      <c r="D4" s="96"/>
      <c r="E4" s="96"/>
      <c r="F4" s="96"/>
      <c r="G4" s="96"/>
      <c r="H4" s="96"/>
      <c r="I4" s="96"/>
      <c r="O4" s="105">
        <v>2001</v>
      </c>
      <c r="P4" s="105">
        <v>2005</v>
      </c>
      <c r="Q4" s="105">
        <v>2010</v>
      </c>
      <c r="R4" s="105">
        <v>2015</v>
      </c>
      <c r="S4" s="105"/>
      <c r="T4" s="105" t="s">
        <v>47</v>
      </c>
      <c r="U4" s="105" t="s">
        <v>161</v>
      </c>
    </row>
    <row r="5" spans="1:21" ht="21" customHeight="1">
      <c r="A5" s="127"/>
      <c r="B5" s="127"/>
      <c r="C5" s="127"/>
      <c r="D5" s="127"/>
      <c r="E5" s="127"/>
      <c r="F5" s="127"/>
      <c r="G5" s="127"/>
      <c r="H5" s="127"/>
      <c r="I5" s="127"/>
      <c r="O5" s="234"/>
      <c r="P5" s="234"/>
      <c r="Q5" s="234"/>
      <c r="R5" s="234"/>
      <c r="S5" s="234"/>
      <c r="T5" s="234"/>
      <c r="U5" s="234" t="s">
        <v>209</v>
      </c>
    </row>
    <row r="6" spans="1:21" ht="15.75" customHeight="1">
      <c r="A6" s="45"/>
      <c r="B6" s="45"/>
      <c r="C6" s="45"/>
      <c r="D6" s="45"/>
      <c r="E6" s="45"/>
      <c r="F6" s="45"/>
      <c r="G6" s="45"/>
      <c r="H6" s="45"/>
      <c r="I6" s="45"/>
      <c r="R6" s="88" t="s">
        <v>48</v>
      </c>
      <c r="T6" s="88" t="s">
        <v>10</v>
      </c>
      <c r="U6" s="88" t="s">
        <v>49</v>
      </c>
    </row>
    <row r="7" spans="1:19" ht="9" customHeight="1">
      <c r="A7" s="45"/>
      <c r="B7" s="45"/>
      <c r="C7" s="45"/>
      <c r="D7" s="45"/>
      <c r="E7" s="45"/>
      <c r="F7" s="45"/>
      <c r="G7" s="45"/>
      <c r="H7" s="45"/>
      <c r="I7" s="45"/>
      <c r="O7" s="75"/>
      <c r="P7" s="75"/>
      <c r="Q7" s="78"/>
      <c r="R7" s="79"/>
      <c r="S7" s="80"/>
    </row>
    <row r="8" spans="1:21" ht="17.25" customHeight="1">
      <c r="A8" s="45" t="s">
        <v>7</v>
      </c>
      <c r="B8" s="45"/>
      <c r="C8" s="45"/>
      <c r="D8" s="45"/>
      <c r="E8" s="45"/>
      <c r="F8" s="45"/>
      <c r="G8" s="45"/>
      <c r="H8" s="45"/>
      <c r="I8" s="45"/>
      <c r="O8" s="335">
        <v>3.43</v>
      </c>
      <c r="P8" s="335">
        <v>20.02</v>
      </c>
      <c r="Q8" s="335">
        <v>33.53</v>
      </c>
      <c r="R8" s="335">
        <v>43.02</v>
      </c>
      <c r="S8" s="463">
        <f>SUM(O8:R8)</f>
        <v>100</v>
      </c>
      <c r="T8" s="599">
        <v>2537.347</v>
      </c>
      <c r="U8" s="175">
        <v>6.57</v>
      </c>
    </row>
    <row r="9" spans="1:21" ht="17.25" customHeight="1">
      <c r="A9" s="117" t="s">
        <v>9</v>
      </c>
      <c r="B9" s="117"/>
      <c r="C9" s="117"/>
      <c r="D9" s="117"/>
      <c r="E9" s="117"/>
      <c r="F9" s="117"/>
      <c r="G9" s="117"/>
      <c r="H9" s="117"/>
      <c r="I9" s="117"/>
      <c r="O9" s="335">
        <v>3.23</v>
      </c>
      <c r="P9" s="335">
        <v>19.97</v>
      </c>
      <c r="Q9" s="335">
        <v>33.57</v>
      </c>
      <c r="R9" s="335">
        <v>43.24</v>
      </c>
      <c r="S9" s="463">
        <f aca="true" t="shared" si="0" ref="S9:S16">SUM(O9:R9)</f>
        <v>100.00999999999999</v>
      </c>
      <c r="T9" s="599">
        <v>2267.118</v>
      </c>
      <c r="U9" s="175">
        <v>6.52</v>
      </c>
    </row>
    <row r="10" spans="1:21" ht="17.25" customHeight="1">
      <c r="A10" s="45" t="s">
        <v>391</v>
      </c>
      <c r="B10" s="45"/>
      <c r="C10" s="45"/>
      <c r="D10" s="45"/>
      <c r="E10" s="45"/>
      <c r="F10" s="45"/>
      <c r="G10" s="45"/>
      <c r="H10" s="45"/>
      <c r="I10" s="45"/>
      <c r="O10" s="335">
        <v>22.51</v>
      </c>
      <c r="P10" s="335">
        <v>20.51</v>
      </c>
      <c r="Q10" s="335">
        <v>23.94</v>
      </c>
      <c r="R10" s="335">
        <v>33.03</v>
      </c>
      <c r="S10" s="463">
        <f t="shared" si="0"/>
        <v>99.99000000000001</v>
      </c>
      <c r="T10" s="599">
        <v>61.605</v>
      </c>
      <c r="U10" s="175">
        <v>9.77</v>
      </c>
    </row>
    <row r="11" spans="1:21" ht="17.25" customHeight="1">
      <c r="A11" s="45" t="s">
        <v>52</v>
      </c>
      <c r="B11" s="45"/>
      <c r="C11" s="45"/>
      <c r="D11" s="45"/>
      <c r="E11" s="45"/>
      <c r="F11" s="45"/>
      <c r="G11" s="45"/>
      <c r="H11" s="45"/>
      <c r="I11" s="45"/>
      <c r="O11" s="335">
        <v>11.13</v>
      </c>
      <c r="P11" s="335">
        <v>25.83</v>
      </c>
      <c r="Q11" s="335">
        <v>29.79</v>
      </c>
      <c r="R11" s="335">
        <v>33.26</v>
      </c>
      <c r="S11" s="463">
        <f t="shared" si="0"/>
        <v>100.00999999999999</v>
      </c>
      <c r="T11" s="599">
        <v>11.932</v>
      </c>
      <c r="U11" s="175">
        <v>8.33</v>
      </c>
    </row>
    <row r="12" spans="1:21" ht="17.25" customHeight="1">
      <c r="A12" s="45" t="s">
        <v>2</v>
      </c>
      <c r="B12" s="45"/>
      <c r="C12" s="45"/>
      <c r="D12" s="45"/>
      <c r="E12" s="45"/>
      <c r="F12" s="45"/>
      <c r="G12" s="45"/>
      <c r="H12" s="45"/>
      <c r="I12" s="45"/>
      <c r="O12" s="335">
        <v>4.93</v>
      </c>
      <c r="P12" s="335">
        <v>15.48</v>
      </c>
      <c r="Q12" s="335">
        <v>31.68</v>
      </c>
      <c r="R12" s="335">
        <v>47.91</v>
      </c>
      <c r="S12" s="463">
        <f t="shared" si="0"/>
        <v>100</v>
      </c>
      <c r="T12" s="599">
        <v>29.733</v>
      </c>
      <c r="U12" s="175">
        <v>6.3</v>
      </c>
    </row>
    <row r="13" spans="1:21" ht="17.25" customHeight="1">
      <c r="A13" s="45" t="s">
        <v>3</v>
      </c>
      <c r="B13" s="45"/>
      <c r="C13" s="45"/>
      <c r="D13" s="45"/>
      <c r="E13" s="45"/>
      <c r="F13" s="45"/>
      <c r="G13" s="45"/>
      <c r="H13" s="45"/>
      <c r="I13" s="45"/>
      <c r="O13" s="335">
        <v>20.97</v>
      </c>
      <c r="P13" s="335">
        <v>11.88</v>
      </c>
      <c r="Q13" s="335">
        <v>16.62</v>
      </c>
      <c r="R13" s="335">
        <v>50.53</v>
      </c>
      <c r="S13" s="463">
        <f t="shared" si="0"/>
        <v>100</v>
      </c>
      <c r="T13" s="599">
        <v>211.402</v>
      </c>
      <c r="U13" s="175">
        <v>11.88</v>
      </c>
    </row>
    <row r="14" spans="1:21" ht="17.25" customHeight="1">
      <c r="A14" s="45" t="s">
        <v>4</v>
      </c>
      <c r="B14" s="45"/>
      <c r="C14" s="45"/>
      <c r="D14" s="45"/>
      <c r="E14" s="45"/>
      <c r="F14" s="45"/>
      <c r="G14" s="45"/>
      <c r="H14" s="45"/>
      <c r="I14" s="45"/>
      <c r="O14" s="335">
        <v>13.82</v>
      </c>
      <c r="P14" s="335">
        <v>14.4</v>
      </c>
      <c r="Q14" s="335">
        <v>24.15</v>
      </c>
      <c r="R14" s="335">
        <v>47.63</v>
      </c>
      <c r="S14" s="463">
        <f t="shared" si="0"/>
        <v>100</v>
      </c>
      <c r="T14" s="599">
        <v>10.738</v>
      </c>
      <c r="U14" s="175">
        <v>7.5</v>
      </c>
    </row>
    <row r="15" spans="1:21" s="99" customFormat="1" ht="17.25" customHeight="1">
      <c r="A15" s="96" t="s">
        <v>6</v>
      </c>
      <c r="B15" s="96"/>
      <c r="C15" s="96"/>
      <c r="D15" s="96"/>
      <c r="E15" s="96"/>
      <c r="F15" s="96"/>
      <c r="G15" s="96"/>
      <c r="H15" s="96"/>
      <c r="I15" s="96"/>
      <c r="O15" s="340">
        <v>5.23</v>
      </c>
      <c r="P15" s="340">
        <v>19.38</v>
      </c>
      <c r="Q15" s="340">
        <v>32.01</v>
      </c>
      <c r="R15" s="340">
        <v>43.38</v>
      </c>
      <c r="S15" s="464">
        <f t="shared" si="0"/>
        <v>100</v>
      </c>
      <c r="T15" s="600">
        <v>2862.757</v>
      </c>
      <c r="U15" s="601">
        <v>7.04</v>
      </c>
    </row>
    <row r="16" spans="1:21" ht="17.25" customHeight="1">
      <c r="A16" s="305" t="s">
        <v>9</v>
      </c>
      <c r="B16" s="305"/>
      <c r="C16" s="305"/>
      <c r="D16" s="305"/>
      <c r="E16" s="305"/>
      <c r="F16" s="305"/>
      <c r="G16" s="305"/>
      <c r="H16" s="305"/>
      <c r="I16" s="305"/>
      <c r="O16" s="602">
        <v>3.61</v>
      </c>
      <c r="P16" s="602">
        <v>19.55</v>
      </c>
      <c r="Q16" s="602">
        <v>32.54</v>
      </c>
      <c r="R16" s="602">
        <v>44.3</v>
      </c>
      <c r="S16" s="465">
        <f t="shared" si="0"/>
        <v>100</v>
      </c>
      <c r="T16" s="603">
        <v>2394.195</v>
      </c>
      <c r="U16" s="604">
        <v>6.62</v>
      </c>
    </row>
    <row r="17" s="100" customFormat="1" ht="12.75">
      <c r="A17" s="100" t="s">
        <v>208</v>
      </c>
    </row>
    <row r="23" spans="1:20" ht="18.75">
      <c r="A23" s="96" t="s">
        <v>355</v>
      </c>
      <c r="B23" s="96"/>
      <c r="C23" s="126"/>
      <c r="D23" s="126"/>
      <c r="E23" s="126"/>
      <c r="F23" s="126"/>
      <c r="G23" s="126"/>
      <c r="H23" s="126"/>
      <c r="I23" s="126"/>
      <c r="K23" s="45"/>
      <c r="L23" s="45"/>
      <c r="M23" s="45"/>
      <c r="N23" s="45"/>
      <c r="O23" s="45"/>
      <c r="P23" s="45"/>
      <c r="Q23" s="45"/>
      <c r="R23" s="45"/>
      <c r="S23" s="45"/>
      <c r="T23" s="45"/>
    </row>
    <row r="24" spans="1:25" ht="21" customHeight="1">
      <c r="A24" s="236" t="s">
        <v>50</v>
      </c>
      <c r="B24" s="234">
        <v>1992</v>
      </c>
      <c r="C24" s="234">
        <v>1993</v>
      </c>
      <c r="D24" s="234">
        <v>1994</v>
      </c>
      <c r="E24" s="234">
        <v>1995</v>
      </c>
      <c r="F24" s="234">
        <v>1996</v>
      </c>
      <c r="G24" s="234">
        <v>1997</v>
      </c>
      <c r="H24" s="234">
        <v>1998</v>
      </c>
      <c r="I24" s="356" t="s">
        <v>471</v>
      </c>
      <c r="J24" s="259" t="s">
        <v>266</v>
      </c>
      <c r="K24" s="259" t="s">
        <v>267</v>
      </c>
      <c r="L24" s="259" t="s">
        <v>268</v>
      </c>
      <c r="M24" s="259" t="s">
        <v>269</v>
      </c>
      <c r="N24" s="259" t="s">
        <v>264</v>
      </c>
      <c r="O24" s="259" t="s">
        <v>272</v>
      </c>
      <c r="P24" s="259" t="s">
        <v>454</v>
      </c>
      <c r="Q24" s="259" t="s">
        <v>455</v>
      </c>
      <c r="R24" s="259" t="s">
        <v>456</v>
      </c>
      <c r="S24" s="259" t="s">
        <v>457</v>
      </c>
      <c r="T24" s="259" t="s">
        <v>446</v>
      </c>
      <c r="U24" s="259" t="s">
        <v>486</v>
      </c>
      <c r="V24" s="259" t="s">
        <v>513</v>
      </c>
      <c r="W24" s="259" t="s">
        <v>575</v>
      </c>
      <c r="X24" s="259" t="s">
        <v>759</v>
      </c>
      <c r="Y24" s="259" t="s">
        <v>838</v>
      </c>
    </row>
    <row r="25" spans="1:25" ht="20.25" customHeight="1">
      <c r="A25" s="96" t="s">
        <v>51</v>
      </c>
      <c r="B25" s="96"/>
      <c r="C25" s="96"/>
      <c r="D25" s="96"/>
      <c r="E25" s="96"/>
      <c r="F25" s="96"/>
      <c r="G25" s="96"/>
      <c r="H25" s="96"/>
      <c r="I25" s="96"/>
      <c r="L25" s="88"/>
      <c r="M25" s="88"/>
      <c r="N25" s="88"/>
      <c r="P25" s="88"/>
      <c r="Q25" s="88"/>
      <c r="R25" s="88"/>
      <c r="S25" s="88"/>
      <c r="T25" s="88"/>
      <c r="U25" s="88"/>
      <c r="V25" s="88"/>
      <c r="Y25" s="88" t="s">
        <v>49</v>
      </c>
    </row>
    <row r="26" spans="1:9" ht="15">
      <c r="A26" s="45"/>
      <c r="B26" s="45"/>
      <c r="C26" s="45"/>
      <c r="D26" s="45"/>
      <c r="E26" s="45"/>
      <c r="F26" s="45"/>
      <c r="G26" s="45"/>
      <c r="H26" s="45"/>
      <c r="I26" s="45"/>
    </row>
    <row r="27" spans="1:25" ht="15">
      <c r="A27" s="45" t="s">
        <v>7</v>
      </c>
      <c r="B27" s="357">
        <v>5.4</v>
      </c>
      <c r="C27" s="78">
        <v>6</v>
      </c>
      <c r="D27" s="78">
        <v>6.2</v>
      </c>
      <c r="E27" s="78">
        <v>6.2</v>
      </c>
      <c r="F27" s="78">
        <v>6.3</v>
      </c>
      <c r="G27" s="78">
        <v>6.4</v>
      </c>
      <c r="H27" s="335">
        <v>6.39784324772509</v>
      </c>
      <c r="I27" s="350">
        <v>5.890122235485667</v>
      </c>
      <c r="J27" s="147">
        <v>5.9096375932497</v>
      </c>
      <c r="K27" s="147">
        <v>5.83890053252805</v>
      </c>
      <c r="L27" s="176">
        <v>5.72099953434837</v>
      </c>
      <c r="M27" s="175">
        <v>5.64806760962203</v>
      </c>
      <c r="N27" s="175">
        <v>5.64590305675089</v>
      </c>
      <c r="O27" s="175">
        <v>5.6527334495738</v>
      </c>
      <c r="P27" s="175">
        <v>5.67188796101695</v>
      </c>
      <c r="Q27" s="175">
        <v>5.72878397491594</v>
      </c>
      <c r="R27" s="175">
        <v>5.83939770525113</v>
      </c>
      <c r="S27" s="175">
        <v>5.9582461480118</v>
      </c>
      <c r="T27" s="175">
        <v>6.13148974804916</v>
      </c>
      <c r="U27" s="175">
        <v>6.31693360002284</v>
      </c>
      <c r="V27" s="175">
        <v>6.4640944306554</v>
      </c>
      <c r="W27" s="75">
        <v>6.53</v>
      </c>
      <c r="X27" s="75">
        <v>6.55</v>
      </c>
      <c r="Y27" s="75">
        <v>6.57</v>
      </c>
    </row>
    <row r="28" spans="1:25" ht="18">
      <c r="A28" s="45" t="s">
        <v>392</v>
      </c>
      <c r="B28" s="357">
        <v>6.8</v>
      </c>
      <c r="C28" s="78">
        <v>7.2</v>
      </c>
      <c r="D28" s="78">
        <v>7.7</v>
      </c>
      <c r="E28" s="78">
        <v>7.7</v>
      </c>
      <c r="F28" s="78">
        <v>7.9</v>
      </c>
      <c r="G28" s="78">
        <v>7.5</v>
      </c>
      <c r="H28" s="335">
        <v>6.96356999049087</v>
      </c>
      <c r="I28" s="350">
        <v>6.0755862999831285</v>
      </c>
      <c r="J28" s="147">
        <v>5.82081954902739</v>
      </c>
      <c r="K28" s="147">
        <v>5.81032128208398</v>
      </c>
      <c r="L28" s="176">
        <v>5.99603418270844</v>
      </c>
      <c r="M28" s="175">
        <v>6.20537998651213</v>
      </c>
      <c r="N28" s="175">
        <v>6.52828074493425</v>
      </c>
      <c r="O28" s="175">
        <v>6.76678575773441</v>
      </c>
      <c r="P28" s="175">
        <v>6.91292986285201</v>
      </c>
      <c r="Q28" s="175">
        <v>7.08849915188453</v>
      </c>
      <c r="R28" s="175">
        <v>7.30320227480489</v>
      </c>
      <c r="S28" s="175">
        <v>7.76237265145981</v>
      </c>
      <c r="T28" s="175">
        <v>8.23167456319622</v>
      </c>
      <c r="U28" s="175">
        <v>8.64644539379027</v>
      </c>
      <c r="V28" s="175">
        <v>8.95484915437816</v>
      </c>
      <c r="W28" s="75">
        <v>9.36</v>
      </c>
      <c r="X28" s="75">
        <v>9.6</v>
      </c>
      <c r="Y28" s="75">
        <v>9.77</v>
      </c>
    </row>
    <row r="29" spans="1:25" ht="18">
      <c r="A29" s="45" t="s">
        <v>393</v>
      </c>
      <c r="B29" s="357">
        <v>8.4</v>
      </c>
      <c r="C29" s="78">
        <v>8.9</v>
      </c>
      <c r="D29" s="78">
        <v>9.2</v>
      </c>
      <c r="E29" s="78">
        <v>9.5</v>
      </c>
      <c r="F29" s="351">
        <v>9.9</v>
      </c>
      <c r="G29" s="78">
        <v>9.4</v>
      </c>
      <c r="H29" s="335">
        <v>9.01486250144848</v>
      </c>
      <c r="I29" s="350">
        <v>8.486898647940468</v>
      </c>
      <c r="J29" s="147">
        <v>8.24121856425953</v>
      </c>
      <c r="K29" s="147">
        <v>8.24892050717033</v>
      </c>
      <c r="L29" s="176">
        <v>8.36159446758902</v>
      </c>
      <c r="M29" s="175">
        <v>8.38371320064996</v>
      </c>
      <c r="N29" s="175">
        <v>8.38286559925337</v>
      </c>
      <c r="O29" s="175">
        <v>8.03379572350263</v>
      </c>
      <c r="P29" s="175">
        <v>7.87016742418999</v>
      </c>
      <c r="Q29" s="175">
        <v>7.85786125570962</v>
      </c>
      <c r="R29" s="175">
        <v>7.84998200576447</v>
      </c>
      <c r="S29" s="175">
        <v>7.9738006188959</v>
      </c>
      <c r="T29" s="175">
        <v>8.13028087046293</v>
      </c>
      <c r="U29" s="175">
        <v>8.38377810211674</v>
      </c>
      <c r="V29" s="175">
        <v>8.41757036680236</v>
      </c>
      <c r="W29" s="75">
        <v>8.27</v>
      </c>
      <c r="X29" s="75">
        <v>8.32</v>
      </c>
      <c r="Y29" s="75">
        <v>8.33</v>
      </c>
    </row>
    <row r="30" spans="1:25" ht="15">
      <c r="A30" s="45" t="s">
        <v>2</v>
      </c>
      <c r="B30" s="357" t="s">
        <v>53</v>
      </c>
      <c r="C30" s="78" t="s">
        <v>53</v>
      </c>
      <c r="D30" s="78" t="s">
        <v>53</v>
      </c>
      <c r="E30" s="78" t="s">
        <v>53</v>
      </c>
      <c r="F30" s="78" t="s">
        <v>53</v>
      </c>
      <c r="G30" s="78">
        <v>6.4</v>
      </c>
      <c r="H30" s="335">
        <v>6.39713373594879</v>
      </c>
      <c r="I30" s="350">
        <v>6.067326057298772</v>
      </c>
      <c r="J30" s="147">
        <v>5.80650518383809</v>
      </c>
      <c r="K30" s="147">
        <v>5.82594968799672</v>
      </c>
      <c r="L30" s="176">
        <v>5.76364426066946</v>
      </c>
      <c r="M30" s="176">
        <v>5.64418741994679</v>
      </c>
      <c r="N30" s="176">
        <v>5.59304463193807</v>
      </c>
      <c r="O30" s="176">
        <v>5.56264855492696</v>
      </c>
      <c r="P30" s="176">
        <v>5.44511770879305</v>
      </c>
      <c r="Q30" s="176">
        <v>5.53795195072706</v>
      </c>
      <c r="R30" s="176">
        <v>5.53023655620909</v>
      </c>
      <c r="S30" s="176">
        <v>5.76481274555428</v>
      </c>
      <c r="T30" s="175">
        <v>6.05571299542804</v>
      </c>
      <c r="U30" s="175">
        <v>6.22334766310732</v>
      </c>
      <c r="V30" s="175">
        <v>6.30721746016863</v>
      </c>
      <c r="W30" s="75">
        <v>6.21</v>
      </c>
      <c r="X30" s="75">
        <v>6.29</v>
      </c>
      <c r="Y30" s="75">
        <v>6.3</v>
      </c>
    </row>
    <row r="31" spans="1:25" ht="18">
      <c r="A31" s="45" t="s">
        <v>394</v>
      </c>
      <c r="B31" s="357" t="s">
        <v>53</v>
      </c>
      <c r="C31" s="78" t="s">
        <v>53</v>
      </c>
      <c r="D31" s="78" t="s">
        <v>53</v>
      </c>
      <c r="E31" s="78" t="s">
        <v>53</v>
      </c>
      <c r="F31" s="78" t="s">
        <v>53</v>
      </c>
      <c r="G31" s="78" t="s">
        <v>53</v>
      </c>
      <c r="H31" s="80">
        <v>7.876522958188204</v>
      </c>
      <c r="I31" s="350">
        <v>12.25</v>
      </c>
      <c r="J31" s="147">
        <v>10.1546033633908</v>
      </c>
      <c r="K31" s="147">
        <v>10.1766026413143</v>
      </c>
      <c r="L31" s="191">
        <v>10.2296859262325</v>
      </c>
      <c r="M31" s="175">
        <v>10.2361387084514</v>
      </c>
      <c r="N31" s="175">
        <v>10.2922976130432</v>
      </c>
      <c r="O31" s="175">
        <v>10.2490840704692</v>
      </c>
      <c r="P31" s="175">
        <v>10.305060217129</v>
      </c>
      <c r="Q31" s="175">
        <v>10.3675280358063</v>
      </c>
      <c r="R31" s="175">
        <v>10.3403216709465</v>
      </c>
      <c r="S31" s="175">
        <v>10.3953803997955</v>
      </c>
      <c r="T31" s="175">
        <v>10.6097971260116</v>
      </c>
      <c r="U31" s="175">
        <v>10.6760511391299</v>
      </c>
      <c r="V31" s="175">
        <v>10.9125435391767</v>
      </c>
      <c r="W31" s="75">
        <v>11.31</v>
      </c>
      <c r="X31" s="75">
        <v>11.54</v>
      </c>
      <c r="Y31" s="75">
        <v>11.88</v>
      </c>
    </row>
    <row r="32" spans="1:25" ht="18">
      <c r="A32" s="45" t="s">
        <v>395</v>
      </c>
      <c r="B32" s="357" t="s">
        <v>53</v>
      </c>
      <c r="C32" s="78" t="s">
        <v>53</v>
      </c>
      <c r="D32" s="78" t="s">
        <v>53</v>
      </c>
      <c r="E32" s="78" t="s">
        <v>53</v>
      </c>
      <c r="F32" s="78" t="s">
        <v>53</v>
      </c>
      <c r="G32" s="78" t="s">
        <v>53</v>
      </c>
      <c r="H32" s="80">
        <v>14.6842566432616</v>
      </c>
      <c r="I32" s="350">
        <v>8.272089036779349</v>
      </c>
      <c r="J32" s="147">
        <v>8.30292344459968</v>
      </c>
      <c r="K32" s="147">
        <v>8.65501769372673</v>
      </c>
      <c r="L32" s="191">
        <v>8.82472808557222</v>
      </c>
      <c r="M32" s="175">
        <v>6.99698219368579</v>
      </c>
      <c r="N32" s="175">
        <v>6.92515725078055</v>
      </c>
      <c r="O32" s="175">
        <v>6.91382243533828</v>
      </c>
      <c r="P32" s="175">
        <v>6.92217240527723</v>
      </c>
      <c r="Q32" s="175">
        <v>6.81121915537392</v>
      </c>
      <c r="R32" s="175">
        <v>7.17777505268275</v>
      </c>
      <c r="S32" s="175">
        <v>7.53604060876486</v>
      </c>
      <c r="T32" s="175">
        <v>7.71400153310769</v>
      </c>
      <c r="U32" s="175">
        <v>7.83638257985673</v>
      </c>
      <c r="V32" s="175">
        <v>7.77010827108772</v>
      </c>
      <c r="W32" s="75">
        <v>7.86</v>
      </c>
      <c r="X32" s="75">
        <v>7.78</v>
      </c>
      <c r="Y32" s="75">
        <v>7.5</v>
      </c>
    </row>
    <row r="33" spans="1:25" ht="15">
      <c r="A33" s="45" t="s">
        <v>6</v>
      </c>
      <c r="B33" s="357" t="s">
        <v>53</v>
      </c>
      <c r="C33" s="78" t="s">
        <v>53</v>
      </c>
      <c r="D33" s="78" t="s">
        <v>53</v>
      </c>
      <c r="E33" s="78" t="s">
        <v>53</v>
      </c>
      <c r="F33" s="78" t="s">
        <v>53</v>
      </c>
      <c r="G33" s="78" t="s">
        <v>53</v>
      </c>
      <c r="H33" s="80">
        <v>6.555324162849652</v>
      </c>
      <c r="I33" s="350">
        <v>6.221925831247648</v>
      </c>
      <c r="J33" s="147">
        <v>6.23787703196923</v>
      </c>
      <c r="K33" s="147">
        <v>6.17476891595632</v>
      </c>
      <c r="L33" s="176">
        <v>6.07329647082024</v>
      </c>
      <c r="M33" s="175">
        <v>6.02061606325507</v>
      </c>
      <c r="N33" s="175">
        <v>6.02963177878894</v>
      </c>
      <c r="O33" s="175">
        <v>6.03611167137816</v>
      </c>
      <c r="P33" s="175">
        <v>6.0583928328971</v>
      </c>
      <c r="Q33" s="175">
        <v>6.11718747284354</v>
      </c>
      <c r="R33" s="175">
        <v>6.22045388854115</v>
      </c>
      <c r="S33" s="175">
        <v>6.35082231276834</v>
      </c>
      <c r="T33" s="175">
        <v>6.53777412343042</v>
      </c>
      <c r="U33" s="175">
        <v>6.72391924283272</v>
      </c>
      <c r="V33" s="175">
        <v>6.8781237776374</v>
      </c>
      <c r="W33" s="75">
        <v>6.97</v>
      </c>
      <c r="X33" s="75">
        <v>7.01</v>
      </c>
      <c r="Y33" s="75">
        <v>7.04</v>
      </c>
    </row>
    <row r="34" spans="1:25" ht="15">
      <c r="A34" s="45"/>
      <c r="B34" s="78"/>
      <c r="C34" s="78"/>
      <c r="D34" s="78"/>
      <c r="E34" s="78"/>
      <c r="F34" s="78"/>
      <c r="G34" s="78"/>
      <c r="H34" s="335"/>
      <c r="I34" s="352"/>
      <c r="L34" s="165"/>
      <c r="M34" s="175"/>
      <c r="N34" s="175"/>
      <c r="O34" s="175"/>
      <c r="P34" s="175"/>
      <c r="Q34" s="175"/>
      <c r="R34" s="175"/>
      <c r="S34" s="175"/>
      <c r="T34" s="175"/>
      <c r="U34" s="175"/>
      <c r="V34" s="175"/>
      <c r="W34" s="75"/>
      <c r="X34" s="75"/>
      <c r="Y34" s="75"/>
    </row>
    <row r="35" spans="1:25" ht="15.75">
      <c r="A35" s="96" t="s">
        <v>54</v>
      </c>
      <c r="B35" s="78"/>
      <c r="C35" s="78"/>
      <c r="D35" s="78"/>
      <c r="E35" s="78"/>
      <c r="F35" s="78"/>
      <c r="G35" s="78"/>
      <c r="H35" s="335"/>
      <c r="I35" s="352"/>
      <c r="L35" s="165"/>
      <c r="M35" s="175"/>
      <c r="N35" s="175"/>
      <c r="O35" s="175"/>
      <c r="P35" s="175"/>
      <c r="Q35" s="175"/>
      <c r="R35" s="175"/>
      <c r="S35" s="175"/>
      <c r="T35" s="175"/>
      <c r="U35" s="175"/>
      <c r="V35" s="175"/>
      <c r="W35" s="75"/>
      <c r="X35" s="75"/>
      <c r="Y35" s="75"/>
    </row>
    <row r="36" spans="1:25" ht="15">
      <c r="A36" s="45"/>
      <c r="B36" s="78"/>
      <c r="C36" s="78"/>
      <c r="D36" s="78"/>
      <c r="E36" s="78"/>
      <c r="F36" s="78"/>
      <c r="G36" s="78"/>
      <c r="H36" s="335"/>
      <c r="I36" s="335"/>
      <c r="L36" s="165"/>
      <c r="M36" s="165"/>
      <c r="N36" s="165"/>
      <c r="O36" s="165"/>
      <c r="P36" s="165"/>
      <c r="Q36" s="165"/>
      <c r="R36" s="165"/>
      <c r="S36" s="165"/>
      <c r="T36" s="165"/>
      <c r="U36" s="165"/>
      <c r="V36" s="165"/>
      <c r="W36" s="75"/>
      <c r="X36" s="75"/>
      <c r="Y36" s="75"/>
    </row>
    <row r="37" spans="1:25" ht="15">
      <c r="A37" s="45" t="s">
        <v>7</v>
      </c>
      <c r="B37" s="357">
        <v>6.3</v>
      </c>
      <c r="C37" s="78">
        <v>6.8</v>
      </c>
      <c r="D37" s="78">
        <v>7</v>
      </c>
      <c r="E37" s="78">
        <v>7.1</v>
      </c>
      <c r="F37" s="78">
        <v>7.2</v>
      </c>
      <c r="G37" s="78">
        <v>7.3</v>
      </c>
      <c r="H37" s="335">
        <v>7.37505514390757</v>
      </c>
      <c r="I37" s="350">
        <v>6.741194178418683</v>
      </c>
      <c r="J37" s="148">
        <v>6.69905652763337</v>
      </c>
      <c r="K37" s="147">
        <v>6.59669526768335</v>
      </c>
      <c r="L37" s="176">
        <v>6.47267682949168</v>
      </c>
      <c r="M37" s="176">
        <v>6.3847324319919</v>
      </c>
      <c r="N37" s="176">
        <v>6.3583281737229</v>
      </c>
      <c r="O37" s="176">
        <v>6.38546989920351</v>
      </c>
      <c r="P37" s="176">
        <v>6.44180522615976</v>
      </c>
      <c r="Q37" s="176">
        <v>6.54459416302124</v>
      </c>
      <c r="R37" s="176">
        <v>6.69911646461907</v>
      </c>
      <c r="S37" s="176">
        <v>6.88858756132465</v>
      </c>
      <c r="T37" s="176">
        <v>7.09212198283706</v>
      </c>
      <c r="U37" s="176">
        <v>7.31613440452823</v>
      </c>
      <c r="V37" s="176">
        <v>7.51016005176909</v>
      </c>
      <c r="W37" s="75">
        <v>7.63</v>
      </c>
      <c r="X37" s="75">
        <v>7.72</v>
      </c>
      <c r="Y37" s="75">
        <v>7.75</v>
      </c>
    </row>
    <row r="38" spans="1:25" ht="18">
      <c r="A38" s="45" t="s">
        <v>392</v>
      </c>
      <c r="B38" s="357">
        <v>7.6</v>
      </c>
      <c r="C38" s="78">
        <v>8</v>
      </c>
      <c r="D38" s="78">
        <v>8.4</v>
      </c>
      <c r="E38" s="78">
        <v>8.3</v>
      </c>
      <c r="F38" s="78">
        <v>8.3</v>
      </c>
      <c r="G38" s="78">
        <v>7.9</v>
      </c>
      <c r="H38" s="335">
        <v>7.4335997561129</v>
      </c>
      <c r="I38" s="350">
        <v>6.3947105814700524</v>
      </c>
      <c r="J38" s="148">
        <v>6.03681309403408</v>
      </c>
      <c r="K38" s="147">
        <v>5.85019409402477</v>
      </c>
      <c r="L38" s="176">
        <v>5.88453333172923</v>
      </c>
      <c r="M38" s="176">
        <v>6.02178352512293</v>
      </c>
      <c r="N38" s="176">
        <v>6.29056435128258</v>
      </c>
      <c r="O38" s="176">
        <v>6.52711535253094</v>
      </c>
      <c r="P38" s="176">
        <v>6.73434725911895</v>
      </c>
      <c r="Q38" s="176">
        <v>6.91329057590449</v>
      </c>
      <c r="R38" s="176">
        <v>7.17229343601972</v>
      </c>
      <c r="S38" s="176">
        <v>7.65279747348858</v>
      </c>
      <c r="T38" s="176">
        <v>8.08190548398998</v>
      </c>
      <c r="U38" s="176">
        <v>8.52211297391404</v>
      </c>
      <c r="V38" s="176">
        <v>8.85320345525898</v>
      </c>
      <c r="W38" s="75">
        <v>9.18</v>
      </c>
      <c r="X38" s="75">
        <v>9.45</v>
      </c>
      <c r="Y38" s="75">
        <v>9.58</v>
      </c>
    </row>
    <row r="39" spans="1:25" ht="18">
      <c r="A39" s="45" t="s">
        <v>393</v>
      </c>
      <c r="B39" s="357">
        <v>8.5</v>
      </c>
      <c r="C39" s="78">
        <v>9</v>
      </c>
      <c r="D39" s="78">
        <v>9.3</v>
      </c>
      <c r="E39" s="78">
        <v>9.5</v>
      </c>
      <c r="F39" s="78">
        <v>9.8</v>
      </c>
      <c r="G39" s="78">
        <v>9.6</v>
      </c>
      <c r="H39" s="335">
        <v>9.28708348932984</v>
      </c>
      <c r="I39" s="350">
        <v>8.559274930971421</v>
      </c>
      <c r="J39" s="148">
        <v>8.57969982727598</v>
      </c>
      <c r="K39" s="147">
        <v>8.48123117528567</v>
      </c>
      <c r="L39" s="176">
        <v>8.29907373553423</v>
      </c>
      <c r="M39" s="176">
        <v>8.14438355228107</v>
      </c>
      <c r="N39" s="176">
        <v>7.92779822566607</v>
      </c>
      <c r="O39" s="176">
        <v>7.861531282552</v>
      </c>
      <c r="P39" s="176">
        <v>7.8688395219985</v>
      </c>
      <c r="Q39" s="176">
        <v>7.88497592335833</v>
      </c>
      <c r="R39" s="176">
        <v>7.91911358719465</v>
      </c>
      <c r="S39" s="176">
        <v>8.00581939904739</v>
      </c>
      <c r="T39" s="176">
        <v>8.17178515027095</v>
      </c>
      <c r="U39" s="176">
        <v>8.40197447242597</v>
      </c>
      <c r="V39" s="176">
        <v>8.4330547282733</v>
      </c>
      <c r="W39" s="75">
        <v>8.43</v>
      </c>
      <c r="X39" s="75">
        <v>8.54</v>
      </c>
      <c r="Y39" s="75">
        <v>8.54</v>
      </c>
    </row>
    <row r="40" spans="1:25" ht="15">
      <c r="A40" s="45" t="s">
        <v>2</v>
      </c>
      <c r="B40" s="357" t="s">
        <v>53</v>
      </c>
      <c r="C40" s="78" t="s">
        <v>53</v>
      </c>
      <c r="D40" s="78" t="s">
        <v>53</v>
      </c>
      <c r="E40" s="78" t="s">
        <v>53</v>
      </c>
      <c r="F40" s="78" t="s">
        <v>53</v>
      </c>
      <c r="G40" s="78">
        <v>6.5</v>
      </c>
      <c r="H40" s="335">
        <v>6.4</v>
      </c>
      <c r="I40" s="350">
        <v>5.919741263481388</v>
      </c>
      <c r="J40" s="148">
        <v>5.81400465235283</v>
      </c>
      <c r="K40" s="147">
        <v>5.74470848081595</v>
      </c>
      <c r="L40" s="176">
        <v>5.7023383232969</v>
      </c>
      <c r="M40" s="176">
        <v>5.6628175297994</v>
      </c>
      <c r="N40" s="176">
        <v>5.64072586614563</v>
      </c>
      <c r="O40" s="176">
        <v>5.62376403056313</v>
      </c>
      <c r="P40" s="176">
        <v>5.63422648589431</v>
      </c>
      <c r="Q40" s="176">
        <v>5.75711117582155</v>
      </c>
      <c r="R40" s="176">
        <v>5.71698828101113</v>
      </c>
      <c r="S40" s="176">
        <v>5.96712907364396</v>
      </c>
      <c r="T40" s="176">
        <v>6.36723684241066</v>
      </c>
      <c r="U40" s="176">
        <v>6.35045457383961</v>
      </c>
      <c r="V40" s="176">
        <v>6.39778135602399</v>
      </c>
      <c r="W40" s="75">
        <v>6.29</v>
      </c>
      <c r="X40" s="75">
        <v>6.42</v>
      </c>
      <c r="Y40" s="75">
        <v>6.42</v>
      </c>
    </row>
    <row r="41" spans="1:25" ht="18">
      <c r="A41" s="45" t="s">
        <v>394</v>
      </c>
      <c r="B41" s="357" t="s">
        <v>53</v>
      </c>
      <c r="C41" s="78" t="s">
        <v>53</v>
      </c>
      <c r="D41" s="78" t="s">
        <v>53</v>
      </c>
      <c r="E41" s="78" t="s">
        <v>53</v>
      </c>
      <c r="F41" s="78" t="s">
        <v>53</v>
      </c>
      <c r="G41" s="78" t="s">
        <v>53</v>
      </c>
      <c r="H41" s="80">
        <v>14.8</v>
      </c>
      <c r="I41" s="350">
        <v>10.531846255249286</v>
      </c>
      <c r="J41" s="148">
        <v>15.3811295306477</v>
      </c>
      <c r="K41" s="147">
        <v>15.2859274275177</v>
      </c>
      <c r="L41" s="191">
        <v>15.2946405257007</v>
      </c>
      <c r="M41" s="176">
        <v>14.68418626634</v>
      </c>
      <c r="N41" s="176">
        <v>14.713101756305</v>
      </c>
      <c r="O41" s="176">
        <v>14.5860936752092</v>
      </c>
      <c r="P41" s="176">
        <v>14.5510103349242</v>
      </c>
      <c r="Q41" s="176">
        <v>14.4179792706945</v>
      </c>
      <c r="R41" s="176">
        <v>14.3271808278539</v>
      </c>
      <c r="S41" s="176">
        <v>14.3937682063519</v>
      </c>
      <c r="T41" s="176">
        <v>14.2407842594008</v>
      </c>
      <c r="U41" s="176">
        <v>14.5477267122589</v>
      </c>
      <c r="V41" s="176">
        <v>14.7124913084101</v>
      </c>
      <c r="W41" s="75">
        <v>15.22</v>
      </c>
      <c r="X41" s="75">
        <v>15.6</v>
      </c>
      <c r="Y41" s="75">
        <v>16</v>
      </c>
    </row>
    <row r="42" spans="1:25" ht="18">
      <c r="A42" s="45" t="s">
        <v>395</v>
      </c>
      <c r="B42" s="357" t="s">
        <v>53</v>
      </c>
      <c r="C42" s="78" t="s">
        <v>53</v>
      </c>
      <c r="D42" s="78" t="s">
        <v>53</v>
      </c>
      <c r="E42" s="78" t="s">
        <v>53</v>
      </c>
      <c r="F42" s="78" t="s">
        <v>53</v>
      </c>
      <c r="G42" s="78" t="s">
        <v>53</v>
      </c>
      <c r="H42" s="80">
        <v>12</v>
      </c>
      <c r="I42" s="350">
        <v>11.491277790006604</v>
      </c>
      <c r="J42" s="148">
        <v>9.55406428869257</v>
      </c>
      <c r="K42" s="147">
        <v>9.94485494095652</v>
      </c>
      <c r="L42" s="191">
        <v>10.1281059963693</v>
      </c>
      <c r="M42" s="176">
        <v>8.65753634376807</v>
      </c>
      <c r="N42" s="176">
        <v>8.67764928517614</v>
      </c>
      <c r="O42" s="176">
        <v>8.65235311459346</v>
      </c>
      <c r="P42" s="176">
        <v>8.55390242643096</v>
      </c>
      <c r="Q42" s="176">
        <v>8.49471323432236</v>
      </c>
      <c r="R42" s="176">
        <v>8.53205528192558</v>
      </c>
      <c r="S42" s="176">
        <v>8.98801980200266</v>
      </c>
      <c r="T42" s="176">
        <v>9.19034974623998</v>
      </c>
      <c r="U42" s="176">
        <v>9.27163066319087</v>
      </c>
      <c r="V42" s="176">
        <v>9.32128065471353</v>
      </c>
      <c r="W42" s="75">
        <v>9.31</v>
      </c>
      <c r="X42" s="75">
        <v>9.12</v>
      </c>
      <c r="Y42" s="75">
        <v>8.82</v>
      </c>
    </row>
    <row r="43" spans="1:25" ht="15.75" thickBot="1">
      <c r="A43" s="46" t="s">
        <v>6</v>
      </c>
      <c r="B43" s="358" t="s">
        <v>53</v>
      </c>
      <c r="C43" s="353" t="s">
        <v>53</v>
      </c>
      <c r="D43" s="353" t="s">
        <v>53</v>
      </c>
      <c r="E43" s="353" t="s">
        <v>53</v>
      </c>
      <c r="F43" s="353" t="s">
        <v>53</v>
      </c>
      <c r="G43" s="353" t="s">
        <v>53</v>
      </c>
      <c r="H43" s="354">
        <v>7.5</v>
      </c>
      <c r="I43" s="355">
        <v>6.963249888252638</v>
      </c>
      <c r="J43" s="149">
        <v>7.18164540123003</v>
      </c>
      <c r="K43" s="149">
        <v>7.0708923938274</v>
      </c>
      <c r="L43" s="177">
        <v>6.95303260981624</v>
      </c>
      <c r="M43" s="177">
        <v>6.87614317874644</v>
      </c>
      <c r="N43" s="177">
        <v>6.85682823102382</v>
      </c>
      <c r="O43" s="177">
        <v>6.88347252815547</v>
      </c>
      <c r="P43" s="177">
        <v>6.93805353280259</v>
      </c>
      <c r="Q43" s="177">
        <v>7.0330038855612</v>
      </c>
      <c r="R43" s="177">
        <v>7.18130984655148</v>
      </c>
      <c r="S43" s="177">
        <v>7.38397323960586</v>
      </c>
      <c r="T43" s="177">
        <v>7.58590127293105</v>
      </c>
      <c r="U43" s="177">
        <v>7.82200529408332</v>
      </c>
      <c r="V43" s="177">
        <v>8.01998802911429</v>
      </c>
      <c r="W43" s="507">
        <v>8.17</v>
      </c>
      <c r="X43" s="507">
        <v>8.27</v>
      </c>
      <c r="Y43" s="507">
        <v>8.32</v>
      </c>
    </row>
    <row r="44" spans="1:16" ht="15">
      <c r="A44" s="11" t="s">
        <v>664</v>
      </c>
      <c r="B44" s="100"/>
      <c r="C44" s="100"/>
      <c r="D44" s="100"/>
      <c r="E44" s="100"/>
      <c r="F44" s="100"/>
      <c r="G44" s="100"/>
      <c r="H44" s="100"/>
      <c r="I44" s="100"/>
      <c r="J44" s="78"/>
      <c r="K44" s="78"/>
      <c r="L44" s="78"/>
      <c r="M44" s="78"/>
      <c r="N44" s="78"/>
      <c r="O44" s="78"/>
      <c r="P44" s="178"/>
    </row>
    <row r="45" spans="1:9" ht="15">
      <c r="A45" s="11" t="s">
        <v>663</v>
      </c>
      <c r="B45" s="100"/>
      <c r="C45" s="100"/>
      <c r="D45" s="100"/>
      <c r="E45" s="100"/>
      <c r="F45" s="100"/>
      <c r="G45" s="100"/>
      <c r="H45" s="100"/>
      <c r="I45" s="100"/>
    </row>
    <row r="46" spans="1:9" ht="15">
      <c r="A46" s="100" t="s">
        <v>356</v>
      </c>
      <c r="B46" s="100"/>
      <c r="C46" s="100"/>
      <c r="D46" s="100"/>
      <c r="E46" s="100"/>
      <c r="F46" s="100"/>
      <c r="G46" s="100"/>
      <c r="H46" s="100"/>
      <c r="I46" s="100"/>
    </row>
    <row r="47" spans="1:9" ht="12.75" customHeight="1">
      <c r="A47" s="100" t="s">
        <v>357</v>
      </c>
      <c r="B47" s="100"/>
      <c r="C47" s="100"/>
      <c r="D47" s="100"/>
      <c r="E47" s="100"/>
      <c r="F47" s="100"/>
      <c r="G47" s="100"/>
      <c r="H47" s="100"/>
      <c r="I47" s="100"/>
    </row>
    <row r="48" spans="1:9" ht="15" customHeight="1">
      <c r="A48" s="100" t="s">
        <v>491</v>
      </c>
      <c r="B48" s="100"/>
      <c r="C48" s="100"/>
      <c r="D48" s="100"/>
      <c r="E48" s="100"/>
      <c r="F48" s="100"/>
      <c r="G48" s="100"/>
      <c r="H48" s="100"/>
      <c r="I48" s="100"/>
    </row>
  </sheetData>
  <sheetProtection/>
  <printOptions/>
  <pageMargins left="0.75" right="0.75" top="1" bottom="1" header="0.5" footer="0.5"/>
  <pageSetup fitToHeight="1" fitToWidth="1" horizontalDpi="600" verticalDpi="600" orientation="portrait" paperSize="9" scale="65" r:id="rId1"/>
  <headerFooter alignWithMargins="0">
    <oddHeader>&amp;R&amp;"Arial,Bold"&amp;16ROAD TRANSPORT VEHICLES</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Y52"/>
  <sheetViews>
    <sheetView zoomScale="85" zoomScaleNormal="85" zoomScalePageLayoutView="0" workbookViewId="0" topLeftCell="A1">
      <selection activeCell="AB36" sqref="AB36"/>
    </sheetView>
  </sheetViews>
  <sheetFormatPr defaultColWidth="9.140625" defaultRowHeight="12.75"/>
  <cols>
    <col min="1" max="1" width="21.421875" style="0" customWidth="1"/>
    <col min="2" max="9" width="11.7109375" style="0" hidden="1" customWidth="1"/>
    <col min="10" max="10" width="10.57421875" style="0" hidden="1" customWidth="1"/>
    <col min="11" max="13" width="9.421875" style="0" hidden="1" customWidth="1"/>
    <col min="14" max="14" width="9.28125" style="0" hidden="1" customWidth="1"/>
    <col min="15" max="15" width="9.28125" style="0" bestFit="1" customWidth="1"/>
    <col min="16" max="16" width="10.57421875" style="0" customWidth="1"/>
    <col min="17" max="17" width="10.28125" style="0" customWidth="1"/>
    <col min="18" max="20" width="10.28125" style="102" customWidth="1"/>
  </cols>
  <sheetData>
    <row r="1" spans="1:20" s="44" customFormat="1" ht="21" customHeight="1">
      <c r="A1" s="96" t="s">
        <v>331</v>
      </c>
      <c r="B1" s="96"/>
      <c r="C1" s="96"/>
      <c r="D1" s="96"/>
      <c r="E1" s="96"/>
      <c r="F1" s="96"/>
      <c r="G1" s="96"/>
      <c r="H1" s="96"/>
      <c r="I1" s="96"/>
      <c r="K1" s="45"/>
      <c r="L1" s="45"/>
      <c r="M1" s="45"/>
      <c r="N1" s="45"/>
      <c r="O1" s="45"/>
      <c r="P1" s="45"/>
      <c r="Q1" s="45"/>
      <c r="R1" s="178"/>
      <c r="S1" s="178"/>
      <c r="T1" s="178"/>
    </row>
    <row r="2" spans="1:25" s="44" customFormat="1" ht="21" customHeight="1">
      <c r="A2" s="236" t="s">
        <v>55</v>
      </c>
      <c r="B2" s="328">
        <v>1992</v>
      </c>
      <c r="C2" s="328">
        <v>1993</v>
      </c>
      <c r="D2" s="328">
        <v>1994</v>
      </c>
      <c r="E2" s="328">
        <v>1995</v>
      </c>
      <c r="F2" s="328">
        <v>1996</v>
      </c>
      <c r="G2" s="258">
        <v>1997</v>
      </c>
      <c r="H2" s="258">
        <v>1998</v>
      </c>
      <c r="I2" s="258">
        <v>1999</v>
      </c>
      <c r="J2" s="258">
        <v>2000</v>
      </c>
      <c r="K2" s="258">
        <v>2001</v>
      </c>
      <c r="L2" s="260">
        <v>2002</v>
      </c>
      <c r="M2" s="260">
        <v>2003</v>
      </c>
      <c r="N2" s="260">
        <v>2004</v>
      </c>
      <c r="O2" s="260">
        <v>2005</v>
      </c>
      <c r="P2" s="259" t="s">
        <v>458</v>
      </c>
      <c r="Q2" s="259" t="s">
        <v>459</v>
      </c>
      <c r="R2" s="259" t="s">
        <v>460</v>
      </c>
      <c r="S2" s="259" t="s">
        <v>461</v>
      </c>
      <c r="T2" s="260">
        <v>2010</v>
      </c>
      <c r="U2" s="260">
        <v>2011</v>
      </c>
      <c r="V2" s="260">
        <v>2012</v>
      </c>
      <c r="W2" s="329">
        <v>2013</v>
      </c>
      <c r="X2" s="260">
        <v>2014</v>
      </c>
      <c r="Y2" s="329">
        <v>2015</v>
      </c>
    </row>
    <row r="3" spans="1:25" ht="12.75">
      <c r="A3" s="2"/>
      <c r="B3" s="367"/>
      <c r="C3" s="367"/>
      <c r="D3" s="367"/>
      <c r="E3" s="367"/>
      <c r="F3" s="368"/>
      <c r="G3" s="366"/>
      <c r="H3" s="366"/>
      <c r="I3" s="366"/>
      <c r="M3" s="55"/>
      <c r="N3" s="91"/>
      <c r="O3" s="91"/>
      <c r="P3" s="102"/>
      <c r="Q3" s="91"/>
      <c r="R3" s="91"/>
      <c r="S3" s="91"/>
      <c r="T3" s="91"/>
      <c r="U3" s="91"/>
      <c r="V3" s="91"/>
      <c r="Y3" s="91" t="s">
        <v>67</v>
      </c>
    </row>
    <row r="4" spans="1:25" ht="15">
      <c r="A4" s="264" t="s">
        <v>56</v>
      </c>
      <c r="B4" s="80">
        <v>0.2</v>
      </c>
      <c r="C4" s="80">
        <v>0.1</v>
      </c>
      <c r="D4" s="80">
        <v>0.2</v>
      </c>
      <c r="E4" s="80">
        <v>0.2</v>
      </c>
      <c r="F4" s="80">
        <v>0.1</v>
      </c>
      <c r="G4" s="80">
        <v>0.1</v>
      </c>
      <c r="H4" s="80">
        <v>0.10399413074221016</v>
      </c>
      <c r="I4" s="80">
        <v>0.04232825642723959</v>
      </c>
      <c r="J4" s="80">
        <v>0.04260603635680506</v>
      </c>
      <c r="K4" s="80">
        <v>0.05063476259257998</v>
      </c>
      <c r="L4" s="80">
        <v>0.1</v>
      </c>
      <c r="M4" s="80">
        <v>0.07885393247745842</v>
      </c>
      <c r="N4" s="80">
        <v>0.107395311578447</v>
      </c>
      <c r="O4" s="80">
        <v>0.1257163140783448</v>
      </c>
      <c r="P4" s="80">
        <v>0.14304992535370656</v>
      </c>
      <c r="Q4" s="80">
        <v>0.14632238040793036</v>
      </c>
      <c r="R4" s="80">
        <v>0.14548134515928396</v>
      </c>
      <c r="S4" s="80">
        <v>0.13222450476143702</v>
      </c>
      <c r="T4" s="80">
        <v>0.12452072842934273</v>
      </c>
      <c r="U4" s="80">
        <v>0.11594684932270072</v>
      </c>
      <c r="V4" s="80">
        <v>0.10532140358936347</v>
      </c>
      <c r="W4" s="74">
        <v>0.09</v>
      </c>
      <c r="X4" s="74">
        <v>0.09</v>
      </c>
      <c r="Y4" s="74">
        <v>0.08</v>
      </c>
    </row>
    <row r="5" spans="1:25" ht="15">
      <c r="A5" s="264" t="s">
        <v>57</v>
      </c>
      <c r="B5" s="80">
        <v>10.1</v>
      </c>
      <c r="C5" s="80">
        <v>5.6</v>
      </c>
      <c r="D5" s="80">
        <v>8.8</v>
      </c>
      <c r="E5" s="80">
        <v>8</v>
      </c>
      <c r="F5" s="80">
        <v>7.3</v>
      </c>
      <c r="G5" s="80">
        <v>6.6</v>
      </c>
      <c r="H5" s="81">
        <v>5.979826891961714</v>
      </c>
      <c r="I5" s="80">
        <v>5.732204295865461</v>
      </c>
      <c r="J5" s="80">
        <v>5.625865029681513</v>
      </c>
      <c r="K5" s="80">
        <v>5.343394842967127</v>
      </c>
      <c r="L5" s="80">
        <v>5.1</v>
      </c>
      <c r="M5" s="80">
        <v>4.791267604294902</v>
      </c>
      <c r="N5" s="80">
        <v>4.58111890347441</v>
      </c>
      <c r="O5" s="80">
        <v>4.277984989337643</v>
      </c>
      <c r="P5" s="80">
        <v>4.073757267609176</v>
      </c>
      <c r="Q5" s="80">
        <v>3.881887364187111</v>
      </c>
      <c r="R5" s="80">
        <v>3.7886494730295053</v>
      </c>
      <c r="S5" s="80">
        <v>3.8005548094493737</v>
      </c>
      <c r="T5" s="80">
        <v>3.7888730747187815</v>
      </c>
      <c r="U5" s="80">
        <v>3.8289895825111464</v>
      </c>
      <c r="V5" s="80">
        <v>4.0096050447365394</v>
      </c>
      <c r="W5" s="74">
        <v>4.52</v>
      </c>
      <c r="X5" s="74">
        <v>5.21</v>
      </c>
      <c r="Y5" s="74">
        <v>5.9</v>
      </c>
    </row>
    <row r="6" spans="1:25" ht="15">
      <c r="A6" s="264" t="s">
        <v>58</v>
      </c>
      <c r="B6" s="80">
        <v>11.9</v>
      </c>
      <c r="C6" s="80">
        <v>12.3</v>
      </c>
      <c r="D6" s="80">
        <v>11.9</v>
      </c>
      <c r="E6" s="80">
        <v>11.8</v>
      </c>
      <c r="F6" s="80">
        <v>11.8</v>
      </c>
      <c r="G6" s="80">
        <v>11.5</v>
      </c>
      <c r="H6" s="81">
        <v>11.054061058471769</v>
      </c>
      <c r="I6" s="80">
        <v>10.50475514035411</v>
      </c>
      <c r="J6" s="80">
        <v>9.954192024004687</v>
      </c>
      <c r="K6" s="80">
        <v>9.627766881760067</v>
      </c>
      <c r="L6" s="80">
        <v>9.3</v>
      </c>
      <c r="M6" s="80">
        <v>8.925181449600501</v>
      </c>
      <c r="N6" s="80">
        <v>8.723066038850416</v>
      </c>
      <c r="O6" s="80">
        <v>8.395205480066009</v>
      </c>
      <c r="P6" s="80">
        <v>7.840163070716516</v>
      </c>
      <c r="Q6" s="80">
        <v>7.364965191699609</v>
      </c>
      <c r="R6" s="80">
        <v>6.975436444035478</v>
      </c>
      <c r="S6" s="80">
        <v>6.602164705244778</v>
      </c>
      <c r="T6" s="80">
        <v>6.488951111656266</v>
      </c>
      <c r="U6" s="80">
        <v>6.45343195498544</v>
      </c>
      <c r="V6" s="80">
        <v>6.3733230322708625</v>
      </c>
      <c r="W6" s="74">
        <v>6.38</v>
      </c>
      <c r="X6" s="74">
        <v>6.45</v>
      </c>
      <c r="Y6" s="74">
        <v>6.48</v>
      </c>
    </row>
    <row r="7" spans="1:25" ht="15">
      <c r="A7" s="264" t="s">
        <v>59</v>
      </c>
      <c r="B7" s="81">
        <v>27</v>
      </c>
      <c r="C7" s="81">
        <v>26.1</v>
      </c>
      <c r="D7" s="81">
        <v>26.2</v>
      </c>
      <c r="E7" s="81">
        <v>25.5</v>
      </c>
      <c r="F7" s="81">
        <v>25.2</v>
      </c>
      <c r="G7" s="80">
        <v>25.3</v>
      </c>
      <c r="H7" s="81">
        <v>25.28328538170175</v>
      </c>
      <c r="I7" s="80">
        <v>25.012112802939875</v>
      </c>
      <c r="J7" s="80">
        <v>25.132631397586973</v>
      </c>
      <c r="K7" s="80">
        <v>25.009265510464516</v>
      </c>
      <c r="L7" s="80">
        <v>24.8</v>
      </c>
      <c r="M7" s="80">
        <v>24.540113789219017</v>
      </c>
      <c r="N7" s="80">
        <v>24.326983975489036</v>
      </c>
      <c r="O7" s="80">
        <v>24.155280488559143</v>
      </c>
      <c r="P7" s="80">
        <v>24.091404961897627</v>
      </c>
      <c r="Q7" s="80">
        <v>24.141679832799124</v>
      </c>
      <c r="R7" s="80">
        <v>24.363119733490105</v>
      </c>
      <c r="S7" s="80">
        <v>24.715270638962323</v>
      </c>
      <c r="T7" s="80">
        <v>25.304566112512767</v>
      </c>
      <c r="U7" s="80">
        <v>25.692758154794745</v>
      </c>
      <c r="V7" s="80">
        <v>26.0495912635854</v>
      </c>
      <c r="W7" s="74">
        <v>26.22</v>
      </c>
      <c r="X7" s="74">
        <v>26.19</v>
      </c>
      <c r="Y7" s="74">
        <v>26.33</v>
      </c>
    </row>
    <row r="8" spans="1:25" ht="15">
      <c r="A8" s="264" t="s">
        <v>60</v>
      </c>
      <c r="B8" s="80">
        <v>29.3</v>
      </c>
      <c r="C8" s="80">
        <v>29</v>
      </c>
      <c r="D8" s="80">
        <v>29.4</v>
      </c>
      <c r="E8" s="80">
        <v>29.5</v>
      </c>
      <c r="F8" s="80">
        <v>29.4</v>
      </c>
      <c r="G8" s="80">
        <v>29.3</v>
      </c>
      <c r="H8" s="81">
        <v>29.188270470214555</v>
      </c>
      <c r="I8" s="80">
        <v>28.93948283921971</v>
      </c>
      <c r="J8" s="80">
        <v>28.522016837947085</v>
      </c>
      <c r="K8" s="80">
        <v>28.073094359958574</v>
      </c>
      <c r="L8" s="80">
        <v>27.5</v>
      </c>
      <c r="M8" s="80">
        <v>27.14837752924345</v>
      </c>
      <c r="N8" s="80">
        <v>26.73531688798224</v>
      </c>
      <c r="O8" s="80">
        <v>26.275337103478197</v>
      </c>
      <c r="P8" s="80">
        <v>25.83120374453435</v>
      </c>
      <c r="Q8" s="80">
        <v>25.446996500798612</v>
      </c>
      <c r="R8" s="80">
        <v>25.171595566120526</v>
      </c>
      <c r="S8" s="80">
        <v>24.768871735032764</v>
      </c>
      <c r="T8" s="80">
        <v>24.55037823594225</v>
      </c>
      <c r="U8" s="80">
        <v>24.668483603460935</v>
      </c>
      <c r="V8" s="80">
        <v>24.746938391990227</v>
      </c>
      <c r="W8" s="74">
        <v>24.75</v>
      </c>
      <c r="X8" s="74">
        <v>24.61</v>
      </c>
      <c r="Y8" s="74">
        <v>24.25</v>
      </c>
    </row>
    <row r="9" spans="1:25" ht="15">
      <c r="A9" s="264" t="s">
        <v>61</v>
      </c>
      <c r="B9" s="80">
        <v>12.6</v>
      </c>
      <c r="C9" s="80">
        <v>20.7</v>
      </c>
      <c r="D9" s="80">
        <v>14.3</v>
      </c>
      <c r="E9" s="80">
        <v>15.1</v>
      </c>
      <c r="F9" s="81">
        <v>15.8</v>
      </c>
      <c r="G9" s="80">
        <v>16.5</v>
      </c>
      <c r="H9" s="81">
        <v>17.249492220439066</v>
      </c>
      <c r="I9" s="80">
        <v>18.052069612145388</v>
      </c>
      <c r="J9" s="80">
        <v>18.63041053848114</v>
      </c>
      <c r="K9" s="80">
        <v>19.365167290043534</v>
      </c>
      <c r="L9" s="80">
        <v>20.3</v>
      </c>
      <c r="M9" s="80">
        <v>21.065169756973987</v>
      </c>
      <c r="N9" s="80">
        <v>21.483324769815894</v>
      </c>
      <c r="O9" s="80">
        <v>22.19002749176009</v>
      </c>
      <c r="P9" s="80">
        <v>22.633809900772672</v>
      </c>
      <c r="Q9" s="80">
        <v>22.830268200061816</v>
      </c>
      <c r="R9" s="80">
        <v>22.99563768967956</v>
      </c>
      <c r="S9" s="80">
        <v>23.2103754108994</v>
      </c>
      <c r="T9" s="80">
        <v>22.946750892983655</v>
      </c>
      <c r="U9" s="80">
        <v>22.5093059270493</v>
      </c>
      <c r="V9" s="80">
        <v>22.033847342430285</v>
      </c>
      <c r="W9" s="74">
        <v>21.42</v>
      </c>
      <c r="X9" s="74">
        <v>20.87</v>
      </c>
      <c r="Y9" s="74">
        <v>20.37</v>
      </c>
    </row>
    <row r="10" spans="1:25" ht="15">
      <c r="A10" s="264" t="s">
        <v>62</v>
      </c>
      <c r="B10" s="80">
        <v>5.8</v>
      </c>
      <c r="C10" s="80">
        <v>3.3</v>
      </c>
      <c r="D10" s="80">
        <v>6.4</v>
      </c>
      <c r="E10" s="80">
        <v>6.8</v>
      </c>
      <c r="F10" s="80">
        <v>7.2</v>
      </c>
      <c r="G10" s="80">
        <v>7.4</v>
      </c>
      <c r="H10" s="81">
        <v>7.614364778316621</v>
      </c>
      <c r="I10" s="80">
        <v>7.930771204859177</v>
      </c>
      <c r="J10" s="80">
        <v>8.164894182900811</v>
      </c>
      <c r="K10" s="80">
        <v>8.444936824243785</v>
      </c>
      <c r="L10" s="80">
        <v>8.7</v>
      </c>
      <c r="M10" s="80">
        <v>9.067726924886758</v>
      </c>
      <c r="N10" s="80">
        <v>9.430494430779367</v>
      </c>
      <c r="O10" s="80">
        <v>9.68683416292655</v>
      </c>
      <c r="P10" s="80">
        <v>10.125597037525038</v>
      </c>
      <c r="Q10" s="80">
        <v>10.60242890828807</v>
      </c>
      <c r="R10" s="80">
        <v>10.74836626366417</v>
      </c>
      <c r="S10" s="80">
        <v>10.825812526567685</v>
      </c>
      <c r="T10" s="80">
        <v>10.82247548392418</v>
      </c>
      <c r="U10" s="80">
        <v>10.796943595466635</v>
      </c>
      <c r="V10" s="80">
        <v>10.888988651430838</v>
      </c>
      <c r="W10" s="74">
        <v>10.95</v>
      </c>
      <c r="X10" s="74">
        <v>11.01</v>
      </c>
      <c r="Y10" s="74">
        <v>11.15</v>
      </c>
    </row>
    <row r="11" spans="1:25" ht="15">
      <c r="A11" s="264" t="s">
        <v>63</v>
      </c>
      <c r="B11" s="80">
        <v>1.7</v>
      </c>
      <c r="C11" s="80">
        <v>1.3</v>
      </c>
      <c r="D11" s="80">
        <v>1.7</v>
      </c>
      <c r="E11" s="80">
        <v>1.9</v>
      </c>
      <c r="F11" s="80">
        <v>2</v>
      </c>
      <c r="G11" s="80">
        <v>2</v>
      </c>
      <c r="H11" s="81">
        <v>2.149138980101397</v>
      </c>
      <c r="I11" s="80">
        <v>2.312613607442958</v>
      </c>
      <c r="J11" s="80">
        <v>2.4130792747321292</v>
      </c>
      <c r="K11" s="80">
        <v>2.521621193878553</v>
      </c>
      <c r="L11" s="80">
        <v>2.6</v>
      </c>
      <c r="M11" s="80">
        <v>2.7221004900446313</v>
      </c>
      <c r="N11" s="80">
        <v>2.891936131758017</v>
      </c>
      <c r="O11" s="80">
        <v>3.115209926076118</v>
      </c>
      <c r="P11" s="80">
        <v>3.417746514292596</v>
      </c>
      <c r="Q11" s="80">
        <v>3.6548607343784107</v>
      </c>
      <c r="R11" s="80">
        <v>3.8516984893796486</v>
      </c>
      <c r="S11" s="80">
        <v>4.006279711350054</v>
      </c>
      <c r="T11" s="80">
        <v>4.0895161921358225</v>
      </c>
      <c r="U11" s="80">
        <v>4.1024586894502715</v>
      </c>
      <c r="V11" s="80">
        <v>4.023427956944343</v>
      </c>
      <c r="W11" s="74">
        <v>3.95</v>
      </c>
      <c r="X11" s="74">
        <v>3.91</v>
      </c>
      <c r="Y11" s="74">
        <v>3.86</v>
      </c>
    </row>
    <row r="12" spans="1:25" ht="15">
      <c r="A12" s="264" t="s">
        <v>64</v>
      </c>
      <c r="B12" s="80">
        <v>1.1</v>
      </c>
      <c r="C12" s="80">
        <v>1.5</v>
      </c>
      <c r="D12" s="80">
        <v>1.1</v>
      </c>
      <c r="E12" s="80">
        <v>1.1</v>
      </c>
      <c r="F12" s="80">
        <v>1.2</v>
      </c>
      <c r="G12" s="80">
        <v>1.2</v>
      </c>
      <c r="H12" s="81">
        <v>1.3247471512566686</v>
      </c>
      <c r="I12" s="80">
        <v>1.4391074754363005</v>
      </c>
      <c r="J12" s="80">
        <v>1.4797943078127846</v>
      </c>
      <c r="K12" s="80">
        <v>1.532214927789119</v>
      </c>
      <c r="L12" s="80">
        <v>1.6</v>
      </c>
      <c r="M12" s="80">
        <v>1.6366825261776994</v>
      </c>
      <c r="N12" s="80">
        <v>1.6944181773282843</v>
      </c>
      <c r="O12" s="80">
        <v>1.7550983455643427</v>
      </c>
      <c r="P12" s="80">
        <v>1.8213075763774143</v>
      </c>
      <c r="Q12" s="80">
        <v>1.9107930586564708</v>
      </c>
      <c r="R12" s="80">
        <v>1.9423783111383757</v>
      </c>
      <c r="S12" s="80">
        <v>1.9230769230769231</v>
      </c>
      <c r="T12" s="80">
        <v>1.87047560235422</v>
      </c>
      <c r="U12" s="80">
        <v>1.8186392052301443</v>
      </c>
      <c r="V12" s="80">
        <v>1.7570967708257206</v>
      </c>
      <c r="W12" s="74">
        <v>1.7</v>
      </c>
      <c r="X12" s="74">
        <v>1.65</v>
      </c>
      <c r="Y12" s="74">
        <v>1.57</v>
      </c>
    </row>
    <row r="13" spans="1:25" ht="15">
      <c r="A13" s="264" t="s">
        <v>65</v>
      </c>
      <c r="B13" s="80">
        <v>0.2</v>
      </c>
      <c r="C13" s="80">
        <v>0.1</v>
      </c>
      <c r="D13" s="80">
        <v>0.1</v>
      </c>
      <c r="E13" s="80">
        <v>0.1</v>
      </c>
      <c r="F13" s="80">
        <v>0.1</v>
      </c>
      <c r="G13" s="80">
        <v>0.1</v>
      </c>
      <c r="H13" s="81">
        <v>0.05281893679425216</v>
      </c>
      <c r="I13" s="80">
        <v>0.03455476530978427</v>
      </c>
      <c r="J13" s="80">
        <v>0.0345103704960723</v>
      </c>
      <c r="K13" s="80">
        <v>0.0319034063021498</v>
      </c>
      <c r="L13" s="80">
        <v>0</v>
      </c>
      <c r="M13" s="80">
        <v>0.024525997081596473</v>
      </c>
      <c r="N13" s="80">
        <v>0.025945372943887112</v>
      </c>
      <c r="O13" s="80">
        <v>0.023305698153561247</v>
      </c>
      <c r="P13" s="80">
        <v>0.021960000920903264</v>
      </c>
      <c r="Q13" s="80">
        <v>0.019797828722845526</v>
      </c>
      <c r="R13" s="80">
        <v>0.017636684303350973</v>
      </c>
      <c r="S13" s="80">
        <v>0.015369034655267894</v>
      </c>
      <c r="T13" s="80">
        <v>0.013492565342717503</v>
      </c>
      <c r="U13" s="80">
        <v>0.013042437728691129</v>
      </c>
      <c r="V13" s="80">
        <v>0.011860142196423165</v>
      </c>
      <c r="W13" s="74">
        <v>0.01</v>
      </c>
      <c r="X13" s="74">
        <v>0.01</v>
      </c>
      <c r="Y13" s="74">
        <v>0.01</v>
      </c>
    </row>
    <row r="14" spans="1:25" ht="15">
      <c r="A14" s="264" t="s">
        <v>5</v>
      </c>
      <c r="B14" s="82">
        <v>100</v>
      </c>
      <c r="C14" s="82">
        <v>100</v>
      </c>
      <c r="D14" s="82">
        <v>100</v>
      </c>
      <c r="E14" s="82">
        <v>100</v>
      </c>
      <c r="F14" s="82">
        <v>100</v>
      </c>
      <c r="G14" s="82">
        <v>100</v>
      </c>
      <c r="H14" s="82">
        <v>100</v>
      </c>
      <c r="I14" s="82">
        <v>100</v>
      </c>
      <c r="J14" s="82">
        <v>100</v>
      </c>
      <c r="K14" s="82">
        <v>100</v>
      </c>
      <c r="L14" s="82">
        <v>100</v>
      </c>
      <c r="M14" s="82">
        <v>100</v>
      </c>
      <c r="N14" s="82">
        <v>100</v>
      </c>
      <c r="O14" s="82">
        <v>100</v>
      </c>
      <c r="P14" s="82">
        <v>100</v>
      </c>
      <c r="Q14" s="82">
        <v>100</v>
      </c>
      <c r="R14" s="82">
        <v>100</v>
      </c>
      <c r="S14" s="82">
        <v>100</v>
      </c>
      <c r="T14" s="82">
        <v>100</v>
      </c>
      <c r="U14" s="82">
        <v>100</v>
      </c>
      <c r="V14" s="82">
        <v>100</v>
      </c>
      <c r="W14" s="82">
        <v>100</v>
      </c>
      <c r="X14" s="74">
        <f>SUM(X4:X13)</f>
        <v>100.00000000000001</v>
      </c>
      <c r="Y14" s="165">
        <f>SUM(Y4:Y13)</f>
        <v>100</v>
      </c>
    </row>
    <row r="15" spans="1:25" ht="15">
      <c r="A15" s="48"/>
      <c r="B15" s="359" t="s">
        <v>206</v>
      </c>
      <c r="C15" s="359" t="s">
        <v>206</v>
      </c>
      <c r="D15" s="359" t="s">
        <v>206</v>
      </c>
      <c r="E15" s="359" t="s">
        <v>206</v>
      </c>
      <c r="F15" s="359" t="s">
        <v>206</v>
      </c>
      <c r="G15" s="359" t="s">
        <v>206</v>
      </c>
      <c r="H15" s="342"/>
      <c r="I15" s="342"/>
      <c r="M15" s="58"/>
      <c r="N15" s="58"/>
      <c r="O15" s="58"/>
      <c r="P15" s="102"/>
      <c r="Q15" s="58"/>
      <c r="R15" s="58"/>
      <c r="S15" s="58"/>
      <c r="T15" s="58"/>
      <c r="U15" s="58"/>
      <c r="Y15" s="58" t="s">
        <v>0</v>
      </c>
    </row>
    <row r="16" spans="1:25" ht="15.75">
      <c r="A16" s="240" t="s">
        <v>5</v>
      </c>
      <c r="B16" s="307">
        <v>1684</v>
      </c>
      <c r="C16" s="307">
        <v>1660.7</v>
      </c>
      <c r="D16" s="307">
        <v>1682.1</v>
      </c>
      <c r="E16" s="307">
        <v>1687.5</v>
      </c>
      <c r="F16" s="307">
        <v>1733.6</v>
      </c>
      <c r="G16" s="307">
        <v>1779.4</v>
      </c>
      <c r="H16" s="307">
        <v>1825.103</v>
      </c>
      <c r="I16" s="307">
        <v>1878.178</v>
      </c>
      <c r="J16" s="241">
        <v>1926.957</v>
      </c>
      <c r="K16" s="241">
        <v>1997</v>
      </c>
      <c r="L16" s="243">
        <v>2058</v>
      </c>
      <c r="M16" s="243">
        <v>2103.89</v>
      </c>
      <c r="N16" s="243">
        <v>2158.381</v>
      </c>
      <c r="O16" s="243">
        <v>2231.214</v>
      </c>
      <c r="P16" s="243">
        <v>2258.652</v>
      </c>
      <c r="Q16" s="243">
        <v>2313.385</v>
      </c>
      <c r="R16" s="243">
        <v>2347.38</v>
      </c>
      <c r="S16" s="243">
        <v>2361.892</v>
      </c>
      <c r="T16" s="243">
        <v>2364.265</v>
      </c>
      <c r="U16" s="444">
        <v>2369.189</v>
      </c>
      <c r="V16" s="444">
        <v>2394.575</v>
      </c>
      <c r="W16" s="444">
        <v>2436.205</v>
      </c>
      <c r="X16" s="508">
        <v>2495.633</v>
      </c>
      <c r="Y16" s="508">
        <v>2537.347</v>
      </c>
    </row>
    <row r="17" spans="1:24" ht="16.5" customHeight="1">
      <c r="A17" s="100" t="s">
        <v>510</v>
      </c>
      <c r="B17" s="100"/>
      <c r="C17" s="100"/>
      <c r="D17" s="100"/>
      <c r="E17" s="100"/>
      <c r="F17" s="100"/>
      <c r="G17" s="100"/>
      <c r="H17" s="100"/>
      <c r="I17" s="100"/>
      <c r="U17" s="369"/>
      <c r="X17" s="102"/>
    </row>
    <row r="18" spans="21:24" ht="12.75">
      <c r="U18" s="369"/>
      <c r="X18" s="102"/>
    </row>
    <row r="19" spans="21:24" ht="12.75">
      <c r="U19" s="369"/>
      <c r="X19" s="102"/>
    </row>
    <row r="20" spans="1:24" s="44" customFormat="1" ht="24" customHeight="1">
      <c r="A20" s="96" t="s">
        <v>332</v>
      </c>
      <c r="B20" s="96"/>
      <c r="C20" s="96"/>
      <c r="D20" s="96"/>
      <c r="E20" s="96"/>
      <c r="F20" s="96"/>
      <c r="G20" s="96"/>
      <c r="H20" s="96"/>
      <c r="I20" s="96"/>
      <c r="K20" s="45"/>
      <c r="L20" s="45"/>
      <c r="M20" s="45"/>
      <c r="N20" s="45"/>
      <c r="O20" s="45"/>
      <c r="P20" s="45"/>
      <c r="Q20" s="45"/>
      <c r="R20" s="178"/>
      <c r="S20" s="178"/>
      <c r="T20" s="178"/>
      <c r="U20" s="371"/>
      <c r="X20" s="165"/>
    </row>
    <row r="21" spans="1:25" s="44" customFormat="1" ht="31.5">
      <c r="A21" s="261" t="s">
        <v>66</v>
      </c>
      <c r="B21" s="328">
        <v>1992</v>
      </c>
      <c r="C21" s="328">
        <v>1993</v>
      </c>
      <c r="D21" s="328">
        <v>1994</v>
      </c>
      <c r="E21" s="328">
        <v>1995</v>
      </c>
      <c r="F21" s="328">
        <v>1996</v>
      </c>
      <c r="G21" s="328">
        <v>1997</v>
      </c>
      <c r="H21" s="328">
        <v>1998</v>
      </c>
      <c r="I21" s="328">
        <v>1999</v>
      </c>
      <c r="J21" s="328">
        <v>2000</v>
      </c>
      <c r="K21" s="328">
        <v>2001</v>
      </c>
      <c r="L21" s="329">
        <v>2002</v>
      </c>
      <c r="M21" s="329">
        <v>2003</v>
      </c>
      <c r="N21" s="329">
        <v>2004</v>
      </c>
      <c r="O21" s="329">
        <v>2005</v>
      </c>
      <c r="P21" s="259" t="s">
        <v>462</v>
      </c>
      <c r="Q21" s="259" t="s">
        <v>463</v>
      </c>
      <c r="R21" s="259" t="s">
        <v>464</v>
      </c>
      <c r="S21" s="259" t="s">
        <v>465</v>
      </c>
      <c r="T21" s="329">
        <v>2010</v>
      </c>
      <c r="U21" s="329">
        <v>2011</v>
      </c>
      <c r="V21" s="329">
        <v>2012</v>
      </c>
      <c r="W21" s="329">
        <v>2013</v>
      </c>
      <c r="X21" s="329">
        <v>2014</v>
      </c>
      <c r="Y21" s="329">
        <v>2015</v>
      </c>
    </row>
    <row r="22" spans="1:25" ht="12.75">
      <c r="A22" s="1"/>
      <c r="B22" s="365"/>
      <c r="C22" s="365"/>
      <c r="D22" s="365"/>
      <c r="E22" s="366"/>
      <c r="F22" s="366"/>
      <c r="G22" s="366"/>
      <c r="H22" s="366"/>
      <c r="I22" s="366"/>
      <c r="M22" s="55"/>
      <c r="N22" s="91"/>
      <c r="O22" s="91"/>
      <c r="P22" s="102"/>
      <c r="Q22" s="91"/>
      <c r="R22" s="91"/>
      <c r="S22" s="91"/>
      <c r="T22" s="91"/>
      <c r="U22" s="91"/>
      <c r="Y22" s="91" t="s">
        <v>67</v>
      </c>
    </row>
    <row r="23" spans="1:25" ht="15">
      <c r="A23" s="203" t="s">
        <v>68</v>
      </c>
      <c r="B23" s="360">
        <v>33.6</v>
      </c>
      <c r="C23" s="360">
        <v>32.4</v>
      </c>
      <c r="D23" s="360">
        <v>33.8</v>
      </c>
      <c r="E23" s="360">
        <v>34</v>
      </c>
      <c r="F23" s="360">
        <v>34.1</v>
      </c>
      <c r="G23" s="360">
        <v>33.7</v>
      </c>
      <c r="H23" s="81">
        <v>33.07923307923308</v>
      </c>
      <c r="I23" s="81">
        <v>33.822886909763064</v>
      </c>
      <c r="J23" s="81">
        <v>32.30363594935061</v>
      </c>
      <c r="K23" s="81">
        <v>30.90210491146007</v>
      </c>
      <c r="L23" s="81">
        <v>30.4</v>
      </c>
      <c r="M23" s="81">
        <v>30.400955578512395</v>
      </c>
      <c r="N23" s="81">
        <v>30.3552981687275</v>
      </c>
      <c r="O23" s="81">
        <v>30.51129823711153</v>
      </c>
      <c r="P23" s="81">
        <v>30.022751403003184</v>
      </c>
      <c r="Q23" s="81">
        <v>29.701364665565144</v>
      </c>
      <c r="R23" s="81">
        <v>29.601488602884167</v>
      </c>
      <c r="S23" s="81">
        <v>29.1101152368758</v>
      </c>
      <c r="T23" s="81">
        <v>29.157745643795906</v>
      </c>
      <c r="U23" s="81">
        <v>28.792464379229436</v>
      </c>
      <c r="V23" s="81">
        <v>28.31058138729125</v>
      </c>
      <c r="W23" s="74">
        <v>26.88</v>
      </c>
      <c r="X23" s="74">
        <v>26.19</v>
      </c>
      <c r="Y23" s="74">
        <v>25.21</v>
      </c>
    </row>
    <row r="24" spans="1:25" ht="15">
      <c r="A24" s="203" t="s">
        <v>69</v>
      </c>
      <c r="B24" s="360">
        <v>3.3</v>
      </c>
      <c r="C24" s="360">
        <v>7.7</v>
      </c>
      <c r="D24" s="360">
        <v>3.4</v>
      </c>
      <c r="E24" s="360">
        <v>3.5</v>
      </c>
      <c r="F24" s="360">
        <v>3.5</v>
      </c>
      <c r="G24" s="360">
        <v>3.4</v>
      </c>
      <c r="H24" s="81">
        <v>3.3231033231033233</v>
      </c>
      <c r="I24" s="81">
        <v>3.216266173752311</v>
      </c>
      <c r="J24" s="81">
        <v>3.5382962794179877</v>
      </c>
      <c r="K24" s="81">
        <v>3.1540260608085533</v>
      </c>
      <c r="L24" s="81">
        <v>3.1</v>
      </c>
      <c r="M24" s="81">
        <v>2.940986570247934</v>
      </c>
      <c r="N24" s="81">
        <v>2.8298638284551574</v>
      </c>
      <c r="O24" s="81">
        <v>3.1259465681226146</v>
      </c>
      <c r="P24" s="81">
        <v>2.4025481571363567</v>
      </c>
      <c r="Q24" s="81">
        <v>2.3621565387675174</v>
      </c>
      <c r="R24" s="81">
        <v>2.3662583346255235</v>
      </c>
      <c r="S24" s="81">
        <v>2.3687580025608197</v>
      </c>
      <c r="T24" s="81">
        <v>2.361737870153826</v>
      </c>
      <c r="U24" s="81">
        <v>2.4381949875879894</v>
      </c>
      <c r="V24" s="81">
        <v>2.505023906867161</v>
      </c>
      <c r="W24" s="74">
        <v>2.72</v>
      </c>
      <c r="X24" s="74">
        <v>2.71</v>
      </c>
      <c r="Y24" s="74">
        <v>2.84</v>
      </c>
    </row>
    <row r="25" spans="1:25" ht="15">
      <c r="A25" s="203" t="s">
        <v>70</v>
      </c>
      <c r="B25" s="360">
        <v>4.9</v>
      </c>
      <c r="C25" s="360">
        <v>3.7</v>
      </c>
      <c r="D25" s="360">
        <v>4.3</v>
      </c>
      <c r="E25" s="360">
        <v>4.8</v>
      </c>
      <c r="F25" s="360">
        <v>4.7</v>
      </c>
      <c r="G25" s="360">
        <v>4.6</v>
      </c>
      <c r="H25" s="81">
        <v>4.438504438504438</v>
      </c>
      <c r="I25" s="81">
        <v>4.5236094773987565</v>
      </c>
      <c r="J25" s="81">
        <v>4.716643338432994</v>
      </c>
      <c r="K25" s="81">
        <v>4.637487470765119</v>
      </c>
      <c r="L25" s="81">
        <v>4.4</v>
      </c>
      <c r="M25" s="81">
        <v>4.219395661157025</v>
      </c>
      <c r="N25" s="81">
        <v>3.9943653153858194</v>
      </c>
      <c r="O25" s="81">
        <v>4.183073847458654</v>
      </c>
      <c r="P25" s="81">
        <v>4.052783254967389</v>
      </c>
      <c r="Q25" s="81">
        <v>4.198029496358853</v>
      </c>
      <c r="R25" s="81">
        <v>4.261125755931152</v>
      </c>
      <c r="S25" s="81">
        <v>4.0685019206145965</v>
      </c>
      <c r="T25" s="81">
        <v>3.9922263579169273</v>
      </c>
      <c r="U25" s="81">
        <v>3.686197163940558</v>
      </c>
      <c r="V25" s="81">
        <v>3.5894948375025986</v>
      </c>
      <c r="W25" s="74">
        <v>3.65</v>
      </c>
      <c r="X25" s="74">
        <v>3.56</v>
      </c>
      <c r="Y25" s="74">
        <v>3.64</v>
      </c>
    </row>
    <row r="26" spans="1:25" ht="15">
      <c r="A26" s="203" t="s">
        <v>71</v>
      </c>
      <c r="B26" s="360">
        <v>19.3</v>
      </c>
      <c r="C26" s="360">
        <v>14.6</v>
      </c>
      <c r="D26" s="360">
        <v>19.4</v>
      </c>
      <c r="E26" s="360">
        <v>18.9</v>
      </c>
      <c r="F26" s="360">
        <v>18.8</v>
      </c>
      <c r="G26" s="360">
        <v>17.8</v>
      </c>
      <c r="H26" s="81">
        <v>17.143517143517144</v>
      </c>
      <c r="I26" s="81">
        <v>16.716518232229877</v>
      </c>
      <c r="J26" s="81">
        <v>16.754011913674685</v>
      </c>
      <c r="K26" s="81">
        <v>16.902773137320416</v>
      </c>
      <c r="L26" s="81">
        <v>16.1</v>
      </c>
      <c r="M26" s="81">
        <v>15.124612603305785</v>
      </c>
      <c r="N26" s="81">
        <v>14.56565972765691</v>
      </c>
      <c r="O26" s="81">
        <v>14.290906887986916</v>
      </c>
      <c r="P26" s="81">
        <v>14.418322463218566</v>
      </c>
      <c r="Q26" s="81">
        <v>14.212716480019584</v>
      </c>
      <c r="R26" s="81">
        <v>14.110714839510003</v>
      </c>
      <c r="S26" s="81">
        <v>14.052496798975673</v>
      </c>
      <c r="T26" s="81">
        <v>14.440528344148357</v>
      </c>
      <c r="U26" s="81">
        <v>14.200700513483184</v>
      </c>
      <c r="V26" s="81">
        <v>14.070403991407387</v>
      </c>
      <c r="W26" s="74">
        <v>14.06</v>
      </c>
      <c r="X26" s="74">
        <v>13.77</v>
      </c>
      <c r="Y26" s="74">
        <v>13.36</v>
      </c>
    </row>
    <row r="27" spans="1:25" ht="15">
      <c r="A27" s="203" t="s">
        <v>72</v>
      </c>
      <c r="B27" s="360">
        <v>0.8</v>
      </c>
      <c r="C27" s="360">
        <v>2.6</v>
      </c>
      <c r="D27" s="360">
        <v>1.3</v>
      </c>
      <c r="E27" s="360">
        <v>1.6</v>
      </c>
      <c r="F27" s="360">
        <v>2.1</v>
      </c>
      <c r="G27" s="360">
        <v>1.9</v>
      </c>
      <c r="H27" s="81">
        <v>2.3034023034023035</v>
      </c>
      <c r="I27" s="81">
        <v>2.4466476222483617</v>
      </c>
      <c r="J27" s="81">
        <v>2.8124084502457602</v>
      </c>
      <c r="K27" s="81">
        <v>3.0938857333778818</v>
      </c>
      <c r="L27" s="81">
        <v>3.6</v>
      </c>
      <c r="M27" s="81">
        <v>4.374354338842975</v>
      </c>
      <c r="N27" s="81">
        <v>4.2948818281421195</v>
      </c>
      <c r="O27" s="81">
        <v>3.989216695947174</v>
      </c>
      <c r="P27" s="81">
        <v>3.8768390717427574</v>
      </c>
      <c r="Q27" s="81">
        <v>3.7329416804357143</v>
      </c>
      <c r="R27" s="81">
        <v>3.6625833462552335</v>
      </c>
      <c r="S27" s="81">
        <v>3.4122919334186936</v>
      </c>
      <c r="T27" s="81">
        <v>3.1687473236931387</v>
      </c>
      <c r="U27" s="81">
        <v>2.6966368551705377</v>
      </c>
      <c r="V27" s="81">
        <v>2.4357286397339064</v>
      </c>
      <c r="W27" s="74">
        <v>2.1</v>
      </c>
      <c r="X27" s="74">
        <v>2.03</v>
      </c>
      <c r="Y27" s="74">
        <v>1.96</v>
      </c>
    </row>
    <row r="28" spans="1:25" ht="15">
      <c r="A28" s="203" t="s">
        <v>73</v>
      </c>
      <c r="B28" s="83">
        <v>9.7</v>
      </c>
      <c r="C28" s="83">
        <v>9</v>
      </c>
      <c r="D28" s="83">
        <v>9.8</v>
      </c>
      <c r="E28" s="83">
        <v>9.5</v>
      </c>
      <c r="F28" s="83">
        <v>9.3</v>
      </c>
      <c r="G28" s="360">
        <v>9.4</v>
      </c>
      <c r="H28" s="81">
        <v>9.860409860409861</v>
      </c>
      <c r="I28" s="81">
        <v>10.038648966560242</v>
      </c>
      <c r="J28" s="81">
        <v>10.201490836886821</v>
      </c>
      <c r="K28" s="81">
        <v>10.350818576678918</v>
      </c>
      <c r="L28" s="81">
        <v>10.9</v>
      </c>
      <c r="M28" s="81">
        <v>11.037577479338843</v>
      </c>
      <c r="N28" s="81">
        <v>11.585537642823603</v>
      </c>
      <c r="O28" s="81">
        <v>11.979766159810989</v>
      </c>
      <c r="P28" s="81">
        <v>12.573942059760352</v>
      </c>
      <c r="Q28" s="81">
        <v>12.63998531301634</v>
      </c>
      <c r="R28" s="81">
        <v>12.625213211350598</v>
      </c>
      <c r="S28" s="81">
        <v>12.97695262483995</v>
      </c>
      <c r="T28" s="81">
        <v>13.31071510919332</v>
      </c>
      <c r="U28" s="81">
        <v>13.830040466555582</v>
      </c>
      <c r="V28" s="81">
        <v>14.07386875476405</v>
      </c>
      <c r="W28" s="74">
        <v>14.56</v>
      </c>
      <c r="X28" s="74">
        <v>14.42</v>
      </c>
      <c r="Y28" s="74">
        <v>14.43</v>
      </c>
    </row>
    <row r="29" spans="1:25" ht="15">
      <c r="A29" s="203" t="s">
        <v>74</v>
      </c>
      <c r="B29" s="360">
        <v>4.8</v>
      </c>
      <c r="C29" s="360">
        <v>6</v>
      </c>
      <c r="D29" s="360">
        <v>4.9</v>
      </c>
      <c r="E29" s="360">
        <v>5</v>
      </c>
      <c r="F29" s="360">
        <v>4.8</v>
      </c>
      <c r="G29" s="360">
        <v>5</v>
      </c>
      <c r="H29" s="81">
        <v>5.157905157905158</v>
      </c>
      <c r="I29" s="81">
        <v>5.437741556041002</v>
      </c>
      <c r="J29" s="81">
        <v>5.4653168842160085</v>
      </c>
      <c r="K29" s="81">
        <v>5.696625459405278</v>
      </c>
      <c r="L29" s="81">
        <v>6.2</v>
      </c>
      <c r="M29" s="81">
        <v>6.395273760330579</v>
      </c>
      <c r="N29" s="81">
        <v>6.733448113945845</v>
      </c>
      <c r="O29" s="81">
        <v>7.051553886230084</v>
      </c>
      <c r="P29" s="81">
        <v>7.7961474290914605</v>
      </c>
      <c r="Q29" s="81">
        <v>8.518450523223793</v>
      </c>
      <c r="R29" s="81">
        <v>9.002946193208249</v>
      </c>
      <c r="S29" s="81">
        <v>9.007682458386684</v>
      </c>
      <c r="T29" s="81">
        <v>8.942982311670345</v>
      </c>
      <c r="U29" s="81">
        <v>9.103274730506342</v>
      </c>
      <c r="V29" s="81">
        <v>9.032638070819763</v>
      </c>
      <c r="W29" s="74">
        <v>9.23</v>
      </c>
      <c r="X29" s="74">
        <v>9.77</v>
      </c>
      <c r="Y29" s="74">
        <v>10.07</v>
      </c>
    </row>
    <row r="30" spans="1:25" ht="15">
      <c r="A30" s="203" t="s">
        <v>358</v>
      </c>
      <c r="B30" s="360">
        <v>23.3</v>
      </c>
      <c r="C30" s="360">
        <v>23.7</v>
      </c>
      <c r="D30" s="360">
        <v>23.1</v>
      </c>
      <c r="E30" s="360">
        <v>22.5</v>
      </c>
      <c r="F30" s="83">
        <v>22.5</v>
      </c>
      <c r="G30" s="360">
        <v>23.6</v>
      </c>
      <c r="H30" s="361">
        <v>23.87552387552388</v>
      </c>
      <c r="I30" s="81">
        <v>15.536884557217274</v>
      </c>
      <c r="J30" s="81">
        <v>11.750919566420363</v>
      </c>
      <c r="K30" s="81">
        <v>8.590043434680922</v>
      </c>
      <c r="L30" s="81">
        <v>6.6</v>
      </c>
      <c r="M30" s="81">
        <v>5.459065082644629</v>
      </c>
      <c r="N30" s="81">
        <v>4.695570511817185</v>
      </c>
      <c r="O30" s="81">
        <v>4.043739019809777</v>
      </c>
      <c r="P30" s="81">
        <v>3.3459730016684364</v>
      </c>
      <c r="Q30" s="81">
        <v>2.9404565204087874</v>
      </c>
      <c r="R30" s="81">
        <v>2.6546751434330904</v>
      </c>
      <c r="S30" s="81">
        <v>2.727272727272727</v>
      </c>
      <c r="T30" s="81">
        <v>2.3880891992489874</v>
      </c>
      <c r="U30" s="81">
        <v>1.9179107015336485</v>
      </c>
      <c r="V30" s="81">
        <v>2.1931952047675143</v>
      </c>
      <c r="W30" s="74">
        <v>2.03</v>
      </c>
      <c r="X30" s="74">
        <v>1.9</v>
      </c>
      <c r="Y30" s="74">
        <v>1.76</v>
      </c>
    </row>
    <row r="31" spans="1:25" ht="15">
      <c r="A31" s="203" t="s">
        <v>359</v>
      </c>
      <c r="B31" s="362" t="s">
        <v>470</v>
      </c>
      <c r="C31" s="360">
        <v>0.3</v>
      </c>
      <c r="D31" s="360">
        <v>0.1</v>
      </c>
      <c r="E31" s="360">
        <v>0.2</v>
      </c>
      <c r="F31" s="360">
        <v>0.3</v>
      </c>
      <c r="G31" s="360">
        <v>0.5</v>
      </c>
      <c r="H31" s="361">
        <v>0.8184008184008184</v>
      </c>
      <c r="I31" s="81">
        <v>8.260796504789111</v>
      </c>
      <c r="J31" s="81">
        <v>12.457276781354773</v>
      </c>
      <c r="K31" s="81">
        <v>16.648847310390913</v>
      </c>
      <c r="L31" s="81">
        <v>18.8</v>
      </c>
      <c r="M31" s="81">
        <v>20.02518078512397</v>
      </c>
      <c r="N31" s="81">
        <v>20.935983722022225</v>
      </c>
      <c r="O31" s="81">
        <v>20.81844066153753</v>
      </c>
      <c r="P31" s="81">
        <v>21.50462611861065</v>
      </c>
      <c r="Q31" s="81">
        <v>21.666360687840402</v>
      </c>
      <c r="R31" s="81">
        <v>21.70258954876725</v>
      </c>
      <c r="S31" s="81">
        <v>22.26312419974392</v>
      </c>
      <c r="T31" s="81">
        <v>22.233933924042294</v>
      </c>
      <c r="U31" s="81">
        <v>23.334580201992722</v>
      </c>
      <c r="V31" s="81">
        <v>23.78906520684637</v>
      </c>
      <c r="W31" s="74">
        <v>24.77</v>
      </c>
      <c r="X31" s="74">
        <v>25.64</v>
      </c>
      <c r="Y31" s="74">
        <v>26.74</v>
      </c>
    </row>
    <row r="32" spans="1:25" ht="15">
      <c r="A32" s="203" t="s">
        <v>5</v>
      </c>
      <c r="B32" s="363">
        <v>100</v>
      </c>
      <c r="C32" s="363">
        <v>100</v>
      </c>
      <c r="D32" s="363">
        <v>100</v>
      </c>
      <c r="E32" s="363">
        <v>100</v>
      </c>
      <c r="F32" s="363">
        <v>100</v>
      </c>
      <c r="G32" s="363">
        <v>100</v>
      </c>
      <c r="H32" s="82">
        <v>100</v>
      </c>
      <c r="I32" s="82">
        <v>100</v>
      </c>
      <c r="J32" s="82">
        <v>100</v>
      </c>
      <c r="K32" s="164">
        <v>99.97661209488808</v>
      </c>
      <c r="L32" s="164">
        <v>100</v>
      </c>
      <c r="M32" s="164">
        <v>100</v>
      </c>
      <c r="N32" s="164">
        <v>100</v>
      </c>
      <c r="O32" s="164">
        <v>100</v>
      </c>
      <c r="P32" s="164">
        <v>100</v>
      </c>
      <c r="Q32" s="164">
        <v>100</v>
      </c>
      <c r="R32" s="164">
        <v>100</v>
      </c>
      <c r="S32" s="164">
        <v>100</v>
      </c>
      <c r="T32" s="164">
        <v>100</v>
      </c>
      <c r="U32" s="164">
        <f>SUM(U23:U31)</f>
        <v>100</v>
      </c>
      <c r="V32" s="164">
        <v>100</v>
      </c>
      <c r="W32" s="164">
        <v>100</v>
      </c>
      <c r="X32" s="74">
        <f>SUM(X23:X31)</f>
        <v>99.99000000000001</v>
      </c>
      <c r="Y32" s="74">
        <f>SUM(Y23:Y31)</f>
        <v>100.00999999999999</v>
      </c>
    </row>
    <row r="33" spans="1:25" ht="15">
      <c r="A33" s="203"/>
      <c r="B33" s="359" t="s">
        <v>206</v>
      </c>
      <c r="C33" s="359" t="s">
        <v>206</v>
      </c>
      <c r="D33" s="359" t="s">
        <v>206</v>
      </c>
      <c r="E33" s="359" t="s">
        <v>206</v>
      </c>
      <c r="F33" s="359" t="s">
        <v>206</v>
      </c>
      <c r="G33" s="359" t="s">
        <v>206</v>
      </c>
      <c r="H33" s="342"/>
      <c r="I33" s="342"/>
      <c r="M33" s="58"/>
      <c r="N33" s="58"/>
      <c r="O33" s="58"/>
      <c r="P33" s="102"/>
      <c r="Q33" s="58"/>
      <c r="R33" s="58"/>
      <c r="S33" s="58"/>
      <c r="T33" s="58"/>
      <c r="U33" s="58"/>
      <c r="Y33" s="58" t="s">
        <v>0</v>
      </c>
    </row>
    <row r="34" spans="1:25" ht="18.75">
      <c r="A34" s="126" t="s">
        <v>396</v>
      </c>
      <c r="B34" s="364">
        <v>31.5</v>
      </c>
      <c r="C34" s="364">
        <v>38.7</v>
      </c>
      <c r="D34" s="364">
        <v>32.5</v>
      </c>
      <c r="E34" s="364">
        <v>33.3</v>
      </c>
      <c r="F34" s="364">
        <v>32.6</v>
      </c>
      <c r="G34" s="364">
        <v>31.1</v>
      </c>
      <c r="H34" s="308">
        <v>30.303</v>
      </c>
      <c r="I34" s="308">
        <v>29.755</v>
      </c>
      <c r="J34" s="308">
        <v>30.721</v>
      </c>
      <c r="K34" s="308">
        <v>29.93</v>
      </c>
      <c r="L34" s="308">
        <v>30.5</v>
      </c>
      <c r="M34" s="308">
        <v>30.976</v>
      </c>
      <c r="N34" s="308">
        <v>31.945</v>
      </c>
      <c r="O34" s="308">
        <v>33.014</v>
      </c>
      <c r="P34" s="308">
        <v>32.965</v>
      </c>
      <c r="Q34" s="308">
        <v>32.682</v>
      </c>
      <c r="R34" s="308">
        <v>32.245</v>
      </c>
      <c r="S34" s="308">
        <v>31.24</v>
      </c>
      <c r="T34" s="308">
        <v>30.359</v>
      </c>
      <c r="U34" s="308">
        <v>29.407</v>
      </c>
      <c r="V34" s="308">
        <v>28.862</v>
      </c>
      <c r="W34" s="508">
        <v>28.861</v>
      </c>
      <c r="X34" s="508">
        <v>29.354</v>
      </c>
      <c r="Y34" s="508">
        <v>29.733</v>
      </c>
    </row>
    <row r="35" spans="1:24" ht="12.75">
      <c r="A35" s="445" t="s">
        <v>489</v>
      </c>
      <c r="B35" s="122"/>
      <c r="C35" s="122"/>
      <c r="D35" s="122"/>
      <c r="E35" s="122"/>
      <c r="F35" s="122"/>
      <c r="G35" s="122"/>
      <c r="H35" s="122"/>
      <c r="I35" s="122"/>
      <c r="U35" s="102"/>
      <c r="X35" s="102"/>
    </row>
    <row r="36" spans="1:24" ht="12.75">
      <c r="A36" s="11" t="s">
        <v>665</v>
      </c>
      <c r="B36" s="100"/>
      <c r="C36" s="100"/>
      <c r="D36" s="100"/>
      <c r="E36" s="100"/>
      <c r="F36" s="100"/>
      <c r="G36" s="100"/>
      <c r="H36" s="100"/>
      <c r="I36" s="100"/>
      <c r="U36" s="102"/>
      <c r="X36" s="102"/>
    </row>
    <row r="37" spans="1:24" ht="12.75">
      <c r="A37" s="122"/>
      <c r="B37" s="122"/>
      <c r="C37" s="122"/>
      <c r="D37" s="122"/>
      <c r="E37" s="122"/>
      <c r="F37" s="122"/>
      <c r="G37" s="122"/>
      <c r="H37" s="122"/>
      <c r="I37" s="122"/>
      <c r="U37" s="102"/>
      <c r="X37" s="102"/>
    </row>
    <row r="38" spans="21:24" ht="12.75">
      <c r="U38" s="102"/>
      <c r="X38" s="102"/>
    </row>
    <row r="39" spans="1:24" s="44" customFormat="1" ht="15.75">
      <c r="A39" s="96" t="s">
        <v>333</v>
      </c>
      <c r="B39" s="96"/>
      <c r="C39" s="96"/>
      <c r="D39" s="96"/>
      <c r="E39" s="96"/>
      <c r="F39" s="96"/>
      <c r="G39" s="96"/>
      <c r="H39" s="96"/>
      <c r="I39" s="96"/>
      <c r="K39" s="45"/>
      <c r="L39" s="45"/>
      <c r="M39" s="45"/>
      <c r="N39" s="45"/>
      <c r="O39" s="45"/>
      <c r="P39" s="45"/>
      <c r="Q39" s="45"/>
      <c r="R39" s="178"/>
      <c r="S39" s="178"/>
      <c r="T39" s="178"/>
      <c r="U39" s="178"/>
      <c r="X39" s="165"/>
    </row>
    <row r="40" spans="1:25" s="44" customFormat="1" ht="18.75">
      <c r="A40" s="261" t="s">
        <v>144</v>
      </c>
      <c r="B40" s="262">
        <v>1992</v>
      </c>
      <c r="C40" s="262">
        <v>1993</v>
      </c>
      <c r="D40" s="262">
        <v>1994</v>
      </c>
      <c r="E40" s="262">
        <v>1995</v>
      </c>
      <c r="F40" s="262">
        <v>1996</v>
      </c>
      <c r="G40" s="262">
        <v>1997</v>
      </c>
      <c r="H40" s="262">
        <v>1998</v>
      </c>
      <c r="I40" s="262">
        <v>1999</v>
      </c>
      <c r="J40" s="262">
        <v>2000</v>
      </c>
      <c r="K40" s="262">
        <v>2001</v>
      </c>
      <c r="L40" s="263">
        <v>2002</v>
      </c>
      <c r="M40" s="263">
        <v>2003</v>
      </c>
      <c r="N40" s="263">
        <v>2004</v>
      </c>
      <c r="O40" s="263">
        <v>2005</v>
      </c>
      <c r="P40" s="259" t="s">
        <v>458</v>
      </c>
      <c r="Q40" s="259" t="s">
        <v>459</v>
      </c>
      <c r="R40" s="259" t="s">
        <v>460</v>
      </c>
      <c r="S40" s="259" t="s">
        <v>461</v>
      </c>
      <c r="T40" s="263">
        <v>2010</v>
      </c>
      <c r="U40" s="263">
        <v>2011</v>
      </c>
      <c r="V40" s="263">
        <v>2012</v>
      </c>
      <c r="W40" s="263">
        <v>2013</v>
      </c>
      <c r="X40" s="263">
        <v>2014</v>
      </c>
      <c r="Y40" s="263">
        <v>2015</v>
      </c>
    </row>
    <row r="41" spans="1:24" s="44" customFormat="1" ht="12.75" customHeight="1">
      <c r="A41" s="211"/>
      <c r="B41" s="211"/>
      <c r="C41" s="211"/>
      <c r="D41" s="211"/>
      <c r="E41" s="211"/>
      <c r="F41" s="211"/>
      <c r="G41" s="211"/>
      <c r="H41" s="211"/>
      <c r="I41" s="211"/>
      <c r="J41" s="212"/>
      <c r="K41" s="212"/>
      <c r="L41" s="212"/>
      <c r="M41" s="213"/>
      <c r="N41" s="213"/>
      <c r="O41" s="213"/>
      <c r="P41" s="213"/>
      <c r="Q41" s="213"/>
      <c r="R41" s="213"/>
      <c r="S41" s="213"/>
      <c r="T41" s="213"/>
      <c r="U41" s="213"/>
      <c r="X41" s="165"/>
    </row>
    <row r="42" spans="1:25" ht="15">
      <c r="A42" s="265" t="s">
        <v>75</v>
      </c>
      <c r="B42" s="85">
        <v>625</v>
      </c>
      <c r="C42" s="85">
        <v>627</v>
      </c>
      <c r="D42" s="85">
        <v>584</v>
      </c>
      <c r="E42" s="85">
        <v>556</v>
      </c>
      <c r="F42" s="85">
        <v>622</v>
      </c>
      <c r="G42" s="85">
        <v>785</v>
      </c>
      <c r="H42" s="86">
        <v>800</v>
      </c>
      <c r="I42" s="86">
        <v>863</v>
      </c>
      <c r="J42" s="84">
        <v>892</v>
      </c>
      <c r="K42" s="84">
        <v>961</v>
      </c>
      <c r="L42" s="86">
        <v>1023</v>
      </c>
      <c r="M42" s="86">
        <v>1178</v>
      </c>
      <c r="N42" s="86">
        <v>1351</v>
      </c>
      <c r="O42" s="86">
        <v>1554</v>
      </c>
      <c r="P42" s="86">
        <v>1646</v>
      </c>
      <c r="Q42" s="86">
        <v>1751</v>
      </c>
      <c r="R42" s="86">
        <v>1825</v>
      </c>
      <c r="S42" s="86">
        <v>1766</v>
      </c>
      <c r="T42" s="86">
        <v>1795</v>
      </c>
      <c r="U42" s="86">
        <v>1753</v>
      </c>
      <c r="V42" s="86">
        <v>1721</v>
      </c>
      <c r="W42" s="166">
        <v>1701</v>
      </c>
      <c r="X42" s="166">
        <v>1666</v>
      </c>
      <c r="Y42" s="166">
        <v>1636</v>
      </c>
    </row>
    <row r="43" spans="1:25" ht="15">
      <c r="A43" s="265" t="s">
        <v>76</v>
      </c>
      <c r="B43" s="85">
        <v>1622</v>
      </c>
      <c r="C43" s="85">
        <v>1777</v>
      </c>
      <c r="D43" s="85">
        <v>1940</v>
      </c>
      <c r="E43" s="85">
        <v>1916</v>
      </c>
      <c r="F43" s="85">
        <v>2097</v>
      </c>
      <c r="G43" s="85">
        <v>2239</v>
      </c>
      <c r="H43" s="86">
        <v>2360</v>
      </c>
      <c r="I43" s="86">
        <v>2657</v>
      </c>
      <c r="J43" s="84">
        <v>2944</v>
      </c>
      <c r="K43" s="84">
        <v>3115</v>
      </c>
      <c r="L43" s="86">
        <v>3239</v>
      </c>
      <c r="M43" s="86">
        <v>3504</v>
      </c>
      <c r="N43" s="86">
        <v>3731</v>
      </c>
      <c r="O43" s="86">
        <v>3928</v>
      </c>
      <c r="P43" s="86">
        <v>3921</v>
      </c>
      <c r="Q43" s="86">
        <v>3937</v>
      </c>
      <c r="R43" s="86">
        <v>3871</v>
      </c>
      <c r="S43" s="86">
        <v>3920</v>
      </c>
      <c r="T43" s="86">
        <v>3912</v>
      </c>
      <c r="U43" s="86">
        <v>3795</v>
      </c>
      <c r="V43" s="86">
        <v>3836</v>
      </c>
      <c r="W43" s="166">
        <v>3916</v>
      </c>
      <c r="X43" s="166">
        <v>3995</v>
      </c>
      <c r="Y43" s="166">
        <v>4013</v>
      </c>
    </row>
    <row r="44" spans="1:25" ht="15">
      <c r="A44" s="265" t="s">
        <v>77</v>
      </c>
      <c r="B44" s="85">
        <v>232</v>
      </c>
      <c r="C44" s="85">
        <v>253</v>
      </c>
      <c r="D44" s="85">
        <v>326</v>
      </c>
      <c r="E44" s="85">
        <v>354</v>
      </c>
      <c r="F44" s="85">
        <v>430</v>
      </c>
      <c r="G44" s="85">
        <v>638</v>
      </c>
      <c r="H44" s="86">
        <v>776</v>
      </c>
      <c r="I44" s="86">
        <v>867</v>
      </c>
      <c r="J44" s="84">
        <v>894</v>
      </c>
      <c r="K44" s="84">
        <v>958</v>
      </c>
      <c r="L44" s="86">
        <v>1004</v>
      </c>
      <c r="M44" s="86">
        <v>1106</v>
      </c>
      <c r="N44" s="86">
        <v>1208</v>
      </c>
      <c r="O44" s="86">
        <v>1249</v>
      </c>
      <c r="P44" s="86">
        <v>1238</v>
      </c>
      <c r="Q44" s="86">
        <v>1301</v>
      </c>
      <c r="R44" s="86">
        <v>1266</v>
      </c>
      <c r="S44" s="86">
        <v>1186</v>
      </c>
      <c r="T44" s="86">
        <v>1117</v>
      </c>
      <c r="U44" s="86">
        <v>1082</v>
      </c>
      <c r="V44" s="86">
        <v>1003</v>
      </c>
      <c r="W44" s="166">
        <v>948</v>
      </c>
      <c r="X44" s="166">
        <v>1008</v>
      </c>
      <c r="Y44" s="166">
        <v>975</v>
      </c>
    </row>
    <row r="45" spans="1:25" ht="15">
      <c r="A45" s="265" t="s">
        <v>78</v>
      </c>
      <c r="B45" s="85">
        <v>503</v>
      </c>
      <c r="C45" s="85">
        <v>474</v>
      </c>
      <c r="D45" s="85">
        <v>478</v>
      </c>
      <c r="E45" s="85">
        <v>477</v>
      </c>
      <c r="F45" s="85">
        <v>499</v>
      </c>
      <c r="G45" s="85">
        <v>611</v>
      </c>
      <c r="H45" s="86">
        <v>628</v>
      </c>
      <c r="I45" s="86">
        <v>712</v>
      </c>
      <c r="J45" s="84">
        <v>782</v>
      </c>
      <c r="K45" s="84">
        <v>911</v>
      </c>
      <c r="L45" s="86">
        <v>938</v>
      </c>
      <c r="M45" s="86">
        <v>952</v>
      </c>
      <c r="N45" s="86">
        <v>1016</v>
      </c>
      <c r="O45" s="86">
        <v>1108</v>
      </c>
      <c r="P45" s="86">
        <v>1290</v>
      </c>
      <c r="Q45" s="86">
        <v>1322</v>
      </c>
      <c r="R45" s="86">
        <v>1370</v>
      </c>
      <c r="S45" s="86">
        <v>1383</v>
      </c>
      <c r="T45" s="86">
        <v>1379</v>
      </c>
      <c r="U45" s="86">
        <v>1415</v>
      </c>
      <c r="V45" s="86">
        <v>1458</v>
      </c>
      <c r="W45" s="166">
        <v>1507</v>
      </c>
      <c r="X45" s="166">
        <v>1528</v>
      </c>
      <c r="Y45" s="166">
        <v>1529</v>
      </c>
    </row>
    <row r="46" spans="1:25" ht="15">
      <c r="A46" s="265" t="s">
        <v>79</v>
      </c>
      <c r="B46" s="84">
        <v>2828</v>
      </c>
      <c r="C46" s="84">
        <v>2729</v>
      </c>
      <c r="D46" s="84">
        <v>2757</v>
      </c>
      <c r="E46" s="84">
        <v>2641</v>
      </c>
      <c r="F46" s="84">
        <v>2583</v>
      </c>
      <c r="G46" s="85">
        <v>2533</v>
      </c>
      <c r="H46" s="86">
        <v>2377</v>
      </c>
      <c r="I46" s="86">
        <v>2313</v>
      </c>
      <c r="J46" s="84">
        <v>2249</v>
      </c>
      <c r="K46" s="84">
        <v>2153</v>
      </c>
      <c r="L46" s="86">
        <v>2098</v>
      </c>
      <c r="M46" s="86">
        <v>2027</v>
      </c>
      <c r="N46" s="86">
        <v>2047</v>
      </c>
      <c r="O46" s="86">
        <v>2031</v>
      </c>
      <c r="P46" s="86">
        <v>1957</v>
      </c>
      <c r="Q46" s="86">
        <v>1937</v>
      </c>
      <c r="R46" s="86">
        <v>1859</v>
      </c>
      <c r="S46" s="86">
        <v>1757</v>
      </c>
      <c r="T46" s="86">
        <v>1667</v>
      </c>
      <c r="U46" s="86">
        <v>1580</v>
      </c>
      <c r="V46" s="86">
        <v>1449</v>
      </c>
      <c r="W46" s="166">
        <v>1384</v>
      </c>
      <c r="X46" s="166">
        <v>1388</v>
      </c>
      <c r="Y46" s="166">
        <v>1380</v>
      </c>
    </row>
    <row r="47" spans="1:25" ht="15">
      <c r="A47" s="265" t="s">
        <v>80</v>
      </c>
      <c r="B47" s="85">
        <v>251</v>
      </c>
      <c r="C47" s="85">
        <v>210</v>
      </c>
      <c r="D47" s="85">
        <v>216</v>
      </c>
      <c r="E47" s="85">
        <v>185</v>
      </c>
      <c r="F47" s="85">
        <v>182</v>
      </c>
      <c r="G47" s="85">
        <v>189</v>
      </c>
      <c r="H47" s="86">
        <v>191</v>
      </c>
      <c r="I47" s="86">
        <v>183</v>
      </c>
      <c r="J47" s="84">
        <v>172</v>
      </c>
      <c r="K47" s="84">
        <v>173</v>
      </c>
      <c r="L47" s="86">
        <v>169</v>
      </c>
      <c r="M47" s="86">
        <v>179</v>
      </c>
      <c r="N47" s="86">
        <v>175</v>
      </c>
      <c r="O47" s="86">
        <v>201</v>
      </c>
      <c r="P47" s="86">
        <v>209</v>
      </c>
      <c r="Q47" s="86">
        <v>207</v>
      </c>
      <c r="R47" s="86">
        <v>217</v>
      </c>
      <c r="S47" s="86">
        <v>270</v>
      </c>
      <c r="T47" s="86">
        <v>274</v>
      </c>
      <c r="U47" s="86">
        <v>319</v>
      </c>
      <c r="V47" s="86">
        <v>397</v>
      </c>
      <c r="W47" s="166">
        <v>413</v>
      </c>
      <c r="X47" s="166">
        <v>443</v>
      </c>
      <c r="Y47" s="166">
        <v>463</v>
      </c>
    </row>
    <row r="48" spans="1:25" ht="15">
      <c r="A48" s="265" t="s">
        <v>81</v>
      </c>
      <c r="B48" s="85">
        <v>73</v>
      </c>
      <c r="C48" s="85">
        <v>63</v>
      </c>
      <c r="D48" s="85">
        <v>54</v>
      </c>
      <c r="E48" s="85">
        <v>103</v>
      </c>
      <c r="F48" s="84">
        <v>126</v>
      </c>
      <c r="G48" s="85">
        <v>175</v>
      </c>
      <c r="H48" s="86">
        <v>199</v>
      </c>
      <c r="I48" s="86">
        <v>221</v>
      </c>
      <c r="J48" s="84">
        <v>288</v>
      </c>
      <c r="K48" s="84">
        <v>376</v>
      </c>
      <c r="L48" s="86">
        <v>392</v>
      </c>
      <c r="M48" s="86">
        <v>435</v>
      </c>
      <c r="N48" s="86">
        <v>488</v>
      </c>
      <c r="O48" s="86">
        <v>482</v>
      </c>
      <c r="P48" s="86">
        <v>521</v>
      </c>
      <c r="Q48" s="86">
        <v>546</v>
      </c>
      <c r="R48" s="86">
        <v>523</v>
      </c>
      <c r="S48" s="86">
        <v>525</v>
      </c>
      <c r="T48" s="86">
        <v>583</v>
      </c>
      <c r="U48" s="86">
        <v>539</v>
      </c>
      <c r="V48" s="86">
        <v>553</v>
      </c>
      <c r="W48" s="166">
        <v>513</v>
      </c>
      <c r="X48" s="166">
        <v>510</v>
      </c>
      <c r="Y48" s="166">
        <v>513</v>
      </c>
    </row>
    <row r="49" spans="1:25" ht="15">
      <c r="A49" s="265" t="s">
        <v>82</v>
      </c>
      <c r="B49" s="85">
        <v>2571</v>
      </c>
      <c r="C49" s="85">
        <v>2453</v>
      </c>
      <c r="D49" s="85">
        <v>2489</v>
      </c>
      <c r="E49" s="85">
        <v>2335</v>
      </c>
      <c r="F49" s="85">
        <v>2211</v>
      </c>
      <c r="G49" s="85">
        <v>2027</v>
      </c>
      <c r="H49" s="86">
        <v>1774</v>
      </c>
      <c r="I49" s="86">
        <v>1722</v>
      </c>
      <c r="J49" s="84">
        <v>1548</v>
      </c>
      <c r="K49" s="84">
        <v>1418</v>
      </c>
      <c r="L49" s="86">
        <v>1433</v>
      </c>
      <c r="M49" s="86">
        <v>1451</v>
      </c>
      <c r="N49" s="86">
        <v>1453</v>
      </c>
      <c r="O49" s="86">
        <v>1448</v>
      </c>
      <c r="P49" s="86">
        <v>1317</v>
      </c>
      <c r="Q49" s="86">
        <v>1406</v>
      </c>
      <c r="R49" s="86">
        <v>1418</v>
      </c>
      <c r="S49" s="86">
        <v>1411</v>
      </c>
      <c r="T49" s="86">
        <v>1384</v>
      </c>
      <c r="U49" s="86">
        <v>1446</v>
      </c>
      <c r="V49" s="86">
        <v>1417</v>
      </c>
      <c r="W49" s="166">
        <v>1374</v>
      </c>
      <c r="X49" s="166">
        <v>1375</v>
      </c>
      <c r="Y49" s="166">
        <v>1423</v>
      </c>
    </row>
    <row r="50" spans="1:25" ht="15">
      <c r="A50" s="265"/>
      <c r="B50" s="85"/>
      <c r="C50" s="85"/>
      <c r="D50" s="85"/>
      <c r="E50" s="85"/>
      <c r="F50" s="85"/>
      <c r="G50" s="85"/>
      <c r="H50" s="86"/>
      <c r="I50" s="369"/>
      <c r="J50" s="84"/>
      <c r="K50" s="84"/>
      <c r="L50" s="86"/>
      <c r="M50" s="86"/>
      <c r="N50" s="86"/>
      <c r="O50" s="86"/>
      <c r="P50" s="86"/>
      <c r="Q50" s="86"/>
      <c r="R50" s="86"/>
      <c r="S50" s="86"/>
      <c r="T50" s="86"/>
      <c r="U50" s="86"/>
      <c r="W50" s="58"/>
      <c r="X50" s="102"/>
      <c r="Y50" s="102"/>
    </row>
    <row r="51" spans="1:25" ht="15.75">
      <c r="A51" s="309" t="s">
        <v>5</v>
      </c>
      <c r="B51" s="310">
        <v>12352</v>
      </c>
      <c r="C51" s="310">
        <v>11931</v>
      </c>
      <c r="D51" s="310">
        <v>12050</v>
      </c>
      <c r="E51" s="310">
        <v>9331</v>
      </c>
      <c r="F51" s="310">
        <v>8750</v>
      </c>
      <c r="G51" s="310">
        <v>9197</v>
      </c>
      <c r="H51" s="310">
        <v>9105</v>
      </c>
      <c r="I51" s="310">
        <v>9538</v>
      </c>
      <c r="J51" s="310">
        <v>9769</v>
      </c>
      <c r="K51" s="310">
        <v>10065</v>
      </c>
      <c r="L51" s="307">
        <v>10296</v>
      </c>
      <c r="M51" s="307">
        <v>10832</v>
      </c>
      <c r="N51" s="307">
        <v>11469</v>
      </c>
      <c r="O51" s="307">
        <v>12001</v>
      </c>
      <c r="P51" s="307">
        <v>12099</v>
      </c>
      <c r="Q51" s="307">
        <v>12407</v>
      </c>
      <c r="R51" s="307">
        <v>12349</v>
      </c>
      <c r="S51" s="307">
        <v>12218</v>
      </c>
      <c r="T51" s="307">
        <v>12111</v>
      </c>
      <c r="U51" s="307">
        <f>SUM(U42:U49)</f>
        <v>11929</v>
      </c>
      <c r="V51" s="307">
        <v>11834</v>
      </c>
      <c r="W51" s="243">
        <v>11756</v>
      </c>
      <c r="X51" s="243">
        <v>11913</v>
      </c>
      <c r="Y51" s="243">
        <v>11932</v>
      </c>
    </row>
    <row r="52" spans="1:9" ht="12.75">
      <c r="A52" s="11" t="s">
        <v>510</v>
      </c>
      <c r="B52" s="100"/>
      <c r="C52" s="100"/>
      <c r="D52" s="100"/>
      <c r="E52" s="100"/>
      <c r="F52" s="100"/>
      <c r="G52" s="100"/>
      <c r="H52" s="100"/>
      <c r="I52" s="100"/>
    </row>
    <row r="57" ht="67.5" customHeight="1"/>
  </sheetData>
  <sheetProtection/>
  <printOptions/>
  <pageMargins left="0.75" right="0.75" top="1" bottom="1" header="0.5" footer="0.5"/>
  <pageSetup fitToHeight="1" fitToWidth="1" horizontalDpi="600" verticalDpi="600" orientation="portrait" paperSize="9" scale="68" r:id="rId1"/>
  <headerFooter alignWithMargins="0">
    <oddHeader>&amp;R&amp;"Arial,Bold"&amp;16ROAD TRANSPORT VEHICLES</oddHeader>
  </headerFooter>
</worksheet>
</file>

<file path=xl/worksheets/sheet14.xml><?xml version="1.0" encoding="utf-8"?>
<worksheet xmlns="http://schemas.openxmlformats.org/spreadsheetml/2006/main" xmlns:r="http://schemas.openxmlformats.org/officeDocument/2006/relationships">
  <dimension ref="A1:M54"/>
  <sheetViews>
    <sheetView zoomScalePageLayoutView="0" workbookViewId="0" topLeftCell="A1">
      <selection activeCell="M19" sqref="M19"/>
    </sheetView>
  </sheetViews>
  <sheetFormatPr defaultColWidth="9.140625" defaultRowHeight="12.75"/>
  <cols>
    <col min="1" max="1" width="11.140625" style="0" customWidth="1"/>
    <col min="2" max="3" width="9.8515625" style="0" customWidth="1"/>
    <col min="4" max="4" width="12.421875" style="0" customWidth="1"/>
    <col min="5" max="5" width="10.421875" style="0" customWidth="1"/>
    <col min="6" max="6" width="2.28125" style="0" customWidth="1"/>
    <col min="7" max="8" width="10.421875" style="0" customWidth="1"/>
    <col min="9" max="9" width="13.28125" style="0" customWidth="1"/>
  </cols>
  <sheetData>
    <row r="1" ht="14.25">
      <c r="A1" s="605" t="s">
        <v>870</v>
      </c>
    </row>
    <row r="2" spans="1:10" ht="12.75">
      <c r="A2" s="235"/>
      <c r="B2" s="235"/>
      <c r="C2" s="235"/>
      <c r="D2" s="235"/>
      <c r="E2" s="235"/>
      <c r="F2" s="235"/>
      <c r="G2" s="235"/>
      <c r="H2" s="235"/>
      <c r="I2" s="235"/>
      <c r="J2" s="235"/>
    </row>
    <row r="3" spans="1:10" ht="12.75">
      <c r="A3" s="235"/>
      <c r="B3" s="606" t="s">
        <v>849</v>
      </c>
      <c r="C3" s="606"/>
      <c r="D3" s="606"/>
      <c r="E3" s="606"/>
      <c r="F3" s="1"/>
      <c r="G3" s="606" t="s">
        <v>850</v>
      </c>
      <c r="H3" s="606"/>
      <c r="I3" s="606"/>
      <c r="J3" s="606"/>
    </row>
    <row r="4" spans="1:10" ht="53.25" customHeight="1">
      <c r="A4" s="607" t="s">
        <v>851</v>
      </c>
      <c r="B4" s="607" t="s">
        <v>852</v>
      </c>
      <c r="C4" s="607" t="s">
        <v>853</v>
      </c>
      <c r="D4" s="607" t="s">
        <v>854</v>
      </c>
      <c r="E4" s="607" t="s">
        <v>867</v>
      </c>
      <c r="F4" s="607"/>
      <c r="G4" s="607" t="s">
        <v>852</v>
      </c>
      <c r="H4" s="607" t="s">
        <v>853</v>
      </c>
      <c r="I4" s="607" t="s">
        <v>854</v>
      </c>
      <c r="J4" s="607" t="s">
        <v>867</v>
      </c>
    </row>
    <row r="5" spans="1:10" ht="12.75">
      <c r="A5" s="608" t="s">
        <v>855</v>
      </c>
      <c r="B5" s="650">
        <v>1886</v>
      </c>
      <c r="C5" s="650">
        <v>918</v>
      </c>
      <c r="D5" s="650">
        <v>150</v>
      </c>
      <c r="E5" s="650">
        <v>2954</v>
      </c>
      <c r="F5" s="650"/>
      <c r="G5" s="650">
        <v>328</v>
      </c>
      <c r="H5" s="650">
        <v>95</v>
      </c>
      <c r="I5" s="650">
        <v>25</v>
      </c>
      <c r="J5" s="650">
        <v>448</v>
      </c>
    </row>
    <row r="6" spans="1:10" ht="12.75">
      <c r="A6" s="608" t="s">
        <v>856</v>
      </c>
      <c r="B6" s="650">
        <v>640</v>
      </c>
      <c r="C6" s="650">
        <v>713</v>
      </c>
      <c r="D6" s="650">
        <v>147</v>
      </c>
      <c r="E6" s="650">
        <v>1500</v>
      </c>
      <c r="F6" s="650"/>
      <c r="G6" s="651">
        <v>0</v>
      </c>
      <c r="H6" s="650">
        <v>123</v>
      </c>
      <c r="I6" s="650">
        <v>16</v>
      </c>
      <c r="J6" s="650">
        <v>139</v>
      </c>
    </row>
    <row r="7" spans="1:10" ht="12.75">
      <c r="A7" s="608" t="s">
        <v>857</v>
      </c>
      <c r="B7" s="650">
        <v>276</v>
      </c>
      <c r="C7" s="650">
        <v>442</v>
      </c>
      <c r="D7" s="650">
        <v>94</v>
      </c>
      <c r="E7" s="650">
        <v>812</v>
      </c>
      <c r="F7" s="650"/>
      <c r="G7" s="650">
        <v>0</v>
      </c>
      <c r="H7" s="650">
        <v>102</v>
      </c>
      <c r="I7" s="650">
        <v>39</v>
      </c>
      <c r="J7" s="650">
        <v>141</v>
      </c>
    </row>
    <row r="8" spans="1:10" ht="12.75">
      <c r="A8" s="608" t="s">
        <v>858</v>
      </c>
      <c r="B8" s="650">
        <v>97</v>
      </c>
      <c r="C8" s="650">
        <v>261</v>
      </c>
      <c r="D8" s="650">
        <v>50</v>
      </c>
      <c r="E8" s="650">
        <v>408</v>
      </c>
      <c r="F8" s="650"/>
      <c r="G8" s="650">
        <v>0</v>
      </c>
      <c r="H8" s="650">
        <v>68</v>
      </c>
      <c r="I8" s="650">
        <v>28</v>
      </c>
      <c r="J8" s="650">
        <v>96</v>
      </c>
    </row>
    <row r="9" spans="1:10" ht="12.75">
      <c r="A9" s="608" t="s">
        <v>859</v>
      </c>
      <c r="B9" s="650">
        <v>46</v>
      </c>
      <c r="C9" s="650">
        <v>179</v>
      </c>
      <c r="D9" s="650">
        <v>52</v>
      </c>
      <c r="E9" s="650">
        <v>277</v>
      </c>
      <c r="F9" s="650"/>
      <c r="G9" s="650">
        <v>0</v>
      </c>
      <c r="H9" s="650">
        <v>20</v>
      </c>
      <c r="I9" s="650">
        <v>25</v>
      </c>
      <c r="J9" s="650">
        <v>45</v>
      </c>
    </row>
    <row r="10" spans="1:10" ht="12.75">
      <c r="A10" s="622" t="s">
        <v>860</v>
      </c>
      <c r="B10" s="652">
        <v>15</v>
      </c>
      <c r="C10" s="652">
        <v>53</v>
      </c>
      <c r="D10" s="652">
        <v>13</v>
      </c>
      <c r="E10" s="652">
        <v>81</v>
      </c>
      <c r="F10" s="652"/>
      <c r="G10" s="652">
        <v>0</v>
      </c>
      <c r="H10" s="652">
        <v>4</v>
      </c>
      <c r="I10" s="652">
        <v>7</v>
      </c>
      <c r="J10" s="652">
        <v>11</v>
      </c>
    </row>
    <row r="11" spans="1:13" ht="12.75">
      <c r="A11" s="623" t="s">
        <v>868</v>
      </c>
      <c r="B11" s="652">
        <v>7</v>
      </c>
      <c r="C11" s="652">
        <v>22</v>
      </c>
      <c r="D11" s="652">
        <v>10</v>
      </c>
      <c r="E11" s="652">
        <v>39</v>
      </c>
      <c r="F11" s="652"/>
      <c r="G11" s="652">
        <v>0</v>
      </c>
      <c r="H11" s="652">
        <v>3</v>
      </c>
      <c r="I11" s="652">
        <v>1</v>
      </c>
      <c r="J11" s="652">
        <v>4</v>
      </c>
      <c r="M11" s="624"/>
    </row>
    <row r="12" spans="1:10" ht="12.75">
      <c r="A12" s="623" t="s">
        <v>869</v>
      </c>
      <c r="B12" s="652">
        <v>1</v>
      </c>
      <c r="C12" s="652">
        <v>10</v>
      </c>
      <c r="D12" s="652">
        <v>5</v>
      </c>
      <c r="E12" s="652">
        <v>16</v>
      </c>
      <c r="F12" s="652"/>
      <c r="G12" s="652">
        <v>0</v>
      </c>
      <c r="H12" s="652">
        <v>5</v>
      </c>
      <c r="I12" s="652">
        <v>6</v>
      </c>
      <c r="J12" s="652">
        <v>11</v>
      </c>
    </row>
    <row r="13" spans="1:10" ht="12.75">
      <c r="A13" s="625" t="s">
        <v>5</v>
      </c>
      <c r="B13" s="653">
        <f>SUM(B5:B12)</f>
        <v>2968</v>
      </c>
      <c r="C13" s="653">
        <f aca="true" t="shared" si="0" ref="C13:J13">SUM(C5:C12)</f>
        <v>2598</v>
      </c>
      <c r="D13" s="653">
        <f t="shared" si="0"/>
        <v>521</v>
      </c>
      <c r="E13" s="653">
        <f t="shared" si="0"/>
        <v>6087</v>
      </c>
      <c r="F13" s="653">
        <f t="shared" si="0"/>
        <v>0</v>
      </c>
      <c r="G13" s="653">
        <f t="shared" si="0"/>
        <v>328</v>
      </c>
      <c r="H13" s="653">
        <f t="shared" si="0"/>
        <v>420</v>
      </c>
      <c r="I13" s="653">
        <f t="shared" si="0"/>
        <v>147</v>
      </c>
      <c r="J13" s="653">
        <f t="shared" si="0"/>
        <v>895</v>
      </c>
    </row>
    <row r="14" spans="1:10" ht="12.75">
      <c r="A14" s="654" t="s">
        <v>861</v>
      </c>
      <c r="B14" s="652"/>
      <c r="C14" s="609"/>
      <c r="D14" s="609"/>
      <c r="E14" s="609"/>
      <c r="F14" s="609"/>
      <c r="G14" s="609"/>
      <c r="H14" s="609"/>
      <c r="I14" s="609"/>
      <c r="J14" s="609"/>
    </row>
    <row r="15" ht="15.75" customHeight="1">
      <c r="A15" s="610" t="s">
        <v>863</v>
      </c>
    </row>
    <row r="16" ht="12.75">
      <c r="A16" s="611" t="s">
        <v>862</v>
      </c>
    </row>
    <row r="20" spans="1:6" ht="18.75">
      <c r="A20" s="96" t="s">
        <v>839</v>
      </c>
      <c r="B20" s="45"/>
      <c r="C20" s="45"/>
      <c r="D20" s="45"/>
      <c r="E20" s="45"/>
      <c r="F20" s="235"/>
    </row>
    <row r="21" spans="1:7" ht="15">
      <c r="A21" s="615" t="s">
        <v>196</v>
      </c>
      <c r="B21" s="616" t="s">
        <v>204</v>
      </c>
      <c r="C21" s="621"/>
      <c r="D21" s="616" t="s">
        <v>203</v>
      </c>
      <c r="E21" s="615" t="s">
        <v>212</v>
      </c>
      <c r="F21" s="617"/>
      <c r="G21" s="615" t="s">
        <v>241</v>
      </c>
    </row>
    <row r="22" spans="1:7" ht="15">
      <c r="A22" s="618"/>
      <c r="B22" s="619"/>
      <c r="C22" s="618"/>
      <c r="D22" s="619"/>
      <c r="E22" s="620" t="s">
        <v>205</v>
      </c>
      <c r="F22" s="618"/>
      <c r="G22" s="620" t="s">
        <v>122</v>
      </c>
    </row>
    <row r="23" spans="1:7" ht="15">
      <c r="A23" s="44"/>
      <c r="B23" s="153"/>
      <c r="C23" s="153"/>
      <c r="D23" s="44"/>
      <c r="G23" s="44"/>
    </row>
    <row r="24" spans="1:7" ht="15">
      <c r="A24" s="592">
        <v>1</v>
      </c>
      <c r="B24" s="648" t="s">
        <v>296</v>
      </c>
      <c r="C24" s="102"/>
      <c r="D24" s="648" t="s">
        <v>300</v>
      </c>
      <c r="E24" s="649">
        <v>11955</v>
      </c>
      <c r="G24" s="403">
        <f aca="true" t="shared" si="1" ref="G24:G43">(E24/$E$48)*100</f>
        <v>5.4204412524823855</v>
      </c>
    </row>
    <row r="25" spans="1:7" ht="15">
      <c r="A25" s="592">
        <v>2</v>
      </c>
      <c r="B25" s="648" t="s">
        <v>294</v>
      </c>
      <c r="C25" s="102"/>
      <c r="D25" s="648" t="s">
        <v>299</v>
      </c>
      <c r="E25" s="649">
        <v>9956</v>
      </c>
      <c r="G25" s="403">
        <f t="shared" si="1"/>
        <v>4.514087253008333</v>
      </c>
    </row>
    <row r="26" spans="1:7" ht="15">
      <c r="A26" s="592">
        <v>3</v>
      </c>
      <c r="B26" s="648" t="s">
        <v>294</v>
      </c>
      <c r="C26" s="102"/>
      <c r="D26" s="648" t="s">
        <v>295</v>
      </c>
      <c r="E26" s="649">
        <v>6032</v>
      </c>
      <c r="G26" s="403">
        <f t="shared" si="1"/>
        <v>2.734931127977729</v>
      </c>
    </row>
    <row r="27" spans="1:7" ht="15">
      <c r="A27" s="592">
        <v>4</v>
      </c>
      <c r="B27" s="648" t="s">
        <v>317</v>
      </c>
      <c r="C27" s="102"/>
      <c r="D27" s="648" t="s">
        <v>302</v>
      </c>
      <c r="E27" s="649">
        <v>5825</v>
      </c>
      <c r="G27" s="403">
        <f t="shared" si="1"/>
        <v>2.6410765617490504</v>
      </c>
    </row>
    <row r="28" spans="1:8" ht="15">
      <c r="A28" s="592">
        <v>5</v>
      </c>
      <c r="B28" s="648" t="s">
        <v>296</v>
      </c>
      <c r="C28" s="102"/>
      <c r="D28" s="648" t="s">
        <v>581</v>
      </c>
      <c r="E28" s="649">
        <v>5193</v>
      </c>
      <c r="G28" s="403">
        <f t="shared" si="1"/>
        <v>2.354525422345548</v>
      </c>
      <c r="H28" s="37"/>
    </row>
    <row r="29" spans="1:7" ht="15">
      <c r="A29" s="592">
        <v>6</v>
      </c>
      <c r="B29" s="648" t="s">
        <v>317</v>
      </c>
      <c r="C29" s="102"/>
      <c r="D29" s="648" t="s">
        <v>301</v>
      </c>
      <c r="E29" s="649">
        <v>4766</v>
      </c>
      <c r="G29" s="403">
        <f t="shared" si="1"/>
        <v>2.1609220417675488</v>
      </c>
    </row>
    <row r="30" spans="1:7" ht="15">
      <c r="A30" s="592">
        <v>7</v>
      </c>
      <c r="B30" s="648" t="s">
        <v>316</v>
      </c>
      <c r="C30" s="102"/>
      <c r="D30" s="648" t="s">
        <v>298</v>
      </c>
      <c r="E30" s="649">
        <v>4600</v>
      </c>
      <c r="G30" s="403">
        <f t="shared" si="1"/>
        <v>2.085657027303971</v>
      </c>
    </row>
    <row r="31" spans="1:7" ht="15">
      <c r="A31" s="592">
        <v>8</v>
      </c>
      <c r="B31" s="648" t="s">
        <v>296</v>
      </c>
      <c r="C31" s="102"/>
      <c r="D31" s="648" t="s">
        <v>297</v>
      </c>
      <c r="E31" s="649">
        <v>4387</v>
      </c>
      <c r="G31" s="403">
        <f t="shared" si="1"/>
        <v>1.9890820388657655</v>
      </c>
    </row>
    <row r="32" spans="1:7" ht="15">
      <c r="A32" s="592">
        <v>9</v>
      </c>
      <c r="B32" s="648" t="s">
        <v>363</v>
      </c>
      <c r="C32" s="102"/>
      <c r="D32" s="648" t="s">
        <v>469</v>
      </c>
      <c r="E32" s="649">
        <v>4263</v>
      </c>
      <c r="G32" s="403">
        <f t="shared" si="1"/>
        <v>1.9328599798688755</v>
      </c>
    </row>
    <row r="33" spans="1:8" ht="15">
      <c r="A33" s="592">
        <v>10</v>
      </c>
      <c r="B33" s="648" t="s">
        <v>763</v>
      </c>
      <c r="C33" s="102"/>
      <c r="D33" s="648" t="s">
        <v>764</v>
      </c>
      <c r="E33" s="649">
        <v>4033</v>
      </c>
      <c r="G33" s="403">
        <f t="shared" si="1"/>
        <v>1.8285771285036772</v>
      </c>
      <c r="H33" s="37"/>
    </row>
    <row r="34" spans="1:7" ht="15">
      <c r="A34" s="592">
        <v>11</v>
      </c>
      <c r="B34" s="648" t="s">
        <v>316</v>
      </c>
      <c r="C34" s="102"/>
      <c r="D34" s="648" t="s">
        <v>761</v>
      </c>
      <c r="E34" s="649">
        <v>3831</v>
      </c>
      <c r="G34" s="403">
        <f t="shared" si="1"/>
        <v>1.7369895807829376</v>
      </c>
    </row>
    <row r="35" spans="1:7" ht="15">
      <c r="A35" s="592">
        <v>12</v>
      </c>
      <c r="B35" s="648" t="s">
        <v>305</v>
      </c>
      <c r="C35" s="102"/>
      <c r="D35" s="648" t="s">
        <v>305</v>
      </c>
      <c r="E35" s="649">
        <v>3758</v>
      </c>
      <c r="G35" s="403">
        <f t="shared" si="1"/>
        <v>1.7038911105670267</v>
      </c>
    </row>
    <row r="36" spans="1:7" ht="15">
      <c r="A36" s="592">
        <v>13</v>
      </c>
      <c r="B36" s="648" t="s">
        <v>336</v>
      </c>
      <c r="C36" s="102"/>
      <c r="D36" s="648" t="s">
        <v>762</v>
      </c>
      <c r="E36" s="649">
        <v>3635</v>
      </c>
      <c r="G36" s="403">
        <f t="shared" si="1"/>
        <v>1.648122455271725</v>
      </c>
    </row>
    <row r="37" spans="1:7" ht="15">
      <c r="A37" s="592">
        <v>14</v>
      </c>
      <c r="B37" s="648" t="s">
        <v>361</v>
      </c>
      <c r="C37" s="102"/>
      <c r="D37" s="648" t="s">
        <v>362</v>
      </c>
      <c r="E37" s="649">
        <v>3426</v>
      </c>
      <c r="G37" s="403">
        <f t="shared" si="1"/>
        <v>1.5533610816398706</v>
      </c>
    </row>
    <row r="38" spans="1:7" ht="15">
      <c r="A38" s="592">
        <v>15</v>
      </c>
      <c r="B38" s="648" t="s">
        <v>578</v>
      </c>
      <c r="C38" s="102"/>
      <c r="D38" s="648" t="s">
        <v>579</v>
      </c>
      <c r="E38" s="649">
        <v>3046</v>
      </c>
      <c r="G38" s="403">
        <f t="shared" si="1"/>
        <v>1.381067675036499</v>
      </c>
    </row>
    <row r="39" spans="1:7" ht="15">
      <c r="A39" s="592">
        <v>16</v>
      </c>
      <c r="B39" s="648" t="s">
        <v>303</v>
      </c>
      <c r="C39" s="102"/>
      <c r="D39" s="648" t="s">
        <v>304</v>
      </c>
      <c r="E39" s="649">
        <v>2616</v>
      </c>
      <c r="G39" s="403">
        <f t="shared" si="1"/>
        <v>1.1861040833537366</v>
      </c>
    </row>
    <row r="40" spans="1:7" ht="15">
      <c r="A40" s="592">
        <v>17</v>
      </c>
      <c r="B40" s="648" t="s">
        <v>296</v>
      </c>
      <c r="C40" s="102"/>
      <c r="D40" s="648" t="s">
        <v>765</v>
      </c>
      <c r="E40" s="649">
        <v>2516</v>
      </c>
      <c r="G40" s="403">
        <f t="shared" si="1"/>
        <v>1.1407637131949544</v>
      </c>
    </row>
    <row r="41" spans="1:7" ht="15">
      <c r="A41" s="592">
        <v>18</v>
      </c>
      <c r="B41" s="648" t="s">
        <v>294</v>
      </c>
      <c r="C41" s="102"/>
      <c r="D41" s="648" t="s">
        <v>890</v>
      </c>
      <c r="E41" s="649">
        <v>2472</v>
      </c>
      <c r="G41" s="403">
        <f t="shared" si="1"/>
        <v>1.1208139503250905</v>
      </c>
    </row>
    <row r="42" spans="1:7" ht="15">
      <c r="A42" s="592">
        <v>19</v>
      </c>
      <c r="B42" s="648" t="s">
        <v>336</v>
      </c>
      <c r="C42" s="102"/>
      <c r="D42" s="648" t="s">
        <v>580</v>
      </c>
      <c r="E42" s="649">
        <v>2472</v>
      </c>
      <c r="G42" s="403">
        <f t="shared" si="1"/>
        <v>1.1208139503250905</v>
      </c>
    </row>
    <row r="43" spans="1:7" ht="15">
      <c r="A43" s="592">
        <v>20</v>
      </c>
      <c r="B43" s="648" t="s">
        <v>562</v>
      </c>
      <c r="C43" s="102"/>
      <c r="D43" s="648" t="s">
        <v>563</v>
      </c>
      <c r="E43" s="649">
        <v>2450</v>
      </c>
      <c r="G43" s="403">
        <f t="shared" si="1"/>
        <v>1.1108390688901584</v>
      </c>
    </row>
    <row r="44" spans="1:7" ht="15">
      <c r="A44" s="21"/>
      <c r="B44" s="65"/>
      <c r="D44" s="291"/>
      <c r="E44" s="612"/>
      <c r="G44" s="73"/>
    </row>
    <row r="45" spans="1:7" ht="15.75">
      <c r="A45" s="1"/>
      <c r="B45" s="48"/>
      <c r="C45" s="292" t="s">
        <v>864</v>
      </c>
      <c r="E45" s="195">
        <f>SUM(E24:E44)</f>
        <v>91232</v>
      </c>
      <c r="G45" s="403">
        <f>(E45/$E$48)*100</f>
        <v>41.36492650325997</v>
      </c>
    </row>
    <row r="46" spans="1:7" ht="15.75">
      <c r="A46" s="144"/>
      <c r="B46" s="293"/>
      <c r="C46" s="294" t="s">
        <v>865</v>
      </c>
      <c r="E46" s="195">
        <f>E48-E45</f>
        <v>129322</v>
      </c>
      <c r="G46" s="403">
        <f>(E46/$E$48)*100</f>
        <v>58.635073496740034</v>
      </c>
    </row>
    <row r="47" spans="1:7" ht="15.75">
      <c r="A47" s="144"/>
      <c r="B47" s="293"/>
      <c r="C47" s="48"/>
      <c r="E47" s="169"/>
      <c r="G47" s="613"/>
    </row>
    <row r="48" spans="1:7" ht="15.75">
      <c r="A48" s="268"/>
      <c r="B48" s="295"/>
      <c r="C48" s="296" t="s">
        <v>866</v>
      </c>
      <c r="D48" s="235"/>
      <c r="E48" s="243">
        <v>220554</v>
      </c>
      <c r="F48" s="235"/>
      <c r="G48" s="614">
        <f>(E48/$E$48)*100</f>
        <v>100</v>
      </c>
    </row>
    <row r="50" ht="12.75">
      <c r="A50" s="11" t="s">
        <v>314</v>
      </c>
    </row>
    <row r="51" ht="12.75">
      <c r="A51" s="11"/>
    </row>
    <row r="52" spans="1:5" ht="12.75">
      <c r="A52" s="550" t="s">
        <v>397</v>
      </c>
      <c r="B52" s="1"/>
      <c r="C52" s="1"/>
      <c r="D52" s="1"/>
      <c r="E52" s="1"/>
    </row>
    <row r="53" spans="1:5" ht="12.75">
      <c r="A53" s="550" t="s">
        <v>398</v>
      </c>
      <c r="B53" s="1"/>
      <c r="C53" s="1"/>
      <c r="D53" s="1"/>
      <c r="E53" s="1"/>
    </row>
    <row r="54" spans="1:5" ht="12.75">
      <c r="A54" s="550" t="s">
        <v>399</v>
      </c>
      <c r="B54" s="1"/>
      <c r="C54" s="1"/>
      <c r="D54" s="1"/>
      <c r="E54" s="1"/>
    </row>
  </sheetData>
  <sheetProtection/>
  <printOptions/>
  <pageMargins left="0.7" right="0.7" top="0.75" bottom="0.75" header="0.3" footer="0.3"/>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Z174"/>
  <sheetViews>
    <sheetView zoomScale="75" zoomScaleNormal="75" zoomScalePageLayoutView="0" workbookViewId="0" topLeftCell="A1">
      <selection activeCell="J31" sqref="J31"/>
    </sheetView>
  </sheetViews>
  <sheetFormatPr defaultColWidth="9.140625" defaultRowHeight="12.75"/>
  <cols>
    <col min="1" max="1" width="42.140625" style="100" customWidth="1"/>
    <col min="2" max="2" width="11.140625" style="100" hidden="1" customWidth="1"/>
    <col min="3" max="3" width="11.00390625" style="100" hidden="1" customWidth="1"/>
    <col min="4" max="4" width="11.57421875" style="100" hidden="1" customWidth="1"/>
    <col min="5" max="7" width="10.57421875" style="100" hidden="1" customWidth="1"/>
    <col min="8" max="11" width="10.57421875" style="100" customWidth="1"/>
    <col min="12" max="12" width="9.00390625" style="100" customWidth="1"/>
    <col min="13" max="13" width="8.8515625" style="100" customWidth="1"/>
    <col min="14" max="14" width="9.140625" style="100" customWidth="1"/>
    <col min="15" max="15" width="8.00390625" style="100" customWidth="1"/>
    <col min="16" max="16" width="7.421875" style="100" customWidth="1"/>
    <col min="17" max="17" width="9.8515625" style="100" customWidth="1"/>
    <col min="18" max="18" width="9.8515625" style="100" hidden="1" customWidth="1"/>
    <col min="19" max="19" width="9.28125" style="100" hidden="1" customWidth="1"/>
    <col min="20" max="20" width="12.28125" style="100" hidden="1" customWidth="1"/>
    <col min="21" max="22" width="0" style="100" hidden="1" customWidth="1"/>
    <col min="23" max="16384" width="9.140625" style="100" customWidth="1"/>
  </cols>
  <sheetData>
    <row r="1" spans="1:22" s="44" customFormat="1" ht="18.75">
      <c r="A1" s="404" t="s">
        <v>379</v>
      </c>
      <c r="B1" s="404"/>
      <c r="C1" s="405"/>
      <c r="D1" s="405"/>
      <c r="E1" s="405"/>
      <c r="F1" s="405"/>
      <c r="G1" s="405"/>
      <c r="H1" s="405"/>
      <c r="I1" s="405"/>
      <c r="J1" s="405"/>
      <c r="K1" s="405"/>
      <c r="L1" s="405"/>
      <c r="M1" s="406"/>
      <c r="N1" s="405"/>
      <c r="O1" s="405"/>
      <c r="P1" s="405"/>
      <c r="Q1" s="405"/>
      <c r="R1" s="405"/>
      <c r="S1" s="405"/>
      <c r="T1" s="405"/>
      <c r="U1" s="446"/>
      <c r="V1" s="446"/>
    </row>
    <row r="2" spans="1:26" s="44" customFormat="1" ht="21" customHeight="1">
      <c r="A2" s="407" t="s">
        <v>291</v>
      </c>
      <c r="B2" s="407"/>
      <c r="C2" s="408">
        <v>2007</v>
      </c>
      <c r="D2" s="408">
        <v>2008</v>
      </c>
      <c r="E2" s="408">
        <v>2009</v>
      </c>
      <c r="F2" s="408">
        <v>2010</v>
      </c>
      <c r="G2" s="408">
        <v>2011</v>
      </c>
      <c r="H2" s="408">
        <v>2012</v>
      </c>
      <c r="I2" s="408">
        <v>2013</v>
      </c>
      <c r="J2" s="408">
        <v>2014</v>
      </c>
      <c r="K2" s="634" t="s">
        <v>884</v>
      </c>
      <c r="L2" s="406"/>
      <c r="M2" s="407"/>
      <c r="N2" s="407"/>
      <c r="O2" s="407"/>
      <c r="P2" s="407"/>
      <c r="Q2" s="407"/>
      <c r="R2" s="408">
        <v>2007</v>
      </c>
      <c r="S2" s="408">
        <v>2008</v>
      </c>
      <c r="T2" s="408">
        <v>2009</v>
      </c>
      <c r="U2" s="408">
        <v>2010</v>
      </c>
      <c r="V2" s="408">
        <v>2011</v>
      </c>
      <c r="W2" s="408">
        <v>2012</v>
      </c>
      <c r="X2" s="408">
        <v>2013</v>
      </c>
      <c r="Y2" s="408">
        <v>2014</v>
      </c>
      <c r="Z2" s="634" t="s">
        <v>884</v>
      </c>
    </row>
    <row r="3" spans="1:26" ht="21">
      <c r="A3" s="409" t="s">
        <v>374</v>
      </c>
      <c r="B3" s="409"/>
      <c r="C3" s="410"/>
      <c r="D3" s="410"/>
      <c r="E3" s="410"/>
      <c r="F3" s="410"/>
      <c r="G3" s="410"/>
      <c r="K3" s="410" t="s">
        <v>10</v>
      </c>
      <c r="L3" s="411"/>
      <c r="M3" s="412" t="s">
        <v>318</v>
      </c>
      <c r="N3" s="406"/>
      <c r="O3" s="406"/>
      <c r="P3" s="406"/>
      <c r="Q3" s="406"/>
      <c r="R3" s="410"/>
      <c r="S3" s="410"/>
      <c r="T3" s="410"/>
      <c r="U3" s="410"/>
      <c r="V3" s="410"/>
      <c r="Z3" s="410" t="s">
        <v>10</v>
      </c>
    </row>
    <row r="4" spans="1:26" ht="15">
      <c r="A4" s="406" t="s">
        <v>364</v>
      </c>
      <c r="B4" s="406"/>
      <c r="C4" s="303">
        <v>1888.616</v>
      </c>
      <c r="D4" s="303">
        <v>1929.95</v>
      </c>
      <c r="E4" s="303">
        <v>1974.559</v>
      </c>
      <c r="F4" s="303">
        <v>2043.52</v>
      </c>
      <c r="G4" s="303">
        <v>2039.631</v>
      </c>
      <c r="H4" s="303">
        <v>2042.794</v>
      </c>
      <c r="I4" s="303">
        <v>2074.8</v>
      </c>
      <c r="J4" s="303">
        <v>2074.8</v>
      </c>
      <c r="K4" s="303">
        <v>2096.9</v>
      </c>
      <c r="L4" s="411"/>
      <c r="M4" s="411"/>
      <c r="N4" s="413" t="s">
        <v>364</v>
      </c>
      <c r="O4" s="406"/>
      <c r="P4" s="406"/>
      <c r="Q4" s="406"/>
      <c r="R4" s="414">
        <v>4.529</v>
      </c>
      <c r="S4" s="414">
        <v>4.473</v>
      </c>
      <c r="T4" s="414">
        <v>4.546</v>
      </c>
      <c r="U4" s="414">
        <v>4.254</v>
      </c>
      <c r="V4" s="414">
        <v>4.167</v>
      </c>
      <c r="W4" s="303">
        <v>4.224</v>
      </c>
      <c r="X4" s="303">
        <v>4.3</v>
      </c>
      <c r="Y4" s="303">
        <v>4.3</v>
      </c>
      <c r="Z4" s="303">
        <v>4.2</v>
      </c>
    </row>
    <row r="5" spans="1:26" ht="15.75">
      <c r="A5" s="415" t="s">
        <v>378</v>
      </c>
      <c r="B5" s="404"/>
      <c r="C5" s="303">
        <v>134.825</v>
      </c>
      <c r="D5" s="303">
        <v>149.629</v>
      </c>
      <c r="E5" s="303">
        <v>150.052</v>
      </c>
      <c r="F5" s="303">
        <v>144.732</v>
      </c>
      <c r="G5" s="303">
        <v>140.063</v>
      </c>
      <c r="H5" s="303">
        <v>141.693</v>
      </c>
      <c r="I5" s="303">
        <v>134.8</v>
      </c>
      <c r="J5" s="303">
        <v>131.3</v>
      </c>
      <c r="K5" s="303">
        <v>121.1</v>
      </c>
      <c r="L5" s="411"/>
      <c r="M5" s="411"/>
      <c r="N5" s="415" t="s">
        <v>378</v>
      </c>
      <c r="O5" s="406"/>
      <c r="P5" s="406"/>
      <c r="Q5" s="406"/>
      <c r="R5" s="414">
        <v>0.131</v>
      </c>
      <c r="S5" s="414">
        <v>0.169</v>
      </c>
      <c r="T5" s="414">
        <v>0.211</v>
      </c>
      <c r="U5" s="414">
        <v>0.202</v>
      </c>
      <c r="V5" s="414">
        <v>0.178</v>
      </c>
      <c r="W5" s="303">
        <v>0.197</v>
      </c>
      <c r="X5" s="303">
        <v>0.2</v>
      </c>
      <c r="Y5" s="303">
        <v>0.2</v>
      </c>
      <c r="Z5" s="303">
        <v>0.2</v>
      </c>
    </row>
    <row r="6" spans="1:26" ht="15.75">
      <c r="A6" s="404" t="s">
        <v>365</v>
      </c>
      <c r="B6" s="415"/>
      <c r="C6" s="303">
        <v>660.973</v>
      </c>
      <c r="D6" s="303">
        <v>686.541</v>
      </c>
      <c r="E6" s="303">
        <v>734.872</v>
      </c>
      <c r="F6" s="303">
        <v>739.347</v>
      </c>
      <c r="G6" s="303">
        <v>750.977</v>
      </c>
      <c r="H6" s="303">
        <v>745.014</v>
      </c>
      <c r="I6" s="303">
        <v>770.9</v>
      </c>
      <c r="J6" s="303">
        <v>741</v>
      </c>
      <c r="K6" s="303">
        <v>724.2</v>
      </c>
      <c r="L6" s="411"/>
      <c r="M6" s="411"/>
      <c r="N6" s="416" t="s">
        <v>365</v>
      </c>
      <c r="O6" s="406"/>
      <c r="P6" s="406"/>
      <c r="Q6" s="406"/>
      <c r="R6" s="414">
        <v>1.119</v>
      </c>
      <c r="S6" s="414">
        <v>1.249</v>
      </c>
      <c r="T6" s="414">
        <v>1.261</v>
      </c>
      <c r="U6" s="414">
        <v>1.253</v>
      </c>
      <c r="V6" s="414">
        <v>1.15</v>
      </c>
      <c r="W6" s="303">
        <v>1.209</v>
      </c>
      <c r="X6" s="303">
        <v>1.3</v>
      </c>
      <c r="Y6" s="303">
        <v>1.2</v>
      </c>
      <c r="Z6" s="303">
        <v>1.1</v>
      </c>
    </row>
    <row r="7" spans="1:26" ht="15" customHeight="1">
      <c r="A7" s="417" t="s">
        <v>376</v>
      </c>
      <c r="B7" s="417"/>
      <c r="C7" s="418">
        <v>0.4213656984797333</v>
      </c>
      <c r="D7" s="418">
        <v>0.433259929013705</v>
      </c>
      <c r="E7" s="418">
        <v>0.44816285560471986</v>
      </c>
      <c r="F7" s="418">
        <v>0.43262556764797994</v>
      </c>
      <c r="G7" s="418">
        <v>0.4368633345933652</v>
      </c>
      <c r="H7" s="471">
        <v>0.4340657942014711</v>
      </c>
      <c r="I7" s="471">
        <v>0.43653599049160446</v>
      </c>
      <c r="J7" s="471">
        <v>0.4204</v>
      </c>
      <c r="K7" s="471">
        <v>0.4031085755271211</v>
      </c>
      <c r="L7" s="411"/>
      <c r="M7" s="411"/>
      <c r="N7" s="417" t="s">
        <v>376</v>
      </c>
      <c r="O7" s="419"/>
      <c r="P7" s="419"/>
      <c r="Q7" s="419"/>
      <c r="R7" s="418">
        <v>0.27599911680282624</v>
      </c>
      <c r="S7" s="418">
        <v>0.31701319025262686</v>
      </c>
      <c r="T7" s="418">
        <v>0.32380114386273645</v>
      </c>
      <c r="U7" s="418">
        <v>0.34203102961918197</v>
      </c>
      <c r="V7" s="418">
        <v>0.3186945044396448</v>
      </c>
      <c r="W7" s="471">
        <v>0.3328598484848485</v>
      </c>
      <c r="X7" s="471">
        <v>0.34579439252336447</v>
      </c>
      <c r="Y7" s="471">
        <v>0.3255</v>
      </c>
      <c r="Z7" s="471">
        <v>0.31620648259303724</v>
      </c>
    </row>
    <row r="8" spans="1:26" ht="15" customHeight="1">
      <c r="A8" s="417" t="s">
        <v>375</v>
      </c>
      <c r="B8" s="417"/>
      <c r="C8" s="418">
        <v>0.3499774438001161</v>
      </c>
      <c r="D8" s="418">
        <v>0.35572994119018625</v>
      </c>
      <c r="E8" s="418">
        <v>0.3721701909135154</v>
      </c>
      <c r="F8" s="418">
        <v>0.36180071641089884</v>
      </c>
      <c r="G8" s="418">
        <v>0.3681925799323505</v>
      </c>
      <c r="H8" s="471">
        <v>0.36470344048396464</v>
      </c>
      <c r="I8" s="471">
        <v>0.3715580986679185</v>
      </c>
      <c r="J8" s="471">
        <v>0.3571</v>
      </c>
      <c r="K8" s="471">
        <v>0.34537645648905124</v>
      </c>
      <c r="L8" s="411"/>
      <c r="M8" s="411"/>
      <c r="N8" s="417" t="s">
        <v>375</v>
      </c>
      <c r="O8" s="419"/>
      <c r="P8" s="419"/>
      <c r="Q8" s="419"/>
      <c r="R8" s="418">
        <v>0.24707440936189004</v>
      </c>
      <c r="S8" s="418">
        <v>0.2792309412027722</v>
      </c>
      <c r="T8" s="418">
        <v>0.2773867135943687</v>
      </c>
      <c r="U8" s="418">
        <v>0.2945463093559003</v>
      </c>
      <c r="V8" s="418">
        <v>0.2759779217662587</v>
      </c>
      <c r="W8" s="471">
        <v>0.2862215909090909</v>
      </c>
      <c r="X8" s="471">
        <v>0.29485981308411213</v>
      </c>
      <c r="Y8" s="471">
        <v>0.277</v>
      </c>
      <c r="Z8" s="471">
        <v>0.260984393757503</v>
      </c>
    </row>
    <row r="9" spans="1:25" ht="6" customHeight="1">
      <c r="A9" s="406"/>
      <c r="B9" s="406"/>
      <c r="C9" s="419"/>
      <c r="D9" s="419"/>
      <c r="E9" s="419"/>
      <c r="F9" s="419"/>
      <c r="G9" s="419"/>
      <c r="H9" s="419"/>
      <c r="I9" s="419"/>
      <c r="J9" s="419"/>
      <c r="K9" s="419"/>
      <c r="L9" s="411"/>
      <c r="M9" s="420"/>
      <c r="N9" s="419"/>
      <c r="O9" s="419"/>
      <c r="P9" s="419"/>
      <c r="Q9" s="419"/>
      <c r="R9" s="419"/>
      <c r="S9" s="419"/>
      <c r="T9" s="411"/>
      <c r="U9" s="372"/>
      <c r="V9" s="372"/>
      <c r="W9" s="419"/>
      <c r="X9" s="419"/>
      <c r="Y9" s="419"/>
    </row>
    <row r="10" spans="1:25" ht="18.75" customHeight="1">
      <c r="A10" s="416" t="s">
        <v>377</v>
      </c>
      <c r="B10" s="416"/>
      <c r="C10" s="411"/>
      <c r="D10" s="411"/>
      <c r="E10" s="411"/>
      <c r="F10" s="411"/>
      <c r="G10" s="411"/>
      <c r="H10" s="472"/>
      <c r="I10" s="472"/>
      <c r="J10" s="472"/>
      <c r="K10" s="472"/>
      <c r="L10" s="411"/>
      <c r="M10" s="421" t="s">
        <v>377</v>
      </c>
      <c r="N10" s="419"/>
      <c r="O10" s="419"/>
      <c r="P10" s="419"/>
      <c r="Q10" s="419"/>
      <c r="R10" s="411"/>
      <c r="S10" s="411"/>
      <c r="T10" s="411"/>
      <c r="U10" s="372"/>
      <c r="V10" s="372"/>
      <c r="W10" s="472"/>
      <c r="X10" s="472"/>
      <c r="Y10" s="472"/>
    </row>
    <row r="11" spans="1:26" ht="18.75" customHeight="1">
      <c r="A11" s="416" t="s">
        <v>380</v>
      </c>
      <c r="B11" s="416"/>
      <c r="C11" s="422"/>
      <c r="D11" s="422"/>
      <c r="F11" s="422"/>
      <c r="G11" s="422"/>
      <c r="K11" s="422" t="s">
        <v>122</v>
      </c>
      <c r="L11" s="411"/>
      <c r="M11" s="421" t="s">
        <v>380</v>
      </c>
      <c r="N11" s="419"/>
      <c r="O11" s="419"/>
      <c r="P11" s="419"/>
      <c r="Q11" s="419"/>
      <c r="R11" s="422"/>
      <c r="S11" s="422"/>
      <c r="U11" s="372"/>
      <c r="V11" s="372"/>
      <c r="Z11" s="422" t="s">
        <v>122</v>
      </c>
    </row>
    <row r="12" spans="1:26" ht="15" customHeight="1">
      <c r="A12" s="423" t="s">
        <v>339</v>
      </c>
      <c r="B12" s="423"/>
      <c r="C12" s="424">
        <v>1.8170978113073277</v>
      </c>
      <c r="D12" s="424">
        <v>1.7712894116427889</v>
      </c>
      <c r="E12" s="424">
        <v>1.7087359759824852</v>
      </c>
      <c r="F12" s="424">
        <v>1.4544028749888038</v>
      </c>
      <c r="G12" s="424">
        <v>1.4896572733078375</v>
      </c>
      <c r="H12" s="426">
        <v>1.5599085735003229</v>
      </c>
      <c r="I12" s="426">
        <v>1.640874831531661</v>
      </c>
      <c r="J12" s="426">
        <v>1.5884427114897945</v>
      </c>
      <c r="K12" s="426">
        <v>1.6</v>
      </c>
      <c r="L12" s="411"/>
      <c r="M12" s="425" t="s">
        <v>339</v>
      </c>
      <c r="N12" s="419"/>
      <c r="O12" s="419"/>
      <c r="P12" s="419"/>
      <c r="Q12" s="419"/>
      <c r="R12" s="426">
        <v>5.564142194744977</v>
      </c>
      <c r="S12" s="426">
        <v>5.454951933825173</v>
      </c>
      <c r="T12" s="426">
        <v>5.521337439507259</v>
      </c>
      <c r="U12" s="426">
        <v>4.914721723518851</v>
      </c>
      <c r="V12" s="426">
        <v>4.626006904487917</v>
      </c>
      <c r="W12" s="426">
        <v>4.976249717258539</v>
      </c>
      <c r="X12" s="426">
        <v>8.759448643841708</v>
      </c>
      <c r="Y12" s="426">
        <v>8.240781874722346</v>
      </c>
      <c r="Z12" s="426">
        <v>6.7</v>
      </c>
    </row>
    <row r="13" spans="1:26" ht="15" customHeight="1">
      <c r="A13" s="423" t="s">
        <v>193</v>
      </c>
      <c r="B13" s="423"/>
      <c r="C13" s="424">
        <v>18.580113691719227</v>
      </c>
      <c r="D13" s="424">
        <v>18.241767921448744</v>
      </c>
      <c r="E13" s="424">
        <v>18.775635471008968</v>
      </c>
      <c r="F13" s="424">
        <v>15.488846805578152</v>
      </c>
      <c r="G13" s="424">
        <v>15.834593447893653</v>
      </c>
      <c r="H13" s="426">
        <v>15.962695131625871</v>
      </c>
      <c r="I13" s="426">
        <v>16.304521966280085</v>
      </c>
      <c r="J13" s="426">
        <v>15.311023002797214</v>
      </c>
      <c r="K13" s="426">
        <v>15.5</v>
      </c>
      <c r="L13" s="411"/>
      <c r="M13" s="425" t="s">
        <v>193</v>
      </c>
      <c r="N13" s="419"/>
      <c r="O13" s="419"/>
      <c r="P13" s="419"/>
      <c r="Q13" s="419"/>
      <c r="R13" s="426">
        <v>12.96091852506072</v>
      </c>
      <c r="S13" s="426">
        <v>15.202325061479991</v>
      </c>
      <c r="T13" s="426">
        <v>15.904091509018917</v>
      </c>
      <c r="U13" s="426">
        <v>16.988330341113105</v>
      </c>
      <c r="V13" s="426">
        <v>15.834292289988491</v>
      </c>
      <c r="W13" s="426">
        <v>16.715675186609364</v>
      </c>
      <c r="X13" s="426">
        <v>17.341040462427745</v>
      </c>
      <c r="Y13" s="426">
        <v>15.926254997778766</v>
      </c>
      <c r="Z13" s="426">
        <v>15.3</v>
      </c>
    </row>
    <row r="14" spans="1:26" ht="15" customHeight="1">
      <c r="A14" s="423" t="s">
        <v>340</v>
      </c>
      <c r="B14" s="423"/>
      <c r="C14" s="424">
        <v>8.16555615328897</v>
      </c>
      <c r="D14" s="424">
        <v>8.448198139848182</v>
      </c>
      <c r="E14" s="424">
        <v>8.929234325234141</v>
      </c>
      <c r="F14" s="424">
        <v>8.144080297881597</v>
      </c>
      <c r="G14" s="424">
        <v>7.873529152689182</v>
      </c>
      <c r="H14" s="426">
        <v>7.531150334151679</v>
      </c>
      <c r="I14" s="426">
        <v>7.608704506760004</v>
      </c>
      <c r="J14" s="426">
        <v>7.048473725173075</v>
      </c>
      <c r="K14" s="426">
        <v>7.3</v>
      </c>
      <c r="L14" s="411"/>
      <c r="M14" s="425" t="s">
        <v>340</v>
      </c>
      <c r="N14" s="419"/>
      <c r="O14" s="419"/>
      <c r="P14" s="419"/>
      <c r="Q14" s="419"/>
      <c r="R14" s="426">
        <v>4.857584455729742</v>
      </c>
      <c r="S14" s="426">
        <v>5.678515537670467</v>
      </c>
      <c r="T14" s="426">
        <v>5.917289925208975</v>
      </c>
      <c r="U14" s="426">
        <v>6.350987432675045</v>
      </c>
      <c r="V14" s="426">
        <v>5.24741081703107</v>
      </c>
      <c r="W14" s="426">
        <v>5.111965618638317</v>
      </c>
      <c r="X14" s="426">
        <v>5.113383726100489</v>
      </c>
      <c r="Y14" s="426">
        <v>5.286539315859618</v>
      </c>
      <c r="Z14" s="426">
        <v>4.8</v>
      </c>
    </row>
    <row r="15" spans="1:26" ht="15" customHeight="1">
      <c r="A15" s="423" t="s">
        <v>349</v>
      </c>
      <c r="B15" s="423"/>
      <c r="C15" s="424">
        <v>0</v>
      </c>
      <c r="D15" s="424">
        <v>0.0004145185108422498</v>
      </c>
      <c r="E15" s="424">
        <v>0.0006077306375752763</v>
      </c>
      <c r="F15" s="424">
        <v>0.00041128718264624007</v>
      </c>
      <c r="G15" s="424">
        <v>4.5877957293127114E-05</v>
      </c>
      <c r="H15" s="426">
        <v>0.0002746640286712624</v>
      </c>
      <c r="I15" s="426">
        <v>0.0001810270934199367</v>
      </c>
      <c r="J15" s="426">
        <v>0.0001813135532334326</v>
      </c>
      <c r="K15" s="426">
        <v>0</v>
      </c>
      <c r="L15" s="411"/>
      <c r="M15" s="425" t="s">
        <v>349</v>
      </c>
      <c r="N15" s="419"/>
      <c r="O15" s="419"/>
      <c r="P15" s="419"/>
      <c r="Q15" s="419"/>
      <c r="R15" s="426">
        <v>0.44159858688452197</v>
      </c>
      <c r="S15" s="426">
        <v>3.599374021909233</v>
      </c>
      <c r="T15" s="426">
        <v>1.913770347558293</v>
      </c>
      <c r="U15" s="426">
        <v>1.3689407540394973</v>
      </c>
      <c r="V15" s="426">
        <v>0.9666283084004603</v>
      </c>
      <c r="W15" s="426">
        <v>0.9952499434517077</v>
      </c>
      <c r="X15" s="426">
        <v>1.1560693641618496</v>
      </c>
      <c r="Y15" s="426">
        <v>0.9773434029320303</v>
      </c>
      <c r="Z15" s="426">
        <v>0.7</v>
      </c>
    </row>
    <row r="16" spans="1:26" ht="15" customHeight="1">
      <c r="A16" s="423" t="s">
        <v>341</v>
      </c>
      <c r="B16" s="423"/>
      <c r="C16" s="424">
        <v>8.312118503708536</v>
      </c>
      <c r="D16" s="424">
        <v>8.166429182103164</v>
      </c>
      <c r="E16" s="424">
        <v>8.047974256530193</v>
      </c>
      <c r="F16" s="424">
        <v>6.641693918250732</v>
      </c>
      <c r="G16" s="424">
        <v>6.400571455836043</v>
      </c>
      <c r="H16" s="426">
        <v>6.009191173946102</v>
      </c>
      <c r="I16" s="426">
        <v>5.865549367446079</v>
      </c>
      <c r="J16" s="426">
        <v>5.586950500946684</v>
      </c>
      <c r="K16" s="426">
        <v>5.5</v>
      </c>
      <c r="L16" s="411"/>
      <c r="M16" s="425" t="s">
        <v>341</v>
      </c>
      <c r="N16" s="419"/>
      <c r="O16" s="419"/>
      <c r="P16" s="419"/>
      <c r="Q16" s="419"/>
      <c r="R16" s="426">
        <v>4.482225656877898</v>
      </c>
      <c r="S16" s="426">
        <v>4.068857589984351</v>
      </c>
      <c r="T16" s="426">
        <v>3.6735591728992523</v>
      </c>
      <c r="U16" s="426">
        <v>3.859964093357271</v>
      </c>
      <c r="V16" s="426">
        <v>3.498273878020713</v>
      </c>
      <c r="W16" s="426">
        <v>4.094096358289979</v>
      </c>
      <c r="X16" s="426">
        <v>3.6682970208981773</v>
      </c>
      <c r="Y16" s="426">
        <v>3.842736561528209</v>
      </c>
      <c r="Z16" s="426">
        <v>3.6</v>
      </c>
    </row>
    <row r="17" spans="1:26" ht="15" customHeight="1">
      <c r="A17" s="423" t="s">
        <v>342</v>
      </c>
      <c r="B17" s="423"/>
      <c r="C17" s="424">
        <v>20.156029600511697</v>
      </c>
      <c r="D17" s="424">
        <v>20.947589315785383</v>
      </c>
      <c r="E17" s="424">
        <v>21.715076632301187</v>
      </c>
      <c r="F17" s="424">
        <v>19.08148604456891</v>
      </c>
      <c r="G17" s="424">
        <v>19.146798452628254</v>
      </c>
      <c r="H17" s="426">
        <v>19.121102574654827</v>
      </c>
      <c r="I17" s="426">
        <v>19.196022472703376</v>
      </c>
      <c r="J17" s="426">
        <v>18.475397790603697</v>
      </c>
      <c r="K17" s="426">
        <v>18</v>
      </c>
      <c r="L17" s="411"/>
      <c r="M17" s="425" t="s">
        <v>342</v>
      </c>
      <c r="N17" s="419"/>
      <c r="O17" s="419"/>
      <c r="P17" s="419"/>
      <c r="Q17" s="419"/>
      <c r="R17" s="426">
        <v>13.557076617354824</v>
      </c>
      <c r="S17" s="426">
        <v>16.476637603398167</v>
      </c>
      <c r="T17" s="426">
        <v>16.080070391553015</v>
      </c>
      <c r="U17" s="426">
        <v>16.71903052064632</v>
      </c>
      <c r="V17" s="426">
        <v>14.752589182968931</v>
      </c>
      <c r="W17" s="426">
        <v>16.353766116263287</v>
      </c>
      <c r="X17" s="426">
        <v>17.56336149399733</v>
      </c>
      <c r="Y17" s="426">
        <v>16.459351399378054</v>
      </c>
      <c r="Z17" s="426">
        <v>16.6</v>
      </c>
    </row>
    <row r="18" spans="1:26" ht="15" customHeight="1">
      <c r="A18" s="423" t="s">
        <v>343</v>
      </c>
      <c r="B18" s="423"/>
      <c r="C18" s="424">
        <v>0.00047653943416766563</v>
      </c>
      <c r="D18" s="424">
        <v>0.0006217777662633747</v>
      </c>
      <c r="E18" s="424">
        <v>0.0005064421979793969</v>
      </c>
      <c r="F18" s="424">
        <v>0.000594081486044569</v>
      </c>
      <c r="G18" s="424">
        <v>0.0007799252739831609</v>
      </c>
      <c r="H18" s="426">
        <v>0.0010071014384612955</v>
      </c>
      <c r="I18" s="426">
        <v>0.0009503922404546677</v>
      </c>
      <c r="J18" s="426">
        <v>0.0011332097077089538</v>
      </c>
      <c r="K18" s="426">
        <v>0</v>
      </c>
      <c r="L18" s="411"/>
      <c r="M18" s="425" t="s">
        <v>344</v>
      </c>
      <c r="N18" s="419"/>
      <c r="O18" s="419"/>
      <c r="P18" s="419"/>
      <c r="Q18" s="419"/>
      <c r="R18" s="426">
        <v>0.46367851622874806</v>
      </c>
      <c r="S18" s="426">
        <v>0.9613234965347642</v>
      </c>
      <c r="T18" s="426">
        <v>1.0558732952045755</v>
      </c>
      <c r="U18" s="426">
        <v>1.0098743267504489</v>
      </c>
      <c r="V18" s="426">
        <v>0.6214039125431531</v>
      </c>
      <c r="W18" s="426">
        <v>0.6107215562090025</v>
      </c>
      <c r="X18" s="426">
        <v>0.4668741662961316</v>
      </c>
      <c r="Y18" s="426">
        <v>0.6219458018658374</v>
      </c>
      <c r="Z18" s="426">
        <v>0.5</v>
      </c>
    </row>
    <row r="19" spans="1:26" ht="15" customHeight="1">
      <c r="A19" s="423" t="s">
        <v>344</v>
      </c>
      <c r="B19" s="423"/>
      <c r="C19" s="424">
        <v>1.627276270030541</v>
      </c>
      <c r="D19" s="424">
        <v>1.7724293375476048</v>
      </c>
      <c r="E19" s="424">
        <v>1.9336469561051353</v>
      </c>
      <c r="F19" s="424">
        <v>1.319317884777439</v>
      </c>
      <c r="G19" s="424">
        <v>1.118091697190801</v>
      </c>
      <c r="H19" s="426">
        <v>0.9768883953074566</v>
      </c>
      <c r="I19" s="426">
        <v>0.9397116419428914</v>
      </c>
      <c r="J19" s="426">
        <v>0.8425187534874529</v>
      </c>
      <c r="K19" s="426">
        <v>0.8</v>
      </c>
      <c r="L19" s="411"/>
      <c r="M19" s="425" t="s">
        <v>345</v>
      </c>
      <c r="N19" s="419"/>
      <c r="O19" s="419"/>
      <c r="P19" s="419"/>
      <c r="Q19" s="419"/>
      <c r="R19" s="426">
        <v>0.17663943475380878</v>
      </c>
      <c r="S19" s="426">
        <v>0.1341381623071764</v>
      </c>
      <c r="T19" s="426">
        <v>0.1759788825340959</v>
      </c>
      <c r="U19" s="426">
        <v>0.2244165170556553</v>
      </c>
      <c r="V19" s="426">
        <v>0.1380897583429229</v>
      </c>
      <c r="W19" s="426">
        <v>0.2261931689662972</v>
      </c>
      <c r="X19" s="426">
        <v>0.06669630947087594</v>
      </c>
      <c r="Y19" s="426">
        <v>0.11106175033318524</v>
      </c>
      <c r="Z19" s="426">
        <v>0.1</v>
      </c>
    </row>
    <row r="20" spans="1:26" ht="15" customHeight="1">
      <c r="A20" s="423" t="s">
        <v>345</v>
      </c>
      <c r="B20" s="423"/>
      <c r="C20" s="424">
        <v>0.40595864908483253</v>
      </c>
      <c r="D20" s="424">
        <v>0.43239462162232184</v>
      </c>
      <c r="E20" s="424">
        <v>0.4530125460925705</v>
      </c>
      <c r="F20" s="424">
        <v>0.48317104245763287</v>
      </c>
      <c r="G20" s="424">
        <v>0.5058962350713128</v>
      </c>
      <c r="H20" s="426">
        <v>0.4549351861558343</v>
      </c>
      <c r="I20" s="426">
        <v>0.4449645956262044</v>
      </c>
      <c r="J20" s="426">
        <v>0.4103578993555663</v>
      </c>
      <c r="K20" s="426">
        <v>0.4</v>
      </c>
      <c r="L20" s="411"/>
      <c r="M20" s="425" t="s">
        <v>346</v>
      </c>
      <c r="N20" s="419"/>
      <c r="O20" s="419"/>
      <c r="P20" s="419"/>
      <c r="Q20" s="419"/>
      <c r="R20" s="426">
        <v>7.330536542283064</v>
      </c>
      <c r="S20" s="426">
        <v>7.668231611893583</v>
      </c>
      <c r="T20" s="426">
        <v>7.831060272767268</v>
      </c>
      <c r="U20" s="426">
        <v>6.104129263913824</v>
      </c>
      <c r="V20" s="426">
        <v>5.477560414269275</v>
      </c>
      <c r="W20" s="426">
        <v>5.292920153811355</v>
      </c>
      <c r="X20" s="426">
        <v>5.313472654513117</v>
      </c>
      <c r="Y20" s="426">
        <v>4.775655264326966</v>
      </c>
      <c r="Z20" s="426">
        <v>4.3</v>
      </c>
    </row>
    <row r="21" spans="1:26" ht="15" customHeight="1">
      <c r="A21" s="423" t="s">
        <v>346</v>
      </c>
      <c r="B21" s="423"/>
      <c r="C21" s="424">
        <v>1.9765796752754399</v>
      </c>
      <c r="D21" s="424">
        <v>1.9850255187958237</v>
      </c>
      <c r="E21" s="424">
        <v>1.948333779846538</v>
      </c>
      <c r="F21" s="424">
        <v>1.5832728588846257</v>
      </c>
      <c r="G21" s="424">
        <v>1.4822709221836439</v>
      </c>
      <c r="H21" s="426">
        <v>1.3559247548737987</v>
      </c>
      <c r="I21" s="426">
        <v>2.4656795259262476</v>
      </c>
      <c r="J21" s="426">
        <v>2.075224273533253</v>
      </c>
      <c r="K21" s="426">
        <v>1.9</v>
      </c>
      <c r="L21" s="411"/>
      <c r="M21" s="425" t="s">
        <v>194</v>
      </c>
      <c r="N21" s="419"/>
      <c r="O21" s="419"/>
      <c r="P21" s="419"/>
      <c r="Q21" s="419"/>
      <c r="R21" s="426">
        <v>3.974387281960698</v>
      </c>
      <c r="S21" s="426">
        <v>4.270064833445115</v>
      </c>
      <c r="T21" s="426">
        <v>4.20149582050154</v>
      </c>
      <c r="U21" s="426">
        <v>5.251346499102334</v>
      </c>
      <c r="V21" s="426">
        <v>5.661680092059839</v>
      </c>
      <c r="W21" s="426">
        <v>5.564351956570912</v>
      </c>
      <c r="X21" s="426">
        <v>5.291240551356158</v>
      </c>
      <c r="Y21" s="426">
        <v>4.7534429142603285</v>
      </c>
      <c r="Z21" s="426">
        <v>4</v>
      </c>
    </row>
    <row r="22" spans="1:26" ht="15" customHeight="1">
      <c r="A22" s="423" t="s">
        <v>194</v>
      </c>
      <c r="B22" s="423"/>
      <c r="C22" s="424">
        <v>4.101416063403042</v>
      </c>
      <c r="D22" s="424">
        <v>4.199746107412109</v>
      </c>
      <c r="E22" s="424">
        <v>4.576211700941831</v>
      </c>
      <c r="F22" s="424">
        <v>5.040141629026273</v>
      </c>
      <c r="G22" s="424">
        <v>5.632115671176164</v>
      </c>
      <c r="H22" s="426">
        <v>5.0688788717900355</v>
      </c>
      <c r="I22" s="426">
        <v>4.640176972086527</v>
      </c>
      <c r="J22" s="426">
        <v>4.171480919241584</v>
      </c>
      <c r="K22" s="426">
        <v>4</v>
      </c>
      <c r="L22" s="411"/>
      <c r="M22" s="425" t="s">
        <v>319</v>
      </c>
      <c r="N22" s="419"/>
      <c r="O22" s="419"/>
      <c r="P22" s="419"/>
      <c r="Q22" s="419"/>
      <c r="R22" s="426">
        <v>7.6838154117906825</v>
      </c>
      <c r="S22" s="426">
        <v>8.249496981891348</v>
      </c>
      <c r="T22" s="426">
        <v>8.51297844258689</v>
      </c>
      <c r="U22" s="426">
        <v>7.742369838420108</v>
      </c>
      <c r="V22" s="426">
        <v>8.699654775604143</v>
      </c>
      <c r="W22" s="426">
        <v>8.504863153132776</v>
      </c>
      <c r="X22" s="426">
        <v>8.55935971542908</v>
      </c>
      <c r="Y22" s="426">
        <v>7.974233673922701</v>
      </c>
      <c r="Z22" s="426">
        <v>8.6</v>
      </c>
    </row>
    <row r="23" spans="1:26" ht="15" customHeight="1">
      <c r="A23" s="423" t="s">
        <v>319</v>
      </c>
      <c r="B23" s="423"/>
      <c r="C23" s="424">
        <v>17.02892488467746</v>
      </c>
      <c r="D23" s="424">
        <v>16.878934687427137</v>
      </c>
      <c r="E23" s="424">
        <v>17.741531146954838</v>
      </c>
      <c r="F23" s="424">
        <v>15.799185834172663</v>
      </c>
      <c r="G23" s="424">
        <v>16.45059678046847</v>
      </c>
      <c r="H23" s="426">
        <v>17.048396259625257</v>
      </c>
      <c r="I23" s="426">
        <v>17.62366639603116</v>
      </c>
      <c r="J23" s="426">
        <v>16.975481421480126</v>
      </c>
      <c r="K23" s="426">
        <v>18</v>
      </c>
      <c r="L23" s="411"/>
      <c r="M23" s="425" t="s">
        <v>195</v>
      </c>
      <c r="N23" s="413" t="s">
        <v>366</v>
      </c>
      <c r="O23" s="424"/>
      <c r="P23" s="424"/>
      <c r="Q23" s="424"/>
      <c r="R23" s="426">
        <v>0</v>
      </c>
      <c r="S23" s="426">
        <v>0</v>
      </c>
      <c r="T23" s="426">
        <v>0.13198416190057194</v>
      </c>
      <c r="U23" s="426">
        <v>0.17953321364452424</v>
      </c>
      <c r="V23" s="426">
        <v>0.18411967779056385</v>
      </c>
      <c r="W23" s="426">
        <v>0.18095453517303778</v>
      </c>
      <c r="X23" s="426">
        <v>0.17785682525566918</v>
      </c>
      <c r="Y23" s="426">
        <v>0.2221235006663705</v>
      </c>
      <c r="Z23" s="426">
        <v>0.2</v>
      </c>
    </row>
    <row r="24" spans="1:26" ht="15" customHeight="1">
      <c r="A24" s="423" t="s">
        <v>366</v>
      </c>
      <c r="B24" s="423"/>
      <c r="C24" s="424">
        <v>0</v>
      </c>
      <c r="D24" s="424">
        <v>0</v>
      </c>
      <c r="E24" s="424">
        <v>0.06695165857287627</v>
      </c>
      <c r="F24" s="424">
        <v>0.065303264889053</v>
      </c>
      <c r="G24" s="424">
        <v>0.0691839595980357</v>
      </c>
      <c r="H24" s="426">
        <v>0.0620740704797053</v>
      </c>
      <c r="I24" s="426">
        <v>0.05738558861411994</v>
      </c>
      <c r="J24" s="426">
        <v>0.04904531614964351</v>
      </c>
      <c r="K24" s="426">
        <v>0</v>
      </c>
      <c r="L24" s="411"/>
      <c r="M24" s="425" t="s">
        <v>347</v>
      </c>
      <c r="N24" s="413" t="s">
        <v>195</v>
      </c>
      <c r="O24" s="424"/>
      <c r="P24" s="424"/>
      <c r="Q24" s="424"/>
      <c r="R24" s="426">
        <v>3.4223890483550448</v>
      </c>
      <c r="S24" s="426">
        <v>3.5099485803711152</v>
      </c>
      <c r="T24" s="426">
        <v>3.3435987681478223</v>
      </c>
      <c r="U24" s="426">
        <v>3.5457809694793534</v>
      </c>
      <c r="V24" s="426">
        <v>3.0379746835443036</v>
      </c>
      <c r="W24" s="426">
        <v>3.4833748020809767</v>
      </c>
      <c r="X24" s="426">
        <v>3.5793686082703426</v>
      </c>
      <c r="Y24" s="426">
        <v>2.9542425588627275</v>
      </c>
      <c r="Z24" s="426">
        <v>3.4</v>
      </c>
    </row>
    <row r="25" spans="1:26" ht="13.5" customHeight="1">
      <c r="A25" s="423" t="s">
        <v>195</v>
      </c>
      <c r="B25" s="423"/>
      <c r="C25" s="424">
        <v>9.472809718862914</v>
      </c>
      <c r="D25" s="424">
        <v>9.590041192777015</v>
      </c>
      <c r="E25" s="424">
        <v>9.29772166848395</v>
      </c>
      <c r="F25" s="424">
        <v>8.111268720421597</v>
      </c>
      <c r="G25" s="424">
        <v>8.140676498007062</v>
      </c>
      <c r="H25" s="426">
        <v>8.046557383953305</v>
      </c>
      <c r="I25" s="426">
        <v>8.044074666434952</v>
      </c>
      <c r="J25" s="426">
        <v>7.672872274120708</v>
      </c>
      <c r="K25" s="426">
        <v>7.8</v>
      </c>
      <c r="L25" s="411"/>
      <c r="M25" s="427"/>
      <c r="N25" s="413" t="s">
        <v>347</v>
      </c>
      <c r="O25" s="424"/>
      <c r="P25" s="424"/>
      <c r="Q25" s="424"/>
      <c r="R25" s="426">
        <v>0.5299183042614264</v>
      </c>
      <c r="S25" s="426">
        <v>0.4024144869215292</v>
      </c>
      <c r="T25" s="426">
        <v>0.5279366476022878</v>
      </c>
      <c r="U25" s="426">
        <v>0.6508078994614004</v>
      </c>
      <c r="V25" s="426">
        <v>0.6214039125431531</v>
      </c>
      <c r="W25" s="426">
        <v>0.6107215562090025</v>
      </c>
      <c r="X25" s="426">
        <v>0.4891062694530902</v>
      </c>
      <c r="Y25" s="426">
        <v>0.3109729009329187</v>
      </c>
      <c r="Z25" s="426">
        <v>0</v>
      </c>
    </row>
    <row r="26" spans="1:25" ht="15" customHeight="1">
      <c r="A26" s="423" t="s">
        <v>347</v>
      </c>
      <c r="B26" s="423"/>
      <c r="C26" s="424">
        <v>1.2044798942717843</v>
      </c>
      <c r="D26" s="424">
        <v>1.1532423119769941</v>
      </c>
      <c r="E26" s="424">
        <v>1.0881417065785322</v>
      </c>
      <c r="F26" s="424">
        <v>0.9648797304880792</v>
      </c>
      <c r="G26" s="424">
        <v>0.9583446498961322</v>
      </c>
      <c r="H26" s="426">
        <v>0.9102823683546755</v>
      </c>
      <c r="I26" s="426">
        <v>0.8102772701476366</v>
      </c>
      <c r="J26" s="426">
        <v>0.6053152974698147</v>
      </c>
      <c r="K26" s="426">
        <v>0.3</v>
      </c>
      <c r="L26" s="411"/>
      <c r="M26" s="425"/>
      <c r="N26" s="419"/>
      <c r="O26" s="419"/>
      <c r="P26" s="419"/>
      <c r="Q26" s="419"/>
      <c r="R26" s="428"/>
      <c r="S26" s="428"/>
      <c r="T26" s="428"/>
      <c r="U26" s="428"/>
      <c r="V26" s="428"/>
      <c r="W26" s="426"/>
      <c r="X26" s="426"/>
      <c r="Y26" s="426"/>
    </row>
    <row r="27" spans="1:25" ht="8.25" customHeight="1">
      <c r="A27" s="423"/>
      <c r="B27" s="423"/>
      <c r="C27" s="419"/>
      <c r="D27" s="419"/>
      <c r="E27" s="419"/>
      <c r="F27" s="419"/>
      <c r="G27" s="419"/>
      <c r="H27" s="419"/>
      <c r="I27" s="419"/>
      <c r="J27" s="419"/>
      <c r="K27" s="419"/>
      <c r="L27" s="411"/>
      <c r="M27" s="429"/>
      <c r="N27" s="419"/>
      <c r="O27" s="419"/>
      <c r="P27" s="419"/>
      <c r="Q27" s="419"/>
      <c r="R27" s="419"/>
      <c r="S27" s="419"/>
      <c r="T27" s="411"/>
      <c r="U27" s="411"/>
      <c r="V27" s="411"/>
      <c r="W27" s="419"/>
      <c r="X27" s="419"/>
      <c r="Y27" s="419"/>
    </row>
    <row r="28" spans="1:26" ht="15" customHeight="1">
      <c r="A28" s="430" t="s">
        <v>367</v>
      </c>
      <c r="B28" s="430"/>
      <c r="C28" s="431">
        <v>3.69813696</v>
      </c>
      <c r="D28" s="431">
        <v>3.59078656</v>
      </c>
      <c r="E28" s="431">
        <v>3.5599656</v>
      </c>
      <c r="F28" s="431">
        <v>3.437488052538291</v>
      </c>
      <c r="G28" s="431">
        <v>3.4400196623728174</v>
      </c>
      <c r="H28" s="431">
        <v>3.4041267295735795</v>
      </c>
      <c r="I28" s="431">
        <v>3.45736559923332</v>
      </c>
      <c r="J28" s="431">
        <v>3.38642150383301</v>
      </c>
      <c r="K28" s="431">
        <v>3.32</v>
      </c>
      <c r="L28" s="411"/>
      <c r="M28" s="432" t="s">
        <v>367</v>
      </c>
      <c r="N28" s="419"/>
      <c r="O28" s="419"/>
      <c r="P28" s="419"/>
      <c r="Q28" s="419"/>
      <c r="R28" s="431">
        <v>4.0472</v>
      </c>
      <c r="S28" s="431">
        <v>4.12341326</v>
      </c>
      <c r="T28" s="431">
        <v>3.9986413</v>
      </c>
      <c r="U28" s="431">
        <v>4.0123711340206185</v>
      </c>
      <c r="V28" s="431">
        <v>3.9789156626506026</v>
      </c>
      <c r="W28" s="431">
        <v>4.089615931721195</v>
      </c>
      <c r="X28" s="431">
        <v>4.26351351351351</v>
      </c>
      <c r="Y28" s="431">
        <v>4.069384835479256</v>
      </c>
      <c r="Z28" s="431">
        <v>3.85</v>
      </c>
    </row>
    <row r="29" spans="1:25" ht="15" customHeight="1">
      <c r="A29" s="423"/>
      <c r="B29" s="423"/>
      <c r="C29" s="419"/>
      <c r="D29" s="419"/>
      <c r="E29" s="419"/>
      <c r="F29" s="419"/>
      <c r="G29" s="419"/>
      <c r="H29" s="419"/>
      <c r="I29" s="419"/>
      <c r="J29" s="419"/>
      <c r="K29" s="419"/>
      <c r="L29" s="411"/>
      <c r="M29" s="420"/>
      <c r="N29" s="419"/>
      <c r="O29" s="419"/>
      <c r="P29" s="419"/>
      <c r="Q29" s="419"/>
      <c r="R29" s="419"/>
      <c r="S29" s="419"/>
      <c r="T29" s="411"/>
      <c r="U29" s="372"/>
      <c r="V29" s="372"/>
      <c r="W29" s="286"/>
      <c r="X29" s="286"/>
      <c r="Y29" s="286"/>
    </row>
    <row r="30" spans="1:26" ht="18" customHeight="1">
      <c r="A30" s="433" t="s">
        <v>210</v>
      </c>
      <c r="B30" s="433"/>
      <c r="C30" s="410"/>
      <c r="D30" s="410"/>
      <c r="E30" s="410"/>
      <c r="F30" s="410"/>
      <c r="G30" s="410"/>
      <c r="K30" s="410" t="s">
        <v>10</v>
      </c>
      <c r="L30" s="411"/>
      <c r="M30" s="434" t="s">
        <v>381</v>
      </c>
      <c r="N30" s="419"/>
      <c r="O30" s="419"/>
      <c r="P30" s="419"/>
      <c r="Q30" s="419"/>
      <c r="R30" s="410"/>
      <c r="S30" s="410"/>
      <c r="T30" s="410"/>
      <c r="U30" s="410"/>
      <c r="V30" s="410"/>
      <c r="Z30" s="410" t="s">
        <v>10</v>
      </c>
    </row>
    <row r="31" spans="1:26" ht="18" customHeight="1">
      <c r="A31" s="413" t="s">
        <v>364</v>
      </c>
      <c r="B31" s="413"/>
      <c r="C31" s="303">
        <v>51.517</v>
      </c>
      <c r="D31" s="303">
        <v>53.586</v>
      </c>
      <c r="E31" s="303">
        <v>55.885</v>
      </c>
      <c r="F31" s="303">
        <v>57.199</v>
      </c>
      <c r="G31" s="303">
        <v>59.755</v>
      </c>
      <c r="H31" s="303">
        <v>54.685</v>
      </c>
      <c r="I31" s="303">
        <v>59.4</v>
      </c>
      <c r="J31" s="303">
        <v>58.8</v>
      </c>
      <c r="K31" s="303">
        <v>59.2</v>
      </c>
      <c r="L31" s="411"/>
      <c r="M31" s="434"/>
      <c r="N31" s="413" t="s">
        <v>364</v>
      </c>
      <c r="O31" s="419"/>
      <c r="P31" s="419"/>
      <c r="Q31" s="419"/>
      <c r="R31" s="414">
        <v>37.355</v>
      </c>
      <c r="S31" s="414">
        <v>39.567</v>
      </c>
      <c r="T31" s="414">
        <v>41.213</v>
      </c>
      <c r="U31" s="414">
        <v>45.681</v>
      </c>
      <c r="V31" s="414">
        <v>46.393</v>
      </c>
      <c r="W31" s="303">
        <v>44.354</v>
      </c>
      <c r="X31" s="303">
        <v>45.2</v>
      </c>
      <c r="Y31" s="303">
        <v>46.1</v>
      </c>
      <c r="Z31" s="303">
        <v>48.1</v>
      </c>
    </row>
    <row r="32" spans="1:26" ht="18" customHeight="1">
      <c r="A32" s="415" t="s">
        <v>378</v>
      </c>
      <c r="B32" s="416"/>
      <c r="C32" s="303">
        <v>2.629</v>
      </c>
      <c r="D32" s="303">
        <v>3.423</v>
      </c>
      <c r="E32" s="303">
        <v>3.703</v>
      </c>
      <c r="F32" s="303">
        <v>3.908</v>
      </c>
      <c r="G32" s="303">
        <v>4.068</v>
      </c>
      <c r="H32" s="303">
        <v>3.585</v>
      </c>
      <c r="I32" s="303">
        <v>3.5</v>
      </c>
      <c r="J32" s="303">
        <v>3.3</v>
      </c>
      <c r="K32" s="303">
        <v>3</v>
      </c>
      <c r="L32" s="411"/>
      <c r="M32" s="434"/>
      <c r="N32" s="415" t="s">
        <v>378</v>
      </c>
      <c r="O32" s="419"/>
      <c r="P32" s="419"/>
      <c r="Q32" s="419"/>
      <c r="R32" s="414">
        <v>1.478</v>
      </c>
      <c r="S32" s="414">
        <v>2.124</v>
      </c>
      <c r="T32" s="414">
        <v>2.648</v>
      </c>
      <c r="U32" s="414">
        <v>3.229</v>
      </c>
      <c r="V32" s="414">
        <v>2.912</v>
      </c>
      <c r="W32" s="303">
        <v>2.652</v>
      </c>
      <c r="X32" s="303">
        <v>2.7</v>
      </c>
      <c r="Y32" s="303">
        <v>2.9</v>
      </c>
      <c r="Z32" s="303">
        <v>3</v>
      </c>
    </row>
    <row r="33" spans="1:26" ht="18" customHeight="1">
      <c r="A33" s="416" t="s">
        <v>365</v>
      </c>
      <c r="B33" s="415"/>
      <c r="C33" s="303">
        <v>6.727</v>
      </c>
      <c r="D33" s="303">
        <v>7.193</v>
      </c>
      <c r="E33" s="303">
        <v>7.971</v>
      </c>
      <c r="F33" s="303">
        <v>7.687</v>
      </c>
      <c r="G33" s="303">
        <v>7.515</v>
      </c>
      <c r="H33" s="303">
        <v>6.322</v>
      </c>
      <c r="I33" s="303">
        <v>6.5</v>
      </c>
      <c r="J33" s="303">
        <v>6.1</v>
      </c>
      <c r="K33" s="303">
        <v>5.8</v>
      </c>
      <c r="L33" s="411"/>
      <c r="M33" s="434"/>
      <c r="N33" s="416" t="s">
        <v>365</v>
      </c>
      <c r="O33" s="419"/>
      <c r="P33" s="419"/>
      <c r="Q33" s="419"/>
      <c r="R33" s="414">
        <v>17.033</v>
      </c>
      <c r="S33" s="414">
        <v>18.113</v>
      </c>
      <c r="T33" s="414">
        <v>19.097</v>
      </c>
      <c r="U33" s="414">
        <v>20.975</v>
      </c>
      <c r="V33" s="414">
        <v>21.607</v>
      </c>
      <c r="W33" s="303">
        <v>20.728</v>
      </c>
      <c r="X33" s="303">
        <v>21.7</v>
      </c>
      <c r="Y33" s="303">
        <v>21.3</v>
      </c>
      <c r="Z33" s="303">
        <v>21.4</v>
      </c>
    </row>
    <row r="34" spans="1:26" ht="15" customHeight="1">
      <c r="A34" s="417" t="s">
        <v>376</v>
      </c>
      <c r="B34" s="417"/>
      <c r="C34" s="418">
        <v>0.18160995399576838</v>
      </c>
      <c r="D34" s="418">
        <v>0.19811144701974395</v>
      </c>
      <c r="E34" s="418">
        <v>0.20889326295070235</v>
      </c>
      <c r="F34" s="418">
        <v>0.20271333414919843</v>
      </c>
      <c r="G34" s="418">
        <v>0.19384151953811396</v>
      </c>
      <c r="H34" s="471">
        <v>0.1811648532504343</v>
      </c>
      <c r="I34" s="471">
        <v>0.16950037034543128</v>
      </c>
      <c r="J34" s="471">
        <v>0.161</v>
      </c>
      <c r="K34" s="471">
        <v>0.1490915237048931</v>
      </c>
      <c r="L34" s="411"/>
      <c r="M34" s="427"/>
      <c r="N34" s="417" t="s">
        <v>376</v>
      </c>
      <c r="O34" s="419"/>
      <c r="P34" s="419"/>
      <c r="Q34" s="419"/>
      <c r="R34" s="435">
        <v>0.4955427653593896</v>
      </c>
      <c r="S34" s="418">
        <v>0.5114615715116132</v>
      </c>
      <c r="T34" s="418">
        <v>0.52762477858928</v>
      </c>
      <c r="U34" s="418">
        <v>0.5298482957903724</v>
      </c>
      <c r="V34" s="418">
        <v>0.5285064557153019</v>
      </c>
      <c r="W34" s="471">
        <v>0.5271226946836813</v>
      </c>
      <c r="X34" s="471">
        <v>0.5396186346945095</v>
      </c>
      <c r="Y34" s="471">
        <v>0.5251</v>
      </c>
      <c r="Z34" s="471">
        <v>0.506745660534248</v>
      </c>
    </row>
    <row r="35" spans="1:26" ht="15" customHeight="1">
      <c r="A35" s="417" t="s">
        <v>375</v>
      </c>
      <c r="B35" s="417"/>
      <c r="C35" s="418">
        <v>0.13057825572141235</v>
      </c>
      <c r="D35" s="418">
        <v>0.13423282200574777</v>
      </c>
      <c r="E35" s="418">
        <v>0.14263219110673706</v>
      </c>
      <c r="F35" s="418">
        <v>0.1343904613717023</v>
      </c>
      <c r="G35" s="418">
        <v>0.1257635344322651</v>
      </c>
      <c r="H35" s="471">
        <v>0.11560757063180031</v>
      </c>
      <c r="I35" s="471">
        <v>0.11011043027405562</v>
      </c>
      <c r="J35" s="471">
        <v>0.1046</v>
      </c>
      <c r="K35" s="471">
        <v>0.09760838333474182</v>
      </c>
      <c r="L35" s="411"/>
      <c r="M35" s="427"/>
      <c r="N35" s="417" t="s">
        <v>375</v>
      </c>
      <c r="O35" s="419"/>
      <c r="P35" s="419"/>
      <c r="Q35" s="419"/>
      <c r="R35" s="435">
        <v>0.45597644224334094</v>
      </c>
      <c r="S35" s="418">
        <v>0.4577804736270124</v>
      </c>
      <c r="T35" s="418">
        <v>0.46337320748307576</v>
      </c>
      <c r="U35" s="418">
        <v>0.45916245266084366</v>
      </c>
      <c r="V35" s="418">
        <v>0.4657383657017222</v>
      </c>
      <c r="W35" s="471">
        <v>0.4673310186228976</v>
      </c>
      <c r="X35" s="471">
        <v>0.4801132593018626</v>
      </c>
      <c r="Y35" s="471">
        <v>0.4611</v>
      </c>
      <c r="Z35" s="471">
        <v>0.4449017773620206</v>
      </c>
    </row>
    <row r="36" spans="1:25" ht="6" customHeight="1">
      <c r="A36" s="423"/>
      <c r="B36" s="423"/>
      <c r="C36" s="419"/>
      <c r="D36" s="419"/>
      <c r="E36" s="419"/>
      <c r="F36" s="419"/>
      <c r="G36" s="419"/>
      <c r="H36" s="419"/>
      <c r="I36" s="419"/>
      <c r="J36" s="419"/>
      <c r="K36" s="419"/>
      <c r="L36" s="411"/>
      <c r="M36" s="420"/>
      <c r="N36" s="419"/>
      <c r="O36" s="419"/>
      <c r="P36" s="419"/>
      <c r="Q36" s="419"/>
      <c r="R36" s="419"/>
      <c r="S36" s="419"/>
      <c r="T36" s="411"/>
      <c r="U36" s="372"/>
      <c r="V36" s="372"/>
      <c r="W36" s="419"/>
      <c r="X36" s="419"/>
      <c r="Y36" s="419"/>
    </row>
    <row r="37" spans="1:25" ht="20.25" customHeight="1">
      <c r="A37" s="421" t="s">
        <v>377</v>
      </c>
      <c r="B37" s="421"/>
      <c r="C37" s="411"/>
      <c r="D37" s="411"/>
      <c r="E37" s="411"/>
      <c r="F37" s="411"/>
      <c r="G37" s="411"/>
      <c r="H37" s="472"/>
      <c r="I37" s="472"/>
      <c r="J37" s="472"/>
      <c r="K37" s="472"/>
      <c r="L37" s="411"/>
      <c r="M37" s="421" t="s">
        <v>377</v>
      </c>
      <c r="N37" s="419"/>
      <c r="O37" s="419"/>
      <c r="P37" s="419"/>
      <c r="Q37" s="419"/>
      <c r="R37" s="411"/>
      <c r="S37" s="411"/>
      <c r="T37" s="411"/>
      <c r="U37" s="372"/>
      <c r="V37" s="372"/>
      <c r="W37" s="472"/>
      <c r="X37" s="472"/>
      <c r="Y37" s="472"/>
    </row>
    <row r="38" spans="1:26" ht="20.25" customHeight="1">
      <c r="A38" s="421" t="s">
        <v>380</v>
      </c>
      <c r="B38" s="421"/>
      <c r="C38" s="422"/>
      <c r="D38" s="422"/>
      <c r="F38" s="422"/>
      <c r="G38" s="422"/>
      <c r="K38" s="422" t="s">
        <v>122</v>
      </c>
      <c r="L38" s="411"/>
      <c r="M38" s="421" t="s">
        <v>380</v>
      </c>
      <c r="N38" s="419"/>
      <c r="O38" s="419"/>
      <c r="P38" s="419"/>
      <c r="Q38" s="419"/>
      <c r="R38" s="422"/>
      <c r="S38" s="422"/>
      <c r="U38" s="372"/>
      <c r="V38" s="372"/>
      <c r="Z38" s="422" t="s">
        <v>122</v>
      </c>
    </row>
    <row r="39" spans="1:26" ht="15" customHeight="1">
      <c r="A39" s="423" t="s">
        <v>339</v>
      </c>
      <c r="B39" s="423"/>
      <c r="C39" s="424">
        <v>0.7570316594522197</v>
      </c>
      <c r="D39" s="424">
        <v>0.8491023774866568</v>
      </c>
      <c r="E39" s="424">
        <v>0.9215352956965196</v>
      </c>
      <c r="F39" s="424">
        <v>0.8444204428297905</v>
      </c>
      <c r="G39" s="424">
        <v>0.8883944659448788</v>
      </c>
      <c r="H39" s="426">
        <v>0.7568216921228763</v>
      </c>
      <c r="I39" s="426">
        <v>0.6800991546431068</v>
      </c>
      <c r="J39" s="426">
        <v>0.7091969955836369</v>
      </c>
      <c r="K39" s="426">
        <v>0.6</v>
      </c>
      <c r="L39" s="411"/>
      <c r="M39" s="425" t="s">
        <v>339</v>
      </c>
      <c r="N39" s="419"/>
      <c r="O39" s="419"/>
      <c r="P39" s="419"/>
      <c r="Q39" s="419"/>
      <c r="R39" s="426">
        <v>6.834426448935886</v>
      </c>
      <c r="S39" s="426">
        <v>6.778375919326711</v>
      </c>
      <c r="T39" s="426">
        <v>6.199500157717225</v>
      </c>
      <c r="U39" s="426">
        <v>4.982621140870988</v>
      </c>
      <c r="V39" s="426">
        <v>5.005577527634114</v>
      </c>
      <c r="W39" s="426">
        <v>5.52695400587159</v>
      </c>
      <c r="X39" s="426">
        <v>5.8334725238015706</v>
      </c>
      <c r="Y39" s="426">
        <v>5.817225348666503</v>
      </c>
      <c r="Z39" s="426">
        <v>5.8</v>
      </c>
    </row>
    <row r="40" spans="1:26" ht="15" customHeight="1">
      <c r="A40" s="423" t="s">
        <v>193</v>
      </c>
      <c r="B40" s="423"/>
      <c r="C40" s="424">
        <v>5.49721451171458</v>
      </c>
      <c r="D40" s="424">
        <v>5.288694808345464</v>
      </c>
      <c r="E40" s="424">
        <v>5.357430437505592</v>
      </c>
      <c r="F40" s="424">
        <v>4.623038277120461</v>
      </c>
      <c r="G40" s="424">
        <v>4.351095999874653</v>
      </c>
      <c r="H40" s="426">
        <v>4.2594817230135575</v>
      </c>
      <c r="I40" s="426">
        <v>4.012267209051039</v>
      </c>
      <c r="J40" s="426">
        <v>3.921537023306792</v>
      </c>
      <c r="K40" s="426">
        <v>3.7</v>
      </c>
      <c r="L40" s="411"/>
      <c r="M40" s="425" t="s">
        <v>193</v>
      </c>
      <c r="N40" s="419"/>
      <c r="O40" s="419"/>
      <c r="P40" s="419"/>
      <c r="Q40" s="419"/>
      <c r="R40" s="426">
        <v>31.636996386025967</v>
      </c>
      <c r="S40" s="426">
        <v>31.367048297823946</v>
      </c>
      <c r="T40" s="426">
        <v>32.05056656880111</v>
      </c>
      <c r="U40" s="426">
        <v>28.35820895522388</v>
      </c>
      <c r="V40" s="426">
        <v>29.04370753473279</v>
      </c>
      <c r="W40" s="426">
        <v>30.253584648768246</v>
      </c>
      <c r="X40" s="426">
        <v>31.188408217805247</v>
      </c>
      <c r="Y40" s="426">
        <v>28.80474675801321</v>
      </c>
      <c r="Z40" s="426">
        <v>29.3</v>
      </c>
    </row>
    <row r="41" spans="1:26" ht="15" customHeight="1">
      <c r="A41" s="423" t="s">
        <v>348</v>
      </c>
      <c r="B41" s="423"/>
      <c r="C41" s="424">
        <v>1.1044897800725975</v>
      </c>
      <c r="D41" s="424">
        <v>1.296980554622476</v>
      </c>
      <c r="E41" s="424">
        <v>1.5889773642301153</v>
      </c>
      <c r="F41" s="424">
        <v>1.3926391411785883</v>
      </c>
      <c r="G41" s="424">
        <v>1.31770678282124</v>
      </c>
      <c r="H41" s="426">
        <v>1.2459241462158914</v>
      </c>
      <c r="I41" s="426">
        <v>1.2966376406279794</v>
      </c>
      <c r="J41" s="426">
        <v>1.337803423487315</v>
      </c>
      <c r="K41" s="426">
        <v>1.2</v>
      </c>
      <c r="L41" s="411"/>
      <c r="M41" s="425" t="s">
        <v>340</v>
      </c>
      <c r="N41" s="419"/>
      <c r="O41" s="419"/>
      <c r="P41" s="419"/>
      <c r="Q41" s="419"/>
      <c r="R41" s="426">
        <v>13.494846740730825</v>
      </c>
      <c r="S41" s="426">
        <v>13.331816918138854</v>
      </c>
      <c r="T41" s="426">
        <v>13.745662776308446</v>
      </c>
      <c r="U41" s="426">
        <v>12.813330607237782</v>
      </c>
      <c r="V41" s="426">
        <v>12.26244802758341</v>
      </c>
      <c r="W41" s="426">
        <v>11.577245458026635</v>
      </c>
      <c r="X41" s="426">
        <v>11.927927175547017</v>
      </c>
      <c r="Y41" s="426">
        <v>11.104314493108228</v>
      </c>
      <c r="Z41" s="426">
        <v>11.8</v>
      </c>
    </row>
    <row r="42" spans="1:26" ht="15" customHeight="1">
      <c r="A42" s="423" t="s">
        <v>349</v>
      </c>
      <c r="B42" s="423"/>
      <c r="C42" s="424">
        <v>0.40763243201273364</v>
      </c>
      <c r="D42" s="424">
        <v>0.5038629492777964</v>
      </c>
      <c r="E42" s="424">
        <v>0.5403954549521338</v>
      </c>
      <c r="F42" s="424">
        <v>0.44021143240545274</v>
      </c>
      <c r="G42" s="424">
        <v>0.4904188145339454</v>
      </c>
      <c r="H42" s="426">
        <v>0.4256049425090098</v>
      </c>
      <c r="I42" s="426">
        <v>0.42903451344308136</v>
      </c>
      <c r="J42" s="426">
        <v>0.4480835563005706</v>
      </c>
      <c r="K42" s="426">
        <v>0.4</v>
      </c>
      <c r="L42" s="411"/>
      <c r="M42" s="425" t="s">
        <v>341</v>
      </c>
      <c r="N42" s="419"/>
      <c r="O42" s="419"/>
      <c r="P42" s="419"/>
      <c r="Q42" s="419"/>
      <c r="R42" s="426">
        <v>9.016195957703118</v>
      </c>
      <c r="S42" s="426">
        <v>8.45148735056992</v>
      </c>
      <c r="T42" s="426">
        <v>7.997476524397642</v>
      </c>
      <c r="U42" s="426">
        <v>5.992639542015947</v>
      </c>
      <c r="V42" s="426">
        <v>6.046039955379779</v>
      </c>
      <c r="W42" s="426">
        <v>5.69289026932732</v>
      </c>
      <c r="X42" s="426">
        <v>5.927426089861367</v>
      </c>
      <c r="Y42" s="426">
        <v>5.749938830437975</v>
      </c>
      <c r="Z42" s="426">
        <v>5.5</v>
      </c>
    </row>
    <row r="43" spans="1:26" ht="15" customHeight="1">
      <c r="A43" s="423" t="s">
        <v>341</v>
      </c>
      <c r="B43" s="423"/>
      <c r="C43" s="424">
        <v>1.6674107576139914</v>
      </c>
      <c r="D43" s="424">
        <v>1.6982047549733137</v>
      </c>
      <c r="E43" s="424">
        <v>1.6176075870090363</v>
      </c>
      <c r="F43" s="424">
        <v>1.2960871913201433</v>
      </c>
      <c r="G43" s="424">
        <v>1.145355122761387</v>
      </c>
      <c r="H43" s="426">
        <v>0.9747726102625708</v>
      </c>
      <c r="I43" s="426">
        <v>0.945464946291235</v>
      </c>
      <c r="J43" s="426">
        <v>0.8832726217723477</v>
      </c>
      <c r="K43" s="426">
        <v>0.8</v>
      </c>
      <c r="L43" s="411"/>
      <c r="M43" s="425" t="s">
        <v>342</v>
      </c>
      <c r="N43" s="419"/>
      <c r="O43" s="419"/>
      <c r="P43" s="419"/>
      <c r="Q43" s="419"/>
      <c r="R43" s="426">
        <v>31.679828670860662</v>
      </c>
      <c r="S43" s="426">
        <v>32.79500593929284</v>
      </c>
      <c r="T43" s="426">
        <v>34.120301846504745</v>
      </c>
      <c r="U43" s="426">
        <v>31.241054998977713</v>
      </c>
      <c r="V43" s="426">
        <v>31.60531386269141</v>
      </c>
      <c r="W43" s="426">
        <v>32.070373994809174</v>
      </c>
      <c r="X43" s="426">
        <v>33.875480207115416</v>
      </c>
      <c r="Y43" s="426">
        <v>32.438218742353804</v>
      </c>
      <c r="Z43" s="426">
        <v>32.8</v>
      </c>
    </row>
    <row r="44" spans="1:26" ht="15" customHeight="1">
      <c r="A44" s="423" t="s">
        <v>342</v>
      </c>
      <c r="B44" s="423"/>
      <c r="C44" s="424">
        <v>9.895762563813888</v>
      </c>
      <c r="D44" s="424">
        <v>11.025267793826746</v>
      </c>
      <c r="E44" s="424">
        <v>11.423458888789478</v>
      </c>
      <c r="F44" s="424">
        <v>10.391608162730947</v>
      </c>
      <c r="G44" s="424">
        <v>10.258057440107798</v>
      </c>
      <c r="H44" s="426">
        <v>9.766603741204737</v>
      </c>
      <c r="I44" s="426">
        <v>8.946164113646475</v>
      </c>
      <c r="J44" s="426">
        <v>8.345959188936527</v>
      </c>
      <c r="K44" s="426">
        <v>8.2</v>
      </c>
      <c r="L44" s="411"/>
      <c r="M44" s="425" t="s">
        <v>344</v>
      </c>
      <c r="N44" s="419"/>
      <c r="O44" s="419"/>
      <c r="P44" s="419"/>
      <c r="Q44" s="419"/>
      <c r="R44" s="426">
        <v>2.6154463927185114</v>
      </c>
      <c r="S44" s="426">
        <v>2.706801122147244</v>
      </c>
      <c r="T44" s="426">
        <v>3.064567005556499</v>
      </c>
      <c r="U44" s="426">
        <v>2.2081373952157026</v>
      </c>
      <c r="V44" s="426">
        <v>1.8517391745259102</v>
      </c>
      <c r="W44" s="426">
        <v>1.5912862187805812</v>
      </c>
      <c r="X44" s="426">
        <v>1.7016034741940873</v>
      </c>
      <c r="Y44" s="426">
        <v>1.5373949922518555</v>
      </c>
      <c r="Z44" s="426">
        <v>1.5</v>
      </c>
    </row>
    <row r="45" spans="1:26" ht="15" customHeight="1">
      <c r="A45" s="423" t="s">
        <v>350</v>
      </c>
      <c r="B45" s="423"/>
      <c r="C45" s="424">
        <v>0.9297901663528544</v>
      </c>
      <c r="D45" s="424">
        <v>1.2559250550516927</v>
      </c>
      <c r="E45" s="424">
        <v>2.211684709671647</v>
      </c>
      <c r="F45" s="424">
        <v>1.6364737264143225</v>
      </c>
      <c r="G45" s="424">
        <v>1.2064616204189713</v>
      </c>
      <c r="H45" s="426">
        <v>0.9867856529946799</v>
      </c>
      <c r="I45" s="426">
        <v>0.9518210131570584</v>
      </c>
      <c r="J45" s="426">
        <v>0.9815931143418974</v>
      </c>
      <c r="K45" s="426">
        <v>0.9</v>
      </c>
      <c r="L45" s="411"/>
      <c r="M45" s="425" t="s">
        <v>345</v>
      </c>
      <c r="N45" s="419"/>
      <c r="O45" s="419"/>
      <c r="P45" s="419"/>
      <c r="Q45" s="419"/>
      <c r="R45" s="426">
        <v>0.5139874180163299</v>
      </c>
      <c r="S45" s="426">
        <v>0.4852528622336796</v>
      </c>
      <c r="T45" s="426">
        <v>0.4416082304127339</v>
      </c>
      <c r="U45" s="426">
        <v>0.4436720507053772</v>
      </c>
      <c r="V45" s="426">
        <v>0.41172294899097456</v>
      </c>
      <c r="W45" s="426">
        <v>0.4233502106114113</v>
      </c>
      <c r="X45" s="426">
        <v>0.40295640554534823</v>
      </c>
      <c r="Y45" s="426">
        <v>0.32012070793573116</v>
      </c>
      <c r="Z45" s="426">
        <v>0.3</v>
      </c>
    </row>
    <row r="46" spans="1:26" ht="15" customHeight="1">
      <c r="A46" s="423" t="s">
        <v>351</v>
      </c>
      <c r="B46" s="423"/>
      <c r="C46" s="424">
        <v>0.009705534095541278</v>
      </c>
      <c r="D46" s="424">
        <v>0.005598477214197738</v>
      </c>
      <c r="E46" s="424">
        <v>0.008946944618412812</v>
      </c>
      <c r="F46" s="424">
        <v>0.008182368632071613</v>
      </c>
      <c r="G46" s="424">
        <v>0.009400999639628347</v>
      </c>
      <c r="H46" s="426">
        <v>0.0034322979234597565</v>
      </c>
      <c r="I46" s="426">
        <v>0.003178033432911714</v>
      </c>
      <c r="J46" s="426">
        <v>0.008059056767995874</v>
      </c>
      <c r="K46" s="426">
        <v>0</v>
      </c>
      <c r="L46" s="411"/>
      <c r="M46" s="425" t="s">
        <v>346</v>
      </c>
      <c r="N46" s="419"/>
      <c r="O46" s="419"/>
      <c r="P46" s="419"/>
      <c r="Q46" s="419"/>
      <c r="R46" s="426">
        <v>5.884085129166109</v>
      </c>
      <c r="S46" s="426">
        <v>5.989840018196983</v>
      </c>
      <c r="T46" s="426">
        <v>5.367238492708611</v>
      </c>
      <c r="U46" s="426">
        <v>3.864240441627479</v>
      </c>
      <c r="V46" s="426">
        <v>3.6872528141162153</v>
      </c>
      <c r="W46" s="426">
        <v>3.4463685486959115</v>
      </c>
      <c r="X46" s="426">
        <v>4.601636879906464</v>
      </c>
      <c r="Y46" s="426">
        <v>4.14117934915586</v>
      </c>
      <c r="Z46" s="426">
        <v>4.1</v>
      </c>
    </row>
    <row r="47" spans="1:26" ht="15" customHeight="1">
      <c r="A47" s="423" t="s">
        <v>352</v>
      </c>
      <c r="B47" s="423"/>
      <c r="C47" s="424">
        <v>5.112875361531145</v>
      </c>
      <c r="D47" s="424">
        <v>5.081551151420148</v>
      </c>
      <c r="E47" s="424">
        <v>5.1033372103426675</v>
      </c>
      <c r="F47" s="424">
        <v>4.39556842914887</v>
      </c>
      <c r="G47" s="424">
        <v>4.336994500415211</v>
      </c>
      <c r="H47" s="426">
        <v>3.962587952634289</v>
      </c>
      <c r="I47" s="426">
        <v>3.6150130299370744</v>
      </c>
      <c r="J47" s="426">
        <v>3.4234873150446474</v>
      </c>
      <c r="K47" s="426">
        <v>3.3</v>
      </c>
      <c r="L47" s="411"/>
      <c r="M47" s="425" t="s">
        <v>194</v>
      </c>
      <c r="N47" s="419"/>
      <c r="O47" s="419"/>
      <c r="P47" s="419"/>
      <c r="Q47" s="419"/>
      <c r="R47" s="426">
        <v>8.927854370231563</v>
      </c>
      <c r="S47" s="426">
        <v>8.3377562109839</v>
      </c>
      <c r="T47" s="426">
        <v>8.766651299347293</v>
      </c>
      <c r="U47" s="426">
        <v>9.897771416888162</v>
      </c>
      <c r="V47" s="426">
        <v>10.816347226447622</v>
      </c>
      <c r="W47" s="426">
        <v>10.343360422073777</v>
      </c>
      <c r="X47" s="426">
        <v>10.418406547519627</v>
      </c>
      <c r="Y47" s="426">
        <v>9.526139792839084</v>
      </c>
      <c r="Z47" s="426">
        <v>8.9</v>
      </c>
    </row>
    <row r="48" spans="1:26" ht="15" customHeight="1">
      <c r="A48" s="423" t="s">
        <v>353</v>
      </c>
      <c r="B48" s="423"/>
      <c r="C48" s="424">
        <v>3.17176854242289</v>
      </c>
      <c r="D48" s="424">
        <v>3.551300712872765</v>
      </c>
      <c r="E48" s="424">
        <v>3.562673347051982</v>
      </c>
      <c r="F48" s="424">
        <v>3.2320356096682863</v>
      </c>
      <c r="G48" s="424">
        <v>3.139933879635868</v>
      </c>
      <c r="H48" s="426">
        <v>3.0959327269607</v>
      </c>
      <c r="I48" s="426">
        <v>2.965105192906629</v>
      </c>
      <c r="J48" s="426">
        <v>2.777150962251378</v>
      </c>
      <c r="K48" s="426">
        <v>2.9</v>
      </c>
      <c r="L48" s="411"/>
      <c r="M48" s="425" t="s">
        <v>319</v>
      </c>
      <c r="N48" s="419"/>
      <c r="O48" s="419"/>
      <c r="P48" s="419"/>
      <c r="Q48" s="419"/>
      <c r="R48" s="426">
        <v>23.370365412929996</v>
      </c>
      <c r="S48" s="426">
        <v>22.44547223696515</v>
      </c>
      <c r="T48" s="426">
        <v>21.08800621163225</v>
      </c>
      <c r="U48" s="426">
        <v>18.454303823349008</v>
      </c>
      <c r="V48" s="426">
        <v>19.348950410708852</v>
      </c>
      <c r="W48" s="426">
        <v>20.350593541250053</v>
      </c>
      <c r="X48" s="426">
        <v>21.415149490562886</v>
      </c>
      <c r="Y48" s="426">
        <v>20.94853600848218</v>
      </c>
      <c r="Z48" s="426">
        <v>22</v>
      </c>
    </row>
    <row r="49" spans="1:26" ht="15" customHeight="1">
      <c r="A49" s="423" t="s">
        <v>347</v>
      </c>
      <c r="B49" s="423"/>
      <c r="C49" s="424">
        <v>0.2406972455694237</v>
      </c>
      <c r="D49" s="424">
        <v>0.22580524763930876</v>
      </c>
      <c r="E49" s="424">
        <v>0.20220094837612954</v>
      </c>
      <c r="F49" s="424">
        <v>0.20783216325461895</v>
      </c>
      <c r="G49" s="424">
        <v>0.21778982498472338</v>
      </c>
      <c r="H49" s="426">
        <v>0.1561695555174189</v>
      </c>
      <c r="I49" s="426">
        <v>0.144600521197483</v>
      </c>
      <c r="J49" s="426">
        <v>0.09670868121595048</v>
      </c>
      <c r="K49" s="426">
        <v>0</v>
      </c>
      <c r="L49" s="411"/>
      <c r="M49" s="425" t="s">
        <v>195</v>
      </c>
      <c r="N49" s="413" t="s">
        <v>366</v>
      </c>
      <c r="O49" s="419"/>
      <c r="P49" s="419"/>
      <c r="Q49" s="419"/>
      <c r="R49" s="426">
        <v>0</v>
      </c>
      <c r="S49" s="426">
        <v>0</v>
      </c>
      <c r="T49" s="426">
        <v>0.4464610681095771</v>
      </c>
      <c r="U49" s="426">
        <v>0.40686976078511555</v>
      </c>
      <c r="V49" s="426">
        <v>0.44620221072913496</v>
      </c>
      <c r="W49" s="426">
        <v>0.4382419265625665</v>
      </c>
      <c r="X49" s="426">
        <v>0.3340571237681644</v>
      </c>
      <c r="Y49" s="426">
        <v>0.29973085392708587</v>
      </c>
      <c r="Z49" s="426">
        <v>0.3</v>
      </c>
    </row>
    <row r="50" spans="1:26" ht="15" customHeight="1">
      <c r="A50" s="423"/>
      <c r="B50" s="423"/>
      <c r="C50" s="428"/>
      <c r="D50" s="428"/>
      <c r="E50" s="428"/>
      <c r="F50" s="428"/>
      <c r="G50" s="428"/>
      <c r="H50" s="428"/>
      <c r="I50" s="428"/>
      <c r="J50" s="428"/>
      <c r="K50" s="428"/>
      <c r="L50" s="411"/>
      <c r="M50" s="436" t="s">
        <v>347</v>
      </c>
      <c r="N50" s="413" t="s">
        <v>195</v>
      </c>
      <c r="O50" s="406"/>
      <c r="P50" s="406"/>
      <c r="Q50" s="406"/>
      <c r="R50" s="426">
        <v>8.357649578369696</v>
      </c>
      <c r="S50" s="426">
        <v>8.102711855839463</v>
      </c>
      <c r="T50" s="426">
        <v>7.830053623856551</v>
      </c>
      <c r="U50" s="426">
        <v>7.198936822735637</v>
      </c>
      <c r="V50" s="426">
        <v>7.518507250785925</v>
      </c>
      <c r="W50" s="426">
        <v>7.445857975577585</v>
      </c>
      <c r="X50" s="426">
        <v>7.407716719559045</v>
      </c>
      <c r="Y50" s="426">
        <v>7.230242231465622</v>
      </c>
      <c r="Z50" s="426">
        <v>7</v>
      </c>
    </row>
    <row r="51" spans="1:26" ht="15" customHeight="1">
      <c r="A51" s="423"/>
      <c r="B51" s="423"/>
      <c r="C51" s="428"/>
      <c r="D51" s="428"/>
      <c r="E51" s="428"/>
      <c r="F51" s="428"/>
      <c r="G51" s="428"/>
      <c r="H51" s="428"/>
      <c r="I51" s="428"/>
      <c r="J51" s="428"/>
      <c r="K51" s="428"/>
      <c r="L51" s="411"/>
      <c r="M51" s="436"/>
      <c r="N51" s="413" t="s">
        <v>347</v>
      </c>
      <c r="O51" s="406"/>
      <c r="P51" s="406"/>
      <c r="Q51" s="406"/>
      <c r="R51" s="426">
        <v>1.6062106813010308</v>
      </c>
      <c r="S51" s="426">
        <v>1.465868021330907</v>
      </c>
      <c r="T51" s="426">
        <v>1.5529080629898333</v>
      </c>
      <c r="U51" s="426">
        <v>1.3555510120629728</v>
      </c>
      <c r="V51" s="426">
        <v>1.2858736436466889</v>
      </c>
      <c r="W51" s="426">
        <v>1.1530442922180146</v>
      </c>
      <c r="X51" s="426">
        <v>1.1587606480708201</v>
      </c>
      <c r="Y51" s="426">
        <v>0.750346627518147</v>
      </c>
      <c r="Z51" s="426">
        <v>0.2</v>
      </c>
    </row>
    <row r="52" spans="1:25" ht="5.25" customHeight="1">
      <c r="A52" s="423"/>
      <c r="B52" s="423"/>
      <c r="C52" s="428"/>
      <c r="D52" s="428"/>
      <c r="E52" s="428"/>
      <c r="F52" s="428"/>
      <c r="G52" s="428"/>
      <c r="H52" s="428"/>
      <c r="I52" s="428"/>
      <c r="J52" s="428"/>
      <c r="K52" s="428"/>
      <c r="L52" s="411"/>
      <c r="M52" s="436"/>
      <c r="N52" s="406"/>
      <c r="O52" s="406"/>
      <c r="P52" s="406"/>
      <c r="Q52" s="406"/>
      <c r="R52" s="428"/>
      <c r="S52" s="428"/>
      <c r="T52" s="411"/>
      <c r="U52" s="411"/>
      <c r="V52" s="411"/>
      <c r="W52" s="428"/>
      <c r="X52" s="428"/>
      <c r="Y52" s="428"/>
    </row>
    <row r="53" spans="1:25" ht="6.75" customHeight="1">
      <c r="A53" s="423"/>
      <c r="B53" s="423"/>
      <c r="C53" s="428"/>
      <c r="D53" s="428"/>
      <c r="E53" s="428"/>
      <c r="F53" s="428"/>
      <c r="G53" s="428"/>
      <c r="H53" s="428"/>
      <c r="I53" s="428"/>
      <c r="J53" s="428"/>
      <c r="K53" s="428"/>
      <c r="L53" s="411"/>
      <c r="M53" s="436"/>
      <c r="N53" s="406"/>
      <c r="O53" s="406"/>
      <c r="P53" s="406"/>
      <c r="Q53" s="406"/>
      <c r="R53" s="428"/>
      <c r="S53" s="428"/>
      <c r="T53" s="411"/>
      <c r="U53" s="411"/>
      <c r="V53" s="411"/>
      <c r="W53" s="428"/>
      <c r="X53" s="428"/>
      <c r="Y53" s="428"/>
    </row>
    <row r="54" spans="1:26" ht="15" customHeight="1">
      <c r="A54" s="437" t="s">
        <v>367</v>
      </c>
      <c r="B54" s="437"/>
      <c r="C54" s="438">
        <v>2.11329628</v>
      </c>
      <c r="D54" s="438">
        <v>2.06311228</v>
      </c>
      <c r="E54" s="438">
        <v>2.08197704</v>
      </c>
      <c r="F54" s="438">
        <v>2.0135403191030616</v>
      </c>
      <c r="G54" s="438">
        <v>2.0257273590606926</v>
      </c>
      <c r="H54" s="438">
        <v>2.0305844352478046</v>
      </c>
      <c r="I54" s="438">
        <v>2.00903764028205</v>
      </c>
      <c r="J54" s="438">
        <v>2.0095510983763134</v>
      </c>
      <c r="K54" s="438">
        <v>1.95</v>
      </c>
      <c r="L54" s="439"/>
      <c r="M54" s="440" t="s">
        <v>367</v>
      </c>
      <c r="N54" s="441"/>
      <c r="O54" s="441"/>
      <c r="P54" s="441"/>
      <c r="Q54" s="441"/>
      <c r="R54" s="438">
        <v>5.67959592</v>
      </c>
      <c r="S54" s="438">
        <v>5.40391362</v>
      </c>
      <c r="T54" s="438">
        <v>5.29680386</v>
      </c>
      <c r="U54" s="438">
        <v>4.982151710461081</v>
      </c>
      <c r="V54" s="438">
        <v>5.096782087360822</v>
      </c>
      <c r="W54" s="438">
        <v>5.1082549187339605</v>
      </c>
      <c r="X54" s="438">
        <v>5.31364269902435</v>
      </c>
      <c r="Y54" s="438">
        <v>5.135644341610544</v>
      </c>
      <c r="Z54" s="438">
        <v>5.04</v>
      </c>
    </row>
    <row r="55" spans="1:22" ht="5.25" customHeight="1">
      <c r="A55" s="447"/>
      <c r="B55" s="447"/>
      <c r="C55" s="448"/>
      <c r="D55" s="448"/>
      <c r="E55" s="372"/>
      <c r="F55" s="372"/>
      <c r="G55" s="372"/>
      <c r="H55" s="372"/>
      <c r="I55" s="372"/>
      <c r="J55" s="372"/>
      <c r="K55" s="372"/>
      <c r="L55" s="372"/>
      <c r="M55" s="449"/>
      <c r="N55" s="450"/>
      <c r="O55" s="448"/>
      <c r="P55" s="372"/>
      <c r="Q55" s="372"/>
      <c r="R55" s="372"/>
      <c r="S55" s="372"/>
      <c r="T55" s="372"/>
      <c r="U55" s="372"/>
      <c r="V55" s="372"/>
    </row>
    <row r="56" spans="1:22" ht="18" customHeight="1">
      <c r="A56" s="192" t="s">
        <v>320</v>
      </c>
      <c r="B56" s="192"/>
      <c r="C56" s="372"/>
      <c r="D56" s="372"/>
      <c r="E56" s="372"/>
      <c r="F56" s="372"/>
      <c r="G56" s="372"/>
      <c r="H56" s="372"/>
      <c r="I56" s="372"/>
      <c r="J56" s="372"/>
      <c r="K56" s="372"/>
      <c r="L56" s="372"/>
      <c r="M56" s="372"/>
      <c r="N56" s="372"/>
      <c r="O56" s="372"/>
      <c r="P56" s="372"/>
      <c r="Q56" s="372"/>
      <c r="R56" s="372"/>
      <c r="S56" s="372"/>
      <c r="T56" s="372"/>
      <c r="U56" s="372"/>
      <c r="V56" s="372"/>
    </row>
    <row r="57" spans="1:22" ht="15" customHeight="1">
      <c r="A57" s="372" t="s">
        <v>368</v>
      </c>
      <c r="B57" s="372"/>
      <c r="C57" s="372"/>
      <c r="D57" s="372"/>
      <c r="E57" s="372"/>
      <c r="F57" s="372"/>
      <c r="G57" s="372"/>
      <c r="H57" s="372"/>
      <c r="I57" s="372"/>
      <c r="J57" s="372"/>
      <c r="K57" s="372"/>
      <c r="L57" s="372"/>
      <c r="M57" s="372"/>
      <c r="N57" s="372"/>
      <c r="O57" s="372"/>
      <c r="P57" s="372"/>
      <c r="Q57" s="372"/>
      <c r="R57" s="372"/>
      <c r="S57" s="372"/>
      <c r="T57" s="372"/>
      <c r="U57" s="372"/>
      <c r="V57" s="372"/>
    </row>
    <row r="58" spans="1:22" ht="15" customHeight="1">
      <c r="A58" s="192" t="s">
        <v>369</v>
      </c>
      <c r="B58" s="192"/>
      <c r="C58" s="372"/>
      <c r="D58" s="372"/>
      <c r="E58" s="372"/>
      <c r="F58" s="372"/>
      <c r="G58" s="372"/>
      <c r="H58" s="372"/>
      <c r="I58" s="372"/>
      <c r="J58" s="372"/>
      <c r="K58" s="372"/>
      <c r="L58" s="372"/>
      <c r="M58" s="372"/>
      <c r="N58" s="372"/>
      <c r="O58" s="372"/>
      <c r="P58" s="372"/>
      <c r="Q58" s="372"/>
      <c r="R58" s="372"/>
      <c r="S58" s="372"/>
      <c r="T58" s="372"/>
      <c r="U58" s="372"/>
      <c r="V58" s="372"/>
    </row>
    <row r="59" spans="1:22" ht="15" customHeight="1">
      <c r="A59" s="192" t="s">
        <v>370</v>
      </c>
      <c r="B59" s="192"/>
      <c r="C59" s="372"/>
      <c r="D59" s="372"/>
      <c r="E59" s="372"/>
      <c r="F59" s="372"/>
      <c r="G59" s="372"/>
      <c r="H59" s="372"/>
      <c r="I59" s="372"/>
      <c r="J59" s="372"/>
      <c r="K59" s="372"/>
      <c r="L59" s="372"/>
      <c r="M59" s="372"/>
      <c r="N59" s="372"/>
      <c r="O59" s="372"/>
      <c r="P59" s="372"/>
      <c r="Q59" s="372"/>
      <c r="R59" s="372"/>
      <c r="S59" s="372"/>
      <c r="T59" s="372"/>
      <c r="U59" s="372"/>
      <c r="V59" s="372"/>
    </row>
    <row r="60" spans="1:22" ht="15" customHeight="1">
      <c r="A60" s="451" t="s">
        <v>371</v>
      </c>
      <c r="B60" s="451"/>
      <c r="C60" s="372"/>
      <c r="D60" s="372"/>
      <c r="E60" s="372"/>
      <c r="F60" s="372"/>
      <c r="G60" s="372"/>
      <c r="H60" s="372"/>
      <c r="I60" s="372"/>
      <c r="J60" s="372"/>
      <c r="K60" s="372"/>
      <c r="L60" s="372"/>
      <c r="M60" s="372"/>
      <c r="N60" s="372"/>
      <c r="O60" s="372"/>
      <c r="P60" s="372"/>
      <c r="Q60" s="372"/>
      <c r="R60" s="372"/>
      <c r="S60" s="372"/>
      <c r="T60" s="372"/>
      <c r="U60" s="372"/>
      <c r="V60" s="372"/>
    </row>
    <row r="61" spans="1:22" ht="15" customHeight="1">
      <c r="A61" s="451" t="s">
        <v>372</v>
      </c>
      <c r="B61" s="451"/>
      <c r="C61" s="372"/>
      <c r="D61" s="372"/>
      <c r="E61" s="372"/>
      <c r="F61" s="372"/>
      <c r="G61" s="372"/>
      <c r="H61" s="372"/>
      <c r="I61" s="372"/>
      <c r="J61" s="372"/>
      <c r="K61" s="372"/>
      <c r="L61" s="372"/>
      <c r="M61" s="372"/>
      <c r="N61" s="372"/>
      <c r="O61" s="372"/>
      <c r="P61" s="372"/>
      <c r="Q61" s="372"/>
      <c r="R61" s="372"/>
      <c r="S61" s="372"/>
      <c r="T61" s="372"/>
      <c r="U61" s="372"/>
      <c r="V61" s="372"/>
    </row>
    <row r="62" spans="1:22" ht="15" customHeight="1">
      <c r="A62" s="451" t="s">
        <v>373</v>
      </c>
      <c r="B62" s="451"/>
      <c r="C62" s="372"/>
      <c r="D62" s="372"/>
      <c r="E62" s="372"/>
      <c r="F62" s="372"/>
      <c r="G62" s="372"/>
      <c r="H62" s="372"/>
      <c r="I62" s="372"/>
      <c r="J62" s="372"/>
      <c r="K62" s="372"/>
      <c r="L62" s="372"/>
      <c r="M62" s="372"/>
      <c r="N62" s="372"/>
      <c r="O62" s="372"/>
      <c r="P62" s="372"/>
      <c r="Q62" s="372"/>
      <c r="R62" s="372"/>
      <c r="S62" s="372"/>
      <c r="T62" s="372"/>
      <c r="U62" s="372"/>
      <c r="V62" s="372"/>
    </row>
    <row r="63" spans="1:22" ht="15" customHeight="1">
      <c r="A63" s="635" t="s">
        <v>886</v>
      </c>
      <c r="B63" s="451"/>
      <c r="C63" s="372"/>
      <c r="D63" s="372"/>
      <c r="E63" s="372"/>
      <c r="F63" s="372"/>
      <c r="G63" s="372"/>
      <c r="H63" s="372"/>
      <c r="I63" s="372"/>
      <c r="J63" s="372"/>
      <c r="K63" s="372"/>
      <c r="L63" s="372"/>
      <c r="M63" s="372"/>
      <c r="N63" s="372"/>
      <c r="O63" s="372"/>
      <c r="P63" s="372"/>
      <c r="Q63" s="372"/>
      <c r="R63" s="372"/>
      <c r="S63" s="372"/>
      <c r="T63" s="372"/>
      <c r="U63" s="372"/>
      <c r="V63" s="372"/>
    </row>
    <row r="64" spans="1:4" ht="10.5" customHeight="1">
      <c r="A64" s="11" t="s">
        <v>885</v>
      </c>
      <c r="B64" s="636"/>
      <c r="C64" s="636"/>
      <c r="D64" s="636"/>
    </row>
    <row r="65" spans="1:4" ht="10.5" customHeight="1">
      <c r="A65" s="325"/>
      <c r="B65" s="325"/>
      <c r="C65" s="325"/>
      <c r="D65" s="325"/>
    </row>
    <row r="66" spans="1:19" s="44" customFormat="1" ht="18.75">
      <c r="A66" s="99" t="s">
        <v>334</v>
      </c>
      <c r="B66" s="99"/>
      <c r="E66" s="45"/>
      <c r="F66" s="45"/>
      <c r="G66" s="45"/>
      <c r="H66" s="45"/>
      <c r="I66" s="45"/>
      <c r="J66" s="45"/>
      <c r="K66" s="45"/>
      <c r="L66" s="45"/>
      <c r="M66" s="45"/>
      <c r="O66" s="45"/>
      <c r="P66" s="178"/>
      <c r="Q66" s="178"/>
      <c r="S66" s="178"/>
    </row>
    <row r="67" spans="1:21" s="44" customFormat="1" ht="21" customHeight="1">
      <c r="A67" s="269"/>
      <c r="B67" s="236">
        <v>2000</v>
      </c>
      <c r="C67" s="236">
        <v>2001</v>
      </c>
      <c r="D67" s="237">
        <v>2002</v>
      </c>
      <c r="E67" s="237">
        <v>2003</v>
      </c>
      <c r="F67" s="270">
        <v>2004</v>
      </c>
      <c r="G67" s="270">
        <v>2005</v>
      </c>
      <c r="H67" s="270">
        <v>2006</v>
      </c>
      <c r="I67" s="270">
        <v>2007</v>
      </c>
      <c r="J67" s="270">
        <v>2008</v>
      </c>
      <c r="K67" s="270">
        <v>2009</v>
      </c>
      <c r="L67" s="270">
        <v>2010</v>
      </c>
      <c r="M67" s="270">
        <v>2011</v>
      </c>
      <c r="N67" s="270">
        <v>2012</v>
      </c>
      <c r="O67" s="270">
        <v>2013</v>
      </c>
      <c r="P67" s="270">
        <v>2014</v>
      </c>
      <c r="Q67" s="270">
        <v>2015</v>
      </c>
      <c r="R67" s="270">
        <v>2014</v>
      </c>
      <c r="S67" s="270">
        <v>2015</v>
      </c>
      <c r="T67" s="270">
        <v>2016</v>
      </c>
      <c r="U67" s="270">
        <v>2017</v>
      </c>
    </row>
    <row r="68" spans="1:17" ht="18.75">
      <c r="A68" s="118" t="s">
        <v>448</v>
      </c>
      <c r="B68" s="44"/>
      <c r="C68" s="44"/>
      <c r="D68" s="44"/>
      <c r="E68" s="88"/>
      <c r="F68" s="214"/>
      <c r="G68" s="214"/>
      <c r="H68" s="165"/>
      <c r="I68" s="214"/>
      <c r="J68" s="214"/>
      <c r="K68" s="214"/>
      <c r="L68" s="214"/>
      <c r="M68" s="214"/>
      <c r="Q68" s="214" t="s">
        <v>0</v>
      </c>
    </row>
    <row r="69" spans="1:21" ht="15">
      <c r="A69" s="206" t="s">
        <v>106</v>
      </c>
      <c r="B69" s="44">
        <v>86</v>
      </c>
      <c r="C69" s="145">
        <v>87.338</v>
      </c>
      <c r="D69" s="164" t="s">
        <v>53</v>
      </c>
      <c r="E69" s="164" t="s">
        <v>53</v>
      </c>
      <c r="F69" s="164" t="s">
        <v>53</v>
      </c>
      <c r="G69" s="164" t="s">
        <v>53</v>
      </c>
      <c r="H69" s="164" t="s">
        <v>53</v>
      </c>
      <c r="I69" s="164" t="s">
        <v>53</v>
      </c>
      <c r="J69" s="164" t="s">
        <v>53</v>
      </c>
      <c r="K69" s="164" t="s">
        <v>53</v>
      </c>
      <c r="L69" s="164" t="s">
        <v>53</v>
      </c>
      <c r="M69" s="164" t="s">
        <v>53</v>
      </c>
      <c r="N69" s="164" t="s">
        <v>53</v>
      </c>
      <c r="O69" s="164" t="s">
        <v>53</v>
      </c>
      <c r="P69" s="164" t="s">
        <v>53</v>
      </c>
      <c r="Q69" s="164" t="s">
        <v>53</v>
      </c>
      <c r="R69" s="164" t="s">
        <v>53</v>
      </c>
      <c r="S69" s="164" t="s">
        <v>53</v>
      </c>
      <c r="T69" s="164" t="s">
        <v>53</v>
      </c>
      <c r="U69" s="164" t="s">
        <v>53</v>
      </c>
    </row>
    <row r="70" spans="1:17" ht="15">
      <c r="A70" s="206" t="s">
        <v>197</v>
      </c>
      <c r="B70" s="145">
        <v>85.973</v>
      </c>
      <c r="C70" s="145">
        <v>83.284</v>
      </c>
      <c r="D70" s="164">
        <v>98.363</v>
      </c>
      <c r="E70" s="164">
        <v>97.968</v>
      </c>
      <c r="F70" s="164">
        <v>96.788</v>
      </c>
      <c r="G70" s="166">
        <v>98</v>
      </c>
      <c r="H70" s="166">
        <v>99</v>
      </c>
      <c r="I70" s="166">
        <v>107.665</v>
      </c>
      <c r="J70" s="166">
        <v>100.186</v>
      </c>
      <c r="K70" s="302">
        <v>104.722</v>
      </c>
      <c r="L70" s="302">
        <v>98.907</v>
      </c>
      <c r="M70" s="302">
        <v>103.416</v>
      </c>
      <c r="N70" s="302">
        <v>99</v>
      </c>
      <c r="O70" s="302">
        <v>122.277</v>
      </c>
      <c r="P70" s="302">
        <v>129.271</v>
      </c>
      <c r="Q70" s="302">
        <v>190.064</v>
      </c>
    </row>
    <row r="71" spans="1:17" ht="15">
      <c r="A71" s="206" t="s">
        <v>202</v>
      </c>
      <c r="B71" s="145">
        <v>57.964</v>
      </c>
      <c r="C71" s="145">
        <v>57.2</v>
      </c>
      <c r="D71" s="164">
        <v>64.39</v>
      </c>
      <c r="E71" s="164">
        <v>58.125</v>
      </c>
      <c r="F71" s="164">
        <v>65.432</v>
      </c>
      <c r="G71" s="166">
        <v>71</v>
      </c>
      <c r="H71" s="166">
        <v>70</v>
      </c>
      <c r="I71" s="166">
        <v>73.321</v>
      </c>
      <c r="J71" s="166">
        <v>67.571</v>
      </c>
      <c r="K71" s="302">
        <v>69.084</v>
      </c>
      <c r="L71" s="302">
        <v>65.233</v>
      </c>
      <c r="M71" s="302">
        <v>66.321</v>
      </c>
      <c r="N71" s="302">
        <v>61</v>
      </c>
      <c r="O71" s="302">
        <v>66.509</v>
      </c>
      <c r="P71" s="302">
        <v>69.165</v>
      </c>
      <c r="Q71" s="302">
        <v>93.698</v>
      </c>
    </row>
    <row r="72" spans="1:17" ht="15" customHeight="1">
      <c r="A72" s="206"/>
      <c r="B72" s="145"/>
      <c r="C72" s="44"/>
      <c r="D72" s="214"/>
      <c r="E72" s="214"/>
      <c r="F72" s="214"/>
      <c r="G72" s="165"/>
      <c r="H72" s="214"/>
      <c r="I72" s="214"/>
      <c r="J72" s="214"/>
      <c r="K72" s="214"/>
      <c r="L72" s="214"/>
      <c r="M72" s="214"/>
      <c r="Q72" s="214" t="s">
        <v>122</v>
      </c>
    </row>
    <row r="73" spans="1:21" ht="15">
      <c r="A73" s="206" t="s">
        <v>198</v>
      </c>
      <c r="B73" s="145">
        <v>67.42</v>
      </c>
      <c r="C73" s="145">
        <v>68.68</v>
      </c>
      <c r="D73" s="327">
        <f aca="true" t="shared" si="0" ref="D73:U73">100*D71/D70</f>
        <v>65.46160649837846</v>
      </c>
      <c r="E73" s="327">
        <f t="shared" si="0"/>
        <v>59.33059774620284</v>
      </c>
      <c r="F73" s="327">
        <f t="shared" si="0"/>
        <v>67.60342191180725</v>
      </c>
      <c r="G73" s="327">
        <f t="shared" si="0"/>
        <v>72.44897959183673</v>
      </c>
      <c r="H73" s="327">
        <f t="shared" si="0"/>
        <v>70.70707070707071</v>
      </c>
      <c r="I73" s="327">
        <f t="shared" si="0"/>
        <v>68.10105419588538</v>
      </c>
      <c r="J73" s="327">
        <f t="shared" si="0"/>
        <v>67.44555127462918</v>
      </c>
      <c r="K73" s="327">
        <f aca="true" t="shared" si="1" ref="K73:Q73">100*K71/K70</f>
        <v>65.96894635320182</v>
      </c>
      <c r="L73" s="327">
        <f t="shared" si="1"/>
        <v>65.9538758631846</v>
      </c>
      <c r="M73" s="327">
        <f t="shared" si="1"/>
        <v>64.13030865630077</v>
      </c>
      <c r="N73" s="327">
        <f t="shared" si="1"/>
        <v>61.61616161616162</v>
      </c>
      <c r="O73" s="327">
        <f t="shared" si="1"/>
        <v>54.392077005487536</v>
      </c>
      <c r="P73" s="327">
        <f t="shared" si="1"/>
        <v>53.5038794470531</v>
      </c>
      <c r="Q73" s="327">
        <f t="shared" si="1"/>
        <v>49.298131155821196</v>
      </c>
      <c r="R73" s="327" t="e">
        <f t="shared" si="0"/>
        <v>#DIV/0!</v>
      </c>
      <c r="S73" s="327" t="e">
        <f t="shared" si="0"/>
        <v>#DIV/0!</v>
      </c>
      <c r="T73" s="327" t="e">
        <f t="shared" si="0"/>
        <v>#DIV/0!</v>
      </c>
      <c r="U73" s="327" t="e">
        <f t="shared" si="0"/>
        <v>#DIV/0!</v>
      </c>
    </row>
    <row r="74" spans="1:13" ht="7.5" customHeight="1">
      <c r="A74" s="206"/>
      <c r="B74" s="82"/>
      <c r="C74" s="145"/>
      <c r="D74" s="145"/>
      <c r="E74" s="44"/>
      <c r="F74" s="165"/>
      <c r="G74" s="165"/>
      <c r="H74" s="165"/>
      <c r="I74" s="44"/>
      <c r="J74" s="44"/>
      <c r="K74" s="44"/>
      <c r="L74" s="44"/>
      <c r="M74" s="44"/>
    </row>
    <row r="75" spans="1:17" ht="17.25" customHeight="1">
      <c r="A75" s="118" t="s">
        <v>447</v>
      </c>
      <c r="B75" s="89"/>
      <c r="C75" s="44"/>
      <c r="D75" s="44"/>
      <c r="E75" s="88"/>
      <c r="F75" s="214"/>
      <c r="G75" s="214"/>
      <c r="H75" s="165"/>
      <c r="I75" s="214"/>
      <c r="J75" s="214"/>
      <c r="K75" s="214"/>
      <c r="L75" s="214"/>
      <c r="M75" s="214"/>
      <c r="Q75" s="214" t="s">
        <v>0</v>
      </c>
    </row>
    <row r="76" spans="1:17" ht="15" customHeight="1">
      <c r="A76" s="206" t="s">
        <v>106</v>
      </c>
      <c r="B76" s="44">
        <v>102</v>
      </c>
      <c r="C76" s="145">
        <v>102.242</v>
      </c>
      <c r="D76" s="181">
        <v>113.805</v>
      </c>
      <c r="E76" s="181">
        <v>119</v>
      </c>
      <c r="F76" s="164">
        <v>129</v>
      </c>
      <c r="G76" s="164">
        <v>138</v>
      </c>
      <c r="H76" s="165">
        <v>139</v>
      </c>
      <c r="I76" s="165">
        <v>137</v>
      </c>
      <c r="J76" s="165">
        <v>137</v>
      </c>
      <c r="K76" s="165">
        <v>132</v>
      </c>
      <c r="L76" s="165">
        <v>132</v>
      </c>
      <c r="M76" s="165">
        <v>130</v>
      </c>
      <c r="N76" s="165">
        <v>119</v>
      </c>
      <c r="O76" s="181">
        <v>125.613</v>
      </c>
      <c r="P76" s="181">
        <v>126.952</v>
      </c>
      <c r="Q76" s="181">
        <v>135.978</v>
      </c>
    </row>
    <row r="77" spans="1:17" ht="15">
      <c r="A77" s="206" t="s">
        <v>107</v>
      </c>
      <c r="B77" s="44">
        <v>99</v>
      </c>
      <c r="C77" s="145">
        <v>95.525</v>
      </c>
      <c r="D77" s="181">
        <v>106.679</v>
      </c>
      <c r="E77" s="181">
        <v>116</v>
      </c>
      <c r="F77" s="164">
        <v>120</v>
      </c>
      <c r="G77" s="164">
        <v>133</v>
      </c>
      <c r="H77" s="165">
        <v>139</v>
      </c>
      <c r="I77" s="165">
        <v>136</v>
      </c>
      <c r="J77" s="165">
        <v>130</v>
      </c>
      <c r="K77" s="165">
        <v>120</v>
      </c>
      <c r="L77" s="165">
        <v>126</v>
      </c>
      <c r="M77" s="165">
        <v>125</v>
      </c>
      <c r="N77" s="165">
        <v>113</v>
      </c>
      <c r="O77" s="181">
        <v>123.546</v>
      </c>
      <c r="P77" s="181">
        <v>122.669</v>
      </c>
      <c r="Q77" s="181">
        <v>123.347</v>
      </c>
    </row>
    <row r="78" spans="1:17" ht="15">
      <c r="A78" s="206" t="s">
        <v>108</v>
      </c>
      <c r="B78" s="44">
        <v>48</v>
      </c>
      <c r="C78" s="145">
        <v>45.183</v>
      </c>
      <c r="D78" s="181">
        <v>50.141</v>
      </c>
      <c r="E78" s="181">
        <v>53</v>
      </c>
      <c r="F78" s="164">
        <v>53</v>
      </c>
      <c r="G78" s="164">
        <v>59</v>
      </c>
      <c r="H78" s="165">
        <v>62</v>
      </c>
      <c r="I78" s="165">
        <v>62</v>
      </c>
      <c r="J78" s="165">
        <v>61</v>
      </c>
      <c r="K78" s="165">
        <v>56</v>
      </c>
      <c r="L78" s="165">
        <v>58</v>
      </c>
      <c r="M78" s="165">
        <v>59</v>
      </c>
      <c r="N78" s="165">
        <v>54</v>
      </c>
      <c r="O78" s="181">
        <v>58.475</v>
      </c>
      <c r="P78" s="181">
        <v>58.8</v>
      </c>
      <c r="Q78" s="181">
        <v>59.759</v>
      </c>
    </row>
    <row r="79" spans="1:17" ht="15">
      <c r="A79" s="45"/>
      <c r="B79" s="44"/>
      <c r="C79" s="44"/>
      <c r="D79" s="214"/>
      <c r="E79" s="214"/>
      <c r="F79" s="214"/>
      <c r="G79" s="165"/>
      <c r="H79" s="165"/>
      <c r="I79" s="214"/>
      <c r="J79" s="214"/>
      <c r="K79" s="214"/>
      <c r="L79" s="214"/>
      <c r="M79" s="214"/>
      <c r="Q79" s="214" t="s">
        <v>122</v>
      </c>
    </row>
    <row r="80" spans="1:17" ht="15">
      <c r="A80" s="45" t="s">
        <v>109</v>
      </c>
      <c r="B80" s="44">
        <v>48</v>
      </c>
      <c r="C80" s="145">
        <v>47.3</v>
      </c>
      <c r="D80" s="181">
        <v>47</v>
      </c>
      <c r="E80" s="181">
        <v>46</v>
      </c>
      <c r="F80" s="164">
        <v>45</v>
      </c>
      <c r="G80" s="164">
        <v>45</v>
      </c>
      <c r="H80" s="181">
        <v>45</v>
      </c>
      <c r="I80" s="181">
        <v>45.5</v>
      </c>
      <c r="J80" s="181">
        <v>47</v>
      </c>
      <c r="K80" s="181">
        <v>46</v>
      </c>
      <c r="L80" s="181">
        <v>46.5</v>
      </c>
      <c r="M80" s="181">
        <v>47</v>
      </c>
      <c r="N80" s="165">
        <v>47</v>
      </c>
      <c r="O80" s="181">
        <v>47.1</v>
      </c>
      <c r="P80" s="181">
        <v>47.9</v>
      </c>
      <c r="Q80" s="181">
        <v>48.4</v>
      </c>
    </row>
    <row r="81" spans="1:17" ht="15">
      <c r="A81" s="45"/>
      <c r="B81" s="87"/>
      <c r="C81" s="44"/>
      <c r="D81" s="44"/>
      <c r="E81" s="44"/>
      <c r="F81" s="165"/>
      <c r="G81" s="165"/>
      <c r="H81" s="165"/>
      <c r="I81" s="44"/>
      <c r="J81" s="44"/>
      <c r="K81" s="44"/>
      <c r="L81" s="44"/>
      <c r="M81" s="44"/>
      <c r="Q81" s="181"/>
    </row>
    <row r="82" spans="1:17" ht="15.75">
      <c r="A82" s="96" t="s">
        <v>110</v>
      </c>
      <c r="B82" s="44"/>
      <c r="C82" s="44"/>
      <c r="D82" s="44"/>
      <c r="E82" s="88"/>
      <c r="F82" s="214"/>
      <c r="G82" s="214"/>
      <c r="H82" s="165"/>
      <c r="I82" s="214"/>
      <c r="J82" s="214"/>
      <c r="K82" s="214"/>
      <c r="L82" s="214"/>
      <c r="M82" s="214"/>
      <c r="Q82" s="181" t="s">
        <v>111</v>
      </c>
    </row>
    <row r="83" spans="1:17" ht="18">
      <c r="A83" s="45" t="s">
        <v>449</v>
      </c>
      <c r="B83" s="83">
        <v>368.3</v>
      </c>
      <c r="C83" s="83">
        <v>342.7</v>
      </c>
      <c r="D83" s="81">
        <v>343.2</v>
      </c>
      <c r="E83" s="81">
        <v>373.8</v>
      </c>
      <c r="F83" s="81">
        <v>370.2</v>
      </c>
      <c r="G83" s="81">
        <v>395.6</v>
      </c>
      <c r="H83" s="81">
        <v>402.7</v>
      </c>
      <c r="I83" s="81">
        <v>432.038</v>
      </c>
      <c r="J83" s="81">
        <v>446</v>
      </c>
      <c r="K83" s="81">
        <v>449.7</v>
      </c>
      <c r="L83" s="81">
        <v>463</v>
      </c>
      <c r="M83" s="81">
        <v>479</v>
      </c>
      <c r="N83" s="81">
        <v>473</v>
      </c>
      <c r="O83" s="81">
        <v>479.6</v>
      </c>
      <c r="P83" s="81">
        <v>512.5</v>
      </c>
      <c r="Q83" s="81">
        <v>512.7</v>
      </c>
    </row>
    <row r="84" spans="1:21" ht="15">
      <c r="A84" s="45" t="s">
        <v>112</v>
      </c>
      <c r="B84" s="44">
        <v>4.2</v>
      </c>
      <c r="C84" s="75">
        <v>4.524262</v>
      </c>
      <c r="D84" s="75">
        <v>3.9</v>
      </c>
      <c r="E84" s="74">
        <v>5.2</v>
      </c>
      <c r="F84" s="74">
        <v>5.6</v>
      </c>
      <c r="G84" s="164" t="s">
        <v>53</v>
      </c>
      <c r="H84" s="164" t="s">
        <v>53</v>
      </c>
      <c r="I84" s="164" t="s">
        <v>53</v>
      </c>
      <c r="J84" s="164" t="s">
        <v>53</v>
      </c>
      <c r="K84" s="164" t="s">
        <v>53</v>
      </c>
      <c r="L84" s="164" t="s">
        <v>53</v>
      </c>
      <c r="M84" s="164" t="s">
        <v>53</v>
      </c>
      <c r="N84" s="164" t="s">
        <v>53</v>
      </c>
      <c r="O84" s="164" t="s">
        <v>53</v>
      </c>
      <c r="P84" s="164" t="s">
        <v>53</v>
      </c>
      <c r="Q84" s="164" t="s">
        <v>53</v>
      </c>
      <c r="R84" s="164" t="s">
        <v>53</v>
      </c>
      <c r="S84" s="164" t="s">
        <v>53</v>
      </c>
      <c r="T84" s="164" t="s">
        <v>53</v>
      </c>
      <c r="U84" s="164" t="s">
        <v>53</v>
      </c>
    </row>
    <row r="85" spans="1:21" ht="15">
      <c r="A85" s="127" t="s">
        <v>5</v>
      </c>
      <c r="B85" s="306">
        <f>B83+B84</f>
        <v>372.5</v>
      </c>
      <c r="C85" s="306">
        <f>C83+C84</f>
        <v>347.224262</v>
      </c>
      <c r="D85" s="306">
        <f>D83+D84</f>
        <v>347.09999999999997</v>
      </c>
      <c r="E85" s="306">
        <f>E83+E84</f>
        <v>379</v>
      </c>
      <c r="F85" s="306">
        <f>F83+F84</f>
        <v>375.8</v>
      </c>
      <c r="G85" s="271" t="s">
        <v>53</v>
      </c>
      <c r="H85" s="271" t="s">
        <v>53</v>
      </c>
      <c r="I85" s="271" t="s">
        <v>53</v>
      </c>
      <c r="J85" s="271" t="s">
        <v>53</v>
      </c>
      <c r="K85" s="271" t="s">
        <v>53</v>
      </c>
      <c r="L85" s="271" t="s">
        <v>53</v>
      </c>
      <c r="M85" s="271" t="s">
        <v>53</v>
      </c>
      <c r="N85" s="271" t="s">
        <v>53</v>
      </c>
      <c r="O85" s="271" t="s">
        <v>53</v>
      </c>
      <c r="P85" s="271" t="s">
        <v>53</v>
      </c>
      <c r="Q85" s="271" t="s">
        <v>53</v>
      </c>
      <c r="R85" s="271" t="s">
        <v>53</v>
      </c>
      <c r="S85" s="271" t="s">
        <v>53</v>
      </c>
      <c r="T85" s="271" t="s">
        <v>53</v>
      </c>
      <c r="U85" s="271" t="s">
        <v>53</v>
      </c>
    </row>
    <row r="86" spans="16:19" ht="6" customHeight="1">
      <c r="P86" s="284"/>
      <c r="Q86" s="284"/>
      <c r="S86" s="284"/>
    </row>
    <row r="87" spans="1:19" ht="12.75">
      <c r="A87" s="100" t="s">
        <v>467</v>
      </c>
      <c r="P87" s="284"/>
      <c r="Q87" s="284"/>
      <c r="S87" s="284"/>
    </row>
    <row r="88" spans="1:19" ht="12.75">
      <c r="A88" s="100" t="s">
        <v>270</v>
      </c>
      <c r="P88" s="284"/>
      <c r="Q88" s="284"/>
      <c r="S88" s="284"/>
    </row>
    <row r="89" spans="1:19" ht="12.75">
      <c r="A89" s="100" t="s">
        <v>450</v>
      </c>
      <c r="C89" s="285"/>
      <c r="D89" s="285"/>
      <c r="E89" s="285"/>
      <c r="F89" s="285"/>
      <c r="G89" s="285"/>
      <c r="H89" s="285"/>
      <c r="I89" s="285"/>
      <c r="J89" s="285"/>
      <c r="K89" s="285"/>
      <c r="L89" s="285"/>
      <c r="M89" s="285"/>
      <c r="N89" s="285"/>
      <c r="P89" s="284"/>
      <c r="Q89" s="284"/>
      <c r="S89" s="284"/>
    </row>
    <row r="90" spans="1:19" ht="12.75">
      <c r="A90" s="100" t="s">
        <v>451</v>
      </c>
      <c r="C90" s="285"/>
      <c r="D90" s="285"/>
      <c r="E90" s="285"/>
      <c r="F90" s="285"/>
      <c r="G90" s="285"/>
      <c r="H90" s="285"/>
      <c r="I90" s="285"/>
      <c r="J90" s="285"/>
      <c r="K90" s="285"/>
      <c r="L90" s="285"/>
      <c r="M90" s="285"/>
      <c r="N90" s="285"/>
      <c r="P90" s="284"/>
      <c r="Q90" s="284"/>
      <c r="S90" s="284"/>
    </row>
    <row r="91" spans="1:20" s="47" customFormat="1" ht="15" customHeight="1">
      <c r="A91" s="100" t="s">
        <v>452</v>
      </c>
      <c r="B91" s="100"/>
      <c r="C91" s="100"/>
      <c r="D91" s="100"/>
      <c r="E91" s="100"/>
      <c r="F91" s="100"/>
      <c r="G91" s="100"/>
      <c r="H91" s="100"/>
      <c r="I91" s="100"/>
      <c r="J91" s="100"/>
      <c r="K91" s="100"/>
      <c r="L91" s="100"/>
      <c r="M91" s="100"/>
      <c r="N91" s="100"/>
      <c r="O91" s="100"/>
      <c r="P91" s="284"/>
      <c r="Q91" s="284"/>
      <c r="S91" s="284"/>
      <c r="T91" s="100"/>
    </row>
    <row r="92" s="45" customFormat="1" ht="15.75" customHeight="1"/>
    <row r="93" s="45" customFormat="1" ht="15.75" customHeight="1"/>
    <row r="94" s="45" customFormat="1" ht="27" customHeight="1"/>
    <row r="95" s="47" customFormat="1" ht="12.75"/>
    <row r="96" spans="1:2" s="47" customFormat="1" ht="12.75">
      <c r="A96" s="146"/>
      <c r="B96" s="146"/>
    </row>
    <row r="97" spans="1:2" s="47" customFormat="1" ht="12.75">
      <c r="A97" s="146"/>
      <c r="B97" s="146"/>
    </row>
    <row r="98" spans="1:2" s="47" customFormat="1" ht="12.75">
      <c r="A98" s="192"/>
      <c r="B98" s="192"/>
    </row>
    <row r="99" spans="1:2" s="47" customFormat="1" ht="12.75">
      <c r="A99" s="192"/>
      <c r="B99" s="192"/>
    </row>
    <row r="100" spans="1:2" s="47" customFormat="1" ht="9.75" customHeight="1">
      <c r="A100" s="192"/>
      <c r="B100" s="192"/>
    </row>
    <row r="101" spans="1:2" s="47" customFormat="1" ht="12.75">
      <c r="A101" s="192"/>
      <c r="B101" s="192"/>
    </row>
    <row r="102" s="47" customFormat="1" ht="12.75"/>
    <row r="103" s="47" customFormat="1" ht="12.75"/>
    <row r="104" s="47" customFormat="1" ht="12.75"/>
    <row r="106" s="47" customFormat="1" ht="12.75"/>
    <row r="107" s="47" customFormat="1" ht="12.75"/>
    <row r="108" spans="1:2" s="47" customFormat="1" ht="18">
      <c r="A108" s="95"/>
      <c r="B108" s="95"/>
    </row>
    <row r="109" spans="1:2" s="47" customFormat="1" ht="15">
      <c r="A109" s="45"/>
      <c r="B109" s="45"/>
    </row>
    <row r="110" spans="1:2" s="95" customFormat="1" ht="18">
      <c r="A110" s="45"/>
      <c r="B110" s="45"/>
    </row>
    <row r="111" s="45" customFormat="1" ht="21" customHeight="1"/>
    <row r="112" spans="1:2" s="47" customFormat="1" ht="15">
      <c r="A112" s="45"/>
      <c r="B112" s="45"/>
    </row>
    <row r="113" spans="1:2" s="47" customFormat="1" ht="15">
      <c r="A113" s="45"/>
      <c r="B113" s="45"/>
    </row>
    <row r="114" spans="1:2" s="47" customFormat="1" ht="15">
      <c r="A114" s="45"/>
      <c r="B114" s="45"/>
    </row>
    <row r="115" spans="1:2" s="47" customFormat="1" ht="15">
      <c r="A115" s="45"/>
      <c r="B115" s="45"/>
    </row>
    <row r="116" spans="1:2" s="47" customFormat="1" ht="15">
      <c r="A116" s="45"/>
      <c r="B116" s="45"/>
    </row>
    <row r="117" spans="1:2" s="47" customFormat="1" ht="15">
      <c r="A117" s="45"/>
      <c r="B117" s="45"/>
    </row>
    <row r="118" spans="1:2" s="47" customFormat="1" ht="15">
      <c r="A118" s="45"/>
      <c r="B118" s="45"/>
    </row>
    <row r="119" spans="1:2" s="47" customFormat="1" ht="15">
      <c r="A119" s="45"/>
      <c r="B119" s="45"/>
    </row>
    <row r="120" spans="1:2" s="47" customFormat="1" ht="15">
      <c r="A120" s="45"/>
      <c r="B120" s="45"/>
    </row>
    <row r="121" spans="1:2" s="47" customFormat="1" ht="15">
      <c r="A121" s="45"/>
      <c r="B121" s="45"/>
    </row>
    <row r="122" spans="1:2" s="47" customFormat="1" ht="15">
      <c r="A122" s="45"/>
      <c r="B122" s="45"/>
    </row>
    <row r="123" spans="1:2" s="47" customFormat="1" ht="15">
      <c r="A123" s="45"/>
      <c r="B123" s="45"/>
    </row>
    <row r="124" spans="1:2" s="47" customFormat="1" ht="15">
      <c r="A124" s="45"/>
      <c r="B124" s="45"/>
    </row>
    <row r="125" spans="1:2" s="47" customFormat="1" ht="15">
      <c r="A125" s="45"/>
      <c r="B125" s="45"/>
    </row>
    <row r="126" spans="1:2" s="47" customFormat="1" ht="15">
      <c r="A126" s="45"/>
      <c r="B126" s="45"/>
    </row>
    <row r="127" spans="1:2" s="47" customFormat="1" ht="15">
      <c r="A127" s="45"/>
      <c r="B127" s="45"/>
    </row>
    <row r="128" spans="1:2" s="47" customFormat="1" ht="15">
      <c r="A128" s="45"/>
      <c r="B128" s="45"/>
    </row>
    <row r="129" spans="1:2" s="47" customFormat="1" ht="15">
      <c r="A129" s="45"/>
      <c r="B129" s="45"/>
    </row>
    <row r="130" spans="1:2" s="47" customFormat="1" ht="15">
      <c r="A130" s="45"/>
      <c r="B130" s="45"/>
    </row>
    <row r="131" spans="1:2" s="47" customFormat="1" ht="15">
      <c r="A131" s="45"/>
      <c r="B131" s="45"/>
    </row>
    <row r="132" s="47" customFormat="1" ht="12.75"/>
    <row r="133" s="47" customFormat="1" ht="12.75"/>
    <row r="134" s="47" customFormat="1" ht="12.75"/>
    <row r="135" s="47" customFormat="1" ht="131.25" customHeight="1"/>
    <row r="136" s="47" customFormat="1" ht="12.75"/>
    <row r="137" spans="1:2" s="47" customFormat="1" ht="18">
      <c r="A137" s="95"/>
      <c r="B137" s="95"/>
    </row>
    <row r="138" spans="1:2" s="47" customFormat="1" ht="15.75">
      <c r="A138" s="118"/>
      <c r="B138" s="118"/>
    </row>
    <row r="139" spans="1:2" s="47" customFormat="1" ht="12.75">
      <c r="A139" s="326"/>
      <c r="B139" s="326"/>
    </row>
    <row r="140" spans="1:2" s="47" customFormat="1" ht="12.75">
      <c r="A140" s="192"/>
      <c r="B140" s="192"/>
    </row>
    <row r="141" spans="1:2" s="47" customFormat="1" ht="12.75">
      <c r="A141" s="192"/>
      <c r="B141" s="192"/>
    </row>
    <row r="142" spans="1:2" s="47" customFormat="1" ht="12.75">
      <c r="A142" s="192"/>
      <c r="B142" s="192"/>
    </row>
    <row r="143" s="47" customFormat="1" ht="12.75"/>
    <row r="144" s="47" customFormat="1" ht="12.75"/>
    <row r="145" s="47" customFormat="1" ht="12.75"/>
    <row r="146" s="47" customFormat="1" ht="12.75"/>
    <row r="147" s="47" customFormat="1" ht="12.75"/>
    <row r="148" s="47" customFormat="1" ht="12.75"/>
    <row r="149" s="47" customFormat="1" ht="12.75"/>
    <row r="150" s="47" customFormat="1" ht="12.75"/>
    <row r="151" spans="1:2" ht="27" customHeight="1">
      <c r="A151" s="44"/>
      <c r="B151" s="44"/>
    </row>
    <row r="152" spans="1:2" ht="15">
      <c r="A152" s="44"/>
      <c r="B152" s="44"/>
    </row>
    <row r="153" spans="1:2" s="47" customFormat="1" ht="18">
      <c r="A153" s="95"/>
      <c r="B153" s="95"/>
    </row>
    <row r="154" spans="1:2" s="47" customFormat="1" ht="18">
      <c r="A154" s="116"/>
      <c r="B154" s="116"/>
    </row>
    <row r="155" spans="1:2" s="47" customFormat="1" ht="15.75">
      <c r="A155" s="96"/>
      <c r="B155" s="96"/>
    </row>
    <row r="156" spans="1:2" s="47" customFormat="1" ht="15.75">
      <c r="A156" s="96"/>
      <c r="B156" s="96"/>
    </row>
    <row r="157" spans="1:2" s="47" customFormat="1" ht="15">
      <c r="A157" s="45"/>
      <c r="B157" s="45"/>
    </row>
    <row r="158" spans="1:2" s="47" customFormat="1" ht="15">
      <c r="A158" s="45"/>
      <c r="B158" s="45"/>
    </row>
    <row r="159" spans="1:2" s="47" customFormat="1" ht="15">
      <c r="A159" s="45"/>
      <c r="B159" s="45"/>
    </row>
    <row r="160" spans="1:2" s="47" customFormat="1" ht="15">
      <c r="A160" s="45"/>
      <c r="B160" s="45"/>
    </row>
    <row r="161" spans="1:2" s="47" customFormat="1" ht="15">
      <c r="A161" s="45"/>
      <c r="B161" s="45"/>
    </row>
    <row r="162" spans="1:2" s="47" customFormat="1" ht="15">
      <c r="A162" s="45"/>
      <c r="B162" s="45"/>
    </row>
    <row r="163" spans="1:2" s="47" customFormat="1" ht="15">
      <c r="A163" s="45"/>
      <c r="B163" s="45"/>
    </row>
    <row r="164" spans="1:2" s="47" customFormat="1" ht="15">
      <c r="A164" s="45"/>
      <c r="B164" s="45"/>
    </row>
    <row r="165" spans="1:2" s="47" customFormat="1" ht="15">
      <c r="A165" s="45"/>
      <c r="B165" s="45"/>
    </row>
    <row r="166" spans="1:2" s="47" customFormat="1" ht="15">
      <c r="A166" s="45"/>
      <c r="B166" s="45"/>
    </row>
    <row r="167" spans="1:2" s="47" customFormat="1" ht="15">
      <c r="A167" s="45"/>
      <c r="B167" s="45"/>
    </row>
    <row r="168" spans="1:2" s="47" customFormat="1" ht="15">
      <c r="A168" s="45"/>
      <c r="B168" s="45"/>
    </row>
    <row r="169" spans="1:2" s="47" customFormat="1" ht="15">
      <c r="A169" s="45"/>
      <c r="B169" s="45"/>
    </row>
    <row r="170" spans="1:2" s="47" customFormat="1" ht="15">
      <c r="A170" s="45"/>
      <c r="B170" s="45"/>
    </row>
    <row r="171" spans="1:2" s="47" customFormat="1" ht="15">
      <c r="A171" s="45"/>
      <c r="B171" s="45"/>
    </row>
    <row r="172" spans="1:2" s="47" customFormat="1" ht="15">
      <c r="A172" s="45"/>
      <c r="B172" s="45"/>
    </row>
    <row r="173" spans="1:2" s="47" customFormat="1" ht="15">
      <c r="A173" s="45"/>
      <c r="B173" s="45"/>
    </row>
    <row r="174" spans="1:2" s="47" customFormat="1" ht="15">
      <c r="A174" s="45"/>
      <c r="B174" s="45"/>
    </row>
    <row r="175" s="47" customFormat="1" ht="12.75"/>
    <row r="176" s="47" customFormat="1" ht="12.75"/>
    <row r="177" s="47" customFormat="1" ht="12.75"/>
    <row r="178" s="47" customFormat="1" ht="12.75"/>
    <row r="179" s="47" customFormat="1" ht="12.75"/>
    <row r="180" s="47" customFormat="1" ht="12.75"/>
    <row r="181" s="47" customFormat="1" ht="12.75"/>
    <row r="182" s="47" customFormat="1" ht="12.75"/>
    <row r="183" s="47" customFormat="1" ht="12.75"/>
    <row r="184" s="47" customFormat="1" ht="12.75"/>
    <row r="185" s="47" customFormat="1" ht="12.75"/>
    <row r="186" s="47" customFormat="1" ht="12.75"/>
    <row r="187" s="47" customFormat="1" ht="12.75"/>
    <row r="188" s="47" customFormat="1" ht="12.75"/>
    <row r="189" s="47" customFormat="1" ht="12.75"/>
    <row r="190" s="47" customFormat="1" ht="12.75"/>
    <row r="191" s="47" customFormat="1" ht="12.75"/>
    <row r="192" s="47" customFormat="1" ht="12.75"/>
    <row r="193" s="47" customFormat="1" ht="12.75"/>
    <row r="194" s="47" customFormat="1" ht="12.75"/>
    <row r="195" s="47" customFormat="1" ht="12.75"/>
    <row r="196" s="47" customFormat="1" ht="12.75"/>
  </sheetData>
  <sheetProtection/>
  <printOptions/>
  <pageMargins left="0.7480314960629921" right="0.35433070866141736" top="0.984251968503937" bottom="0.7874015748031497" header="0.5118110236220472" footer="0.5118110236220472"/>
  <pageSetup horizontalDpi="600" verticalDpi="600" orientation="portrait" paperSize="9" scale="51" r:id="rId1"/>
  <headerFooter alignWithMargins="0">
    <oddHeader>&amp;R&amp;"Arial,Bold"&amp;18ROAD TRANSPORT VEHICLES</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R92"/>
  <sheetViews>
    <sheetView zoomScale="75" zoomScaleNormal="75" zoomScalePageLayoutView="0" workbookViewId="0" topLeftCell="A1">
      <selection activeCell="A1" sqref="A1"/>
    </sheetView>
  </sheetViews>
  <sheetFormatPr defaultColWidth="9.140625" defaultRowHeight="12.75"/>
  <cols>
    <col min="1" max="1" width="39.421875" style="0" customWidth="1"/>
    <col min="2" max="2" width="15.00390625" style="0" customWidth="1"/>
    <col min="3" max="3" width="11.421875" style="0" customWidth="1"/>
    <col min="4" max="4" width="10.57421875" style="313" customWidth="1"/>
    <col min="5" max="5" width="2.7109375" style="313" customWidth="1"/>
    <col min="6" max="6" width="15.140625" style="0" customWidth="1"/>
    <col min="7" max="7" width="11.28125" style="0" customWidth="1"/>
    <col min="8" max="8" width="9.28125" style="313" bestFit="1" customWidth="1"/>
    <col min="9" max="9" width="2.7109375" style="324" customWidth="1"/>
    <col min="10" max="10" width="14.57421875" style="0" customWidth="1"/>
    <col min="11" max="11" width="11.28125" style="0" customWidth="1"/>
    <col min="12" max="12" width="9.28125" style="313" bestFit="1" customWidth="1"/>
  </cols>
  <sheetData>
    <row r="1" spans="1:12" ht="18">
      <c r="A1" s="320" t="s">
        <v>840</v>
      </c>
      <c r="B1" s="235"/>
      <c r="C1" s="235"/>
      <c r="D1" s="312"/>
      <c r="E1" s="312"/>
      <c r="F1" s="235"/>
      <c r="G1" s="235"/>
      <c r="H1" s="312"/>
      <c r="I1" s="323"/>
      <c r="J1" s="235"/>
      <c r="K1" s="235"/>
      <c r="L1" s="312"/>
    </row>
    <row r="2" spans="1:12" ht="15.75">
      <c r="A2" s="44" t="s">
        <v>291</v>
      </c>
      <c r="B2" s="127"/>
      <c r="C2" s="234" t="s">
        <v>400</v>
      </c>
      <c r="D2" s="510"/>
      <c r="E2" s="511"/>
      <c r="F2" s="267"/>
      <c r="G2" s="234" t="s">
        <v>401</v>
      </c>
      <c r="H2" s="510"/>
      <c r="I2" s="512"/>
      <c r="J2" s="267"/>
      <c r="K2" s="234" t="s">
        <v>402</v>
      </c>
      <c r="L2" s="513"/>
    </row>
    <row r="3" spans="1:12" ht="31.5">
      <c r="A3" s="127" t="s">
        <v>291</v>
      </c>
      <c r="B3" s="318" t="s">
        <v>254</v>
      </c>
      <c r="C3" s="318" t="s">
        <v>403</v>
      </c>
      <c r="D3" s="321" t="s">
        <v>109</v>
      </c>
      <c r="E3" s="322"/>
      <c r="F3" s="318" t="s">
        <v>254</v>
      </c>
      <c r="G3" s="318" t="s">
        <v>403</v>
      </c>
      <c r="H3" s="321" t="s">
        <v>109</v>
      </c>
      <c r="I3" s="322"/>
      <c r="J3" s="318" t="s">
        <v>254</v>
      </c>
      <c r="K3" s="318" t="s">
        <v>403</v>
      </c>
      <c r="L3" s="321" t="s">
        <v>109</v>
      </c>
    </row>
    <row r="4" spans="1:14" ht="15">
      <c r="A4" s="45" t="s">
        <v>521</v>
      </c>
      <c r="B4" s="626">
        <v>1450</v>
      </c>
      <c r="C4" s="626">
        <v>807</v>
      </c>
      <c r="D4" s="627">
        <v>55.65517241379311</v>
      </c>
      <c r="E4" s="628" t="s">
        <v>206</v>
      </c>
      <c r="F4" s="626">
        <v>1909</v>
      </c>
      <c r="G4" s="626">
        <v>883</v>
      </c>
      <c r="H4" s="627">
        <v>46.2545835515977</v>
      </c>
      <c r="I4" s="628" t="s">
        <v>206</v>
      </c>
      <c r="J4" s="626">
        <v>3359</v>
      </c>
      <c r="K4" s="626">
        <v>1690</v>
      </c>
      <c r="L4" s="627">
        <v>50.31259303364096</v>
      </c>
      <c r="M4" s="502">
        <f aca="true" t="shared" si="0" ref="M4:M35">RANK(L4,$L$4:$L$85)</f>
        <v>48</v>
      </c>
      <c r="N4" s="502">
        <f>IF(J4&gt;50,1,0)</f>
        <v>1</v>
      </c>
    </row>
    <row r="5" spans="1:14" ht="15">
      <c r="A5" s="473" t="s">
        <v>522</v>
      </c>
      <c r="B5" s="626">
        <v>2018</v>
      </c>
      <c r="C5" s="626">
        <v>1071</v>
      </c>
      <c r="D5" s="627">
        <v>53.07234886025768</v>
      </c>
      <c r="E5" s="628" t="s">
        <v>206</v>
      </c>
      <c r="F5" s="626">
        <v>2176</v>
      </c>
      <c r="G5" s="626">
        <v>1028</v>
      </c>
      <c r="H5" s="627">
        <v>47.24264705882353</v>
      </c>
      <c r="I5" s="628" t="s">
        <v>206</v>
      </c>
      <c r="J5" s="626">
        <v>4194</v>
      </c>
      <c r="K5" s="626">
        <v>2099</v>
      </c>
      <c r="L5" s="627">
        <v>50.04768717215069</v>
      </c>
      <c r="M5" s="502">
        <f t="shared" si="0"/>
        <v>50</v>
      </c>
      <c r="N5" s="502">
        <f aca="true" t="shared" si="1" ref="N5:N67">IF(J5&gt;50,1,0)</f>
        <v>1</v>
      </c>
    </row>
    <row r="6" spans="1:18" ht="15">
      <c r="A6" s="473" t="s">
        <v>523</v>
      </c>
      <c r="B6" s="626">
        <v>43</v>
      </c>
      <c r="C6" s="626">
        <v>24</v>
      </c>
      <c r="D6" s="627">
        <v>55.81395348837209</v>
      </c>
      <c r="E6" s="628" t="s">
        <v>206</v>
      </c>
      <c r="F6" s="626">
        <v>58</v>
      </c>
      <c r="G6" s="626">
        <v>29</v>
      </c>
      <c r="H6" s="627">
        <v>50</v>
      </c>
      <c r="I6" s="628" t="s">
        <v>206</v>
      </c>
      <c r="J6" s="626">
        <v>101</v>
      </c>
      <c r="K6" s="626">
        <v>53</v>
      </c>
      <c r="L6" s="627">
        <v>52.475247524752476</v>
      </c>
      <c r="M6" s="502">
        <f t="shared" si="0"/>
        <v>46</v>
      </c>
      <c r="N6" s="502">
        <f t="shared" si="1"/>
        <v>1</v>
      </c>
      <c r="P6" s="314"/>
      <c r="Q6" s="314"/>
      <c r="R6" s="314"/>
    </row>
    <row r="7" spans="1:18" ht="15">
      <c r="A7" s="473" t="s">
        <v>524</v>
      </c>
      <c r="B7" s="626">
        <v>1937</v>
      </c>
      <c r="C7" s="626">
        <v>930</v>
      </c>
      <c r="D7" s="627">
        <v>48.01239029426949</v>
      </c>
      <c r="E7" s="628" t="s">
        <v>206</v>
      </c>
      <c r="F7" s="626">
        <v>2089</v>
      </c>
      <c r="G7" s="626">
        <v>886</v>
      </c>
      <c r="H7" s="627">
        <v>42.412637625658206</v>
      </c>
      <c r="I7" s="628" t="s">
        <v>206</v>
      </c>
      <c r="J7" s="626">
        <v>4026</v>
      </c>
      <c r="K7" s="626">
        <v>1816</v>
      </c>
      <c r="L7" s="627">
        <v>45.106805762543466</v>
      </c>
      <c r="M7" s="502">
        <f t="shared" si="0"/>
        <v>68</v>
      </c>
      <c r="N7" s="502">
        <f t="shared" si="1"/>
        <v>1</v>
      </c>
      <c r="P7" s="314"/>
      <c r="Q7" s="314"/>
      <c r="R7" s="314"/>
    </row>
    <row r="8" spans="1:14" ht="15">
      <c r="A8" s="473" t="s">
        <v>404</v>
      </c>
      <c r="B8" s="626">
        <v>419</v>
      </c>
      <c r="C8" s="626">
        <v>270</v>
      </c>
      <c r="D8" s="627">
        <v>64.43914081145584</v>
      </c>
      <c r="E8" s="628" t="s">
        <v>206</v>
      </c>
      <c r="F8" s="626">
        <v>421</v>
      </c>
      <c r="G8" s="626">
        <v>244</v>
      </c>
      <c r="H8" s="627">
        <v>57.957244655581945</v>
      </c>
      <c r="I8" s="628" t="s">
        <v>206</v>
      </c>
      <c r="J8" s="626">
        <v>840</v>
      </c>
      <c r="K8" s="626">
        <v>514</v>
      </c>
      <c r="L8" s="627">
        <v>61.19047619047619</v>
      </c>
      <c r="M8" s="502">
        <f t="shared" si="0"/>
        <v>20</v>
      </c>
      <c r="N8" s="502">
        <f t="shared" si="1"/>
        <v>1</v>
      </c>
    </row>
    <row r="9" spans="1:14" ht="15">
      <c r="A9" s="473" t="s">
        <v>525</v>
      </c>
      <c r="B9" s="626">
        <v>357</v>
      </c>
      <c r="C9" s="626">
        <v>214</v>
      </c>
      <c r="D9" s="627">
        <v>59.94397759103642</v>
      </c>
      <c r="E9" s="628" t="s">
        <v>206</v>
      </c>
      <c r="F9" s="626">
        <v>404</v>
      </c>
      <c r="G9" s="626">
        <v>233</v>
      </c>
      <c r="H9" s="627">
        <v>57.67326732673268</v>
      </c>
      <c r="I9" s="628" t="s">
        <v>206</v>
      </c>
      <c r="J9" s="626">
        <v>761</v>
      </c>
      <c r="K9" s="626">
        <v>447</v>
      </c>
      <c r="L9" s="627">
        <v>58.73850197109067</v>
      </c>
      <c r="M9" s="502">
        <f t="shared" si="0"/>
        <v>25</v>
      </c>
      <c r="N9" s="502">
        <f t="shared" si="1"/>
        <v>1</v>
      </c>
    </row>
    <row r="10" spans="1:14" ht="15">
      <c r="A10" s="473" t="s">
        <v>526</v>
      </c>
      <c r="B10" s="626">
        <v>1241</v>
      </c>
      <c r="C10" s="626">
        <v>528</v>
      </c>
      <c r="D10" s="627">
        <v>42.546333601933924</v>
      </c>
      <c r="E10" s="628" t="s">
        <v>206</v>
      </c>
      <c r="F10" s="626">
        <v>1339</v>
      </c>
      <c r="G10" s="626">
        <v>513</v>
      </c>
      <c r="H10" s="627">
        <v>38.312173263629575</v>
      </c>
      <c r="I10" s="628" t="s">
        <v>206</v>
      </c>
      <c r="J10" s="626">
        <v>2580</v>
      </c>
      <c r="K10" s="626">
        <v>1041</v>
      </c>
      <c r="L10" s="627">
        <v>40.348837209302324</v>
      </c>
      <c r="M10" s="502">
        <f t="shared" si="0"/>
        <v>75</v>
      </c>
      <c r="N10" s="502">
        <f t="shared" si="1"/>
        <v>1</v>
      </c>
    </row>
    <row r="11" spans="1:14" ht="15">
      <c r="A11" s="473" t="s">
        <v>405</v>
      </c>
      <c r="B11" s="629" t="s">
        <v>53</v>
      </c>
      <c r="C11" s="629" t="s">
        <v>53</v>
      </c>
      <c r="D11" s="627">
        <v>71.42857142857143</v>
      </c>
      <c r="E11" s="628" t="s">
        <v>206</v>
      </c>
      <c r="F11" s="629" t="s">
        <v>53</v>
      </c>
      <c r="G11" s="629" t="s">
        <v>53</v>
      </c>
      <c r="H11" s="627">
        <v>66.66666666666667</v>
      </c>
      <c r="I11" s="628" t="s">
        <v>206</v>
      </c>
      <c r="J11" s="626">
        <v>13</v>
      </c>
      <c r="K11" s="626">
        <v>9</v>
      </c>
      <c r="L11" s="627">
        <v>69.23076923076923</v>
      </c>
      <c r="M11" s="502">
        <f t="shared" si="0"/>
        <v>7</v>
      </c>
      <c r="N11" s="502">
        <f t="shared" si="1"/>
        <v>0</v>
      </c>
    </row>
    <row r="12" spans="1:14" ht="15">
      <c r="A12" s="473" t="s">
        <v>406</v>
      </c>
      <c r="B12" s="626">
        <v>86</v>
      </c>
      <c r="C12" s="626">
        <v>65</v>
      </c>
      <c r="D12" s="627">
        <v>75.58139534883722</v>
      </c>
      <c r="E12" s="628" t="s">
        <v>206</v>
      </c>
      <c r="F12" s="626">
        <v>138</v>
      </c>
      <c r="G12" s="626">
        <v>90</v>
      </c>
      <c r="H12" s="627">
        <v>65.21739130434783</v>
      </c>
      <c r="I12" s="628" t="s">
        <v>206</v>
      </c>
      <c r="J12" s="626">
        <v>224</v>
      </c>
      <c r="K12" s="626">
        <v>155</v>
      </c>
      <c r="L12" s="627">
        <v>69.19642857142857</v>
      </c>
      <c r="M12" s="502">
        <f t="shared" si="0"/>
        <v>9</v>
      </c>
      <c r="N12" s="502">
        <f t="shared" si="1"/>
        <v>1</v>
      </c>
    </row>
    <row r="13" spans="1:14" ht="15">
      <c r="A13" s="473" t="s">
        <v>407</v>
      </c>
      <c r="B13" s="626">
        <v>143</v>
      </c>
      <c r="C13" s="626">
        <v>84</v>
      </c>
      <c r="D13" s="627">
        <v>58.74125874125875</v>
      </c>
      <c r="E13" s="628" t="s">
        <v>206</v>
      </c>
      <c r="F13" s="626">
        <v>162</v>
      </c>
      <c r="G13" s="626">
        <v>88</v>
      </c>
      <c r="H13" s="627">
        <v>54.32098765432099</v>
      </c>
      <c r="I13" s="628" t="s">
        <v>206</v>
      </c>
      <c r="J13" s="626">
        <v>305</v>
      </c>
      <c r="K13" s="626">
        <v>172</v>
      </c>
      <c r="L13" s="627">
        <v>56.393442622950815</v>
      </c>
      <c r="M13" s="502">
        <f t="shared" si="0"/>
        <v>32</v>
      </c>
      <c r="N13" s="502">
        <f t="shared" si="1"/>
        <v>1</v>
      </c>
    </row>
    <row r="14" spans="1:14" ht="15">
      <c r="A14" s="473" t="s">
        <v>527</v>
      </c>
      <c r="B14" s="629" t="s">
        <v>53</v>
      </c>
      <c r="C14" s="629" t="s">
        <v>53</v>
      </c>
      <c r="D14" s="629" t="s">
        <v>53</v>
      </c>
      <c r="E14" s="628"/>
      <c r="F14" s="629" t="s">
        <v>53</v>
      </c>
      <c r="G14" s="629" t="s">
        <v>53</v>
      </c>
      <c r="H14" s="629" t="s">
        <v>53</v>
      </c>
      <c r="I14" s="628"/>
      <c r="J14" s="629" t="s">
        <v>53</v>
      </c>
      <c r="K14" s="629" t="s">
        <v>53</v>
      </c>
      <c r="L14" s="629" t="s">
        <v>53</v>
      </c>
      <c r="M14" s="502"/>
      <c r="N14" s="502"/>
    </row>
    <row r="15" spans="1:14" ht="15">
      <c r="A15" s="473" t="s">
        <v>432</v>
      </c>
      <c r="B15" s="629" t="s">
        <v>53</v>
      </c>
      <c r="C15" s="629" t="s">
        <v>53</v>
      </c>
      <c r="D15" s="629" t="s">
        <v>53</v>
      </c>
      <c r="E15" s="628"/>
      <c r="F15" s="629" t="s">
        <v>53</v>
      </c>
      <c r="G15" s="629" t="s">
        <v>53</v>
      </c>
      <c r="H15" s="629" t="s">
        <v>53</v>
      </c>
      <c r="I15" s="628"/>
      <c r="J15" s="629" t="s">
        <v>53</v>
      </c>
      <c r="K15" s="629" t="s">
        <v>53</v>
      </c>
      <c r="L15" s="629" t="s">
        <v>53</v>
      </c>
      <c r="M15" s="502"/>
      <c r="N15" s="502"/>
    </row>
    <row r="16" spans="1:14" ht="15">
      <c r="A16" s="473" t="s">
        <v>871</v>
      </c>
      <c r="B16" s="626">
        <v>2500</v>
      </c>
      <c r="C16" s="626">
        <v>1259</v>
      </c>
      <c r="D16" s="627">
        <v>50.36</v>
      </c>
      <c r="E16" s="628" t="s">
        <v>206</v>
      </c>
      <c r="F16" s="626">
        <v>2906</v>
      </c>
      <c r="G16" s="626">
        <v>1268</v>
      </c>
      <c r="H16" s="627">
        <v>43.63386097728837</v>
      </c>
      <c r="I16" s="628" t="s">
        <v>206</v>
      </c>
      <c r="J16" s="626">
        <v>5406</v>
      </c>
      <c r="K16" s="626">
        <v>2527</v>
      </c>
      <c r="L16" s="627">
        <v>46.744358120606734</v>
      </c>
      <c r="M16" s="502">
        <f t="shared" si="0"/>
        <v>65</v>
      </c>
      <c r="N16" s="502">
        <f t="shared" si="1"/>
        <v>1</v>
      </c>
    </row>
    <row r="17" spans="1:14" ht="15">
      <c r="A17" s="473" t="s">
        <v>408</v>
      </c>
      <c r="B17" s="626">
        <v>38</v>
      </c>
      <c r="C17" s="626">
        <v>20</v>
      </c>
      <c r="D17" s="627">
        <v>52.631578947368425</v>
      </c>
      <c r="E17" s="628" t="s">
        <v>206</v>
      </c>
      <c r="F17" s="626">
        <v>50</v>
      </c>
      <c r="G17" s="626">
        <v>22</v>
      </c>
      <c r="H17" s="627">
        <v>44</v>
      </c>
      <c r="I17" s="628" t="s">
        <v>206</v>
      </c>
      <c r="J17" s="626">
        <v>88</v>
      </c>
      <c r="K17" s="626">
        <v>42</v>
      </c>
      <c r="L17" s="627">
        <v>47.72727272727273</v>
      </c>
      <c r="M17" s="502">
        <f t="shared" si="0"/>
        <v>62</v>
      </c>
      <c r="N17" s="502">
        <f t="shared" si="1"/>
        <v>1</v>
      </c>
    </row>
    <row r="18" spans="1:14" ht="15">
      <c r="A18" s="178" t="s">
        <v>433</v>
      </c>
      <c r="B18" s="626">
        <v>168</v>
      </c>
      <c r="C18" s="626">
        <v>96</v>
      </c>
      <c r="D18" s="627">
        <v>57.142857142857146</v>
      </c>
      <c r="E18" s="628" t="s">
        <v>206</v>
      </c>
      <c r="F18" s="626">
        <v>153</v>
      </c>
      <c r="G18" s="626">
        <v>74</v>
      </c>
      <c r="H18" s="627">
        <v>48.36601307189542</v>
      </c>
      <c r="I18" s="628" t="s">
        <v>206</v>
      </c>
      <c r="J18" s="626">
        <v>321</v>
      </c>
      <c r="K18" s="626">
        <v>170</v>
      </c>
      <c r="L18" s="627">
        <v>52.9595015576324</v>
      </c>
      <c r="M18" s="502">
        <f t="shared" si="0"/>
        <v>44</v>
      </c>
      <c r="N18" s="502">
        <f t="shared" si="1"/>
        <v>1</v>
      </c>
    </row>
    <row r="19" spans="1:14" ht="15">
      <c r="A19" s="473" t="s">
        <v>528</v>
      </c>
      <c r="B19" s="626">
        <v>165</v>
      </c>
      <c r="C19" s="626">
        <v>91</v>
      </c>
      <c r="D19" s="627">
        <v>55.15151515151515</v>
      </c>
      <c r="E19" s="628" t="s">
        <v>206</v>
      </c>
      <c r="F19" s="626">
        <v>219</v>
      </c>
      <c r="G19" s="626">
        <v>101</v>
      </c>
      <c r="H19" s="627">
        <v>46.118721461187214</v>
      </c>
      <c r="I19" s="628" t="s">
        <v>206</v>
      </c>
      <c r="J19" s="626">
        <v>384</v>
      </c>
      <c r="K19" s="626">
        <v>192</v>
      </c>
      <c r="L19" s="627">
        <v>50</v>
      </c>
      <c r="M19" s="502">
        <f t="shared" si="0"/>
        <v>53</v>
      </c>
      <c r="N19" s="502">
        <f t="shared" si="1"/>
        <v>1</v>
      </c>
    </row>
    <row r="20" spans="1:14" ht="15">
      <c r="A20" s="473" t="s">
        <v>409</v>
      </c>
      <c r="B20" s="629" t="s">
        <v>53</v>
      </c>
      <c r="C20" s="629" t="s">
        <v>53</v>
      </c>
      <c r="D20" s="629" t="s">
        <v>53</v>
      </c>
      <c r="E20" s="628"/>
      <c r="F20" s="629" t="s">
        <v>53</v>
      </c>
      <c r="G20" s="629" t="s">
        <v>53</v>
      </c>
      <c r="H20" s="629" t="s">
        <v>53</v>
      </c>
      <c r="I20" s="628"/>
      <c r="J20" s="629" t="s">
        <v>53</v>
      </c>
      <c r="K20" s="629" t="s">
        <v>53</v>
      </c>
      <c r="L20" s="629" t="s">
        <v>53</v>
      </c>
      <c r="M20" s="502"/>
      <c r="N20" s="502"/>
    </row>
    <row r="21" spans="1:14" ht="15">
      <c r="A21" s="473" t="s">
        <v>872</v>
      </c>
      <c r="B21" s="626">
        <v>207</v>
      </c>
      <c r="C21" s="626">
        <v>121</v>
      </c>
      <c r="D21" s="627">
        <v>58.45410628019324</v>
      </c>
      <c r="E21" s="628" t="s">
        <v>206</v>
      </c>
      <c r="F21" s="626">
        <v>251</v>
      </c>
      <c r="G21" s="626">
        <v>126</v>
      </c>
      <c r="H21" s="627">
        <v>50.199203187250994</v>
      </c>
      <c r="I21" s="628" t="s">
        <v>206</v>
      </c>
      <c r="J21" s="626">
        <v>458</v>
      </c>
      <c r="K21" s="626">
        <v>247</v>
      </c>
      <c r="L21" s="627">
        <v>53.930131004366814</v>
      </c>
      <c r="M21" s="502">
        <f t="shared" si="0"/>
        <v>42</v>
      </c>
      <c r="N21" s="502">
        <f t="shared" si="1"/>
        <v>1</v>
      </c>
    </row>
    <row r="22" spans="1:14" ht="15">
      <c r="A22" s="473" t="s">
        <v>410</v>
      </c>
      <c r="B22" s="626">
        <v>100</v>
      </c>
      <c r="C22" s="626">
        <v>62</v>
      </c>
      <c r="D22" s="627">
        <v>62</v>
      </c>
      <c r="E22" s="628" t="s">
        <v>206</v>
      </c>
      <c r="F22" s="626">
        <v>118</v>
      </c>
      <c r="G22" s="626">
        <v>62</v>
      </c>
      <c r="H22" s="627">
        <v>52.54237288135593</v>
      </c>
      <c r="I22" s="628" t="s">
        <v>206</v>
      </c>
      <c r="J22" s="626">
        <v>218</v>
      </c>
      <c r="K22" s="626">
        <v>124</v>
      </c>
      <c r="L22" s="627">
        <v>56.88073394495413</v>
      </c>
      <c r="M22" s="502">
        <f t="shared" si="0"/>
        <v>30</v>
      </c>
      <c r="N22" s="502">
        <f t="shared" si="1"/>
        <v>1</v>
      </c>
    </row>
    <row r="23" spans="1:14" ht="15">
      <c r="A23" s="473" t="s">
        <v>873</v>
      </c>
      <c r="B23" s="626">
        <v>469</v>
      </c>
      <c r="C23" s="626">
        <v>254</v>
      </c>
      <c r="D23" s="627">
        <v>54.15778251599148</v>
      </c>
      <c r="E23" s="628" t="s">
        <v>206</v>
      </c>
      <c r="F23" s="626">
        <v>649</v>
      </c>
      <c r="G23" s="626">
        <v>297</v>
      </c>
      <c r="H23" s="627">
        <v>45.76271186440678</v>
      </c>
      <c r="I23" s="628" t="s">
        <v>206</v>
      </c>
      <c r="J23" s="626">
        <v>1118</v>
      </c>
      <c r="K23" s="626">
        <v>551</v>
      </c>
      <c r="L23" s="627">
        <v>49.28443649373882</v>
      </c>
      <c r="M23" s="502">
        <f t="shared" si="0"/>
        <v>58</v>
      </c>
      <c r="N23" s="502">
        <f t="shared" si="1"/>
        <v>1</v>
      </c>
    </row>
    <row r="24" spans="1:14" ht="15">
      <c r="A24" s="473" t="s">
        <v>529</v>
      </c>
      <c r="B24" s="626">
        <v>834</v>
      </c>
      <c r="C24" s="626">
        <v>399</v>
      </c>
      <c r="D24" s="627">
        <v>47.84172661870503</v>
      </c>
      <c r="E24" s="628" t="s">
        <v>206</v>
      </c>
      <c r="F24" s="626">
        <v>984</v>
      </c>
      <c r="G24" s="626">
        <v>399</v>
      </c>
      <c r="H24" s="627">
        <v>40.548780487804876</v>
      </c>
      <c r="I24" s="628" t="s">
        <v>206</v>
      </c>
      <c r="J24" s="626">
        <v>1818</v>
      </c>
      <c r="K24" s="626">
        <v>798</v>
      </c>
      <c r="L24" s="627">
        <v>43.89438943894389</v>
      </c>
      <c r="M24" s="502">
        <f t="shared" si="0"/>
        <v>71</v>
      </c>
      <c r="N24" s="502">
        <f t="shared" si="1"/>
        <v>1</v>
      </c>
    </row>
    <row r="25" spans="1:14" ht="15">
      <c r="A25" s="473" t="s">
        <v>530</v>
      </c>
      <c r="B25" s="626">
        <v>883</v>
      </c>
      <c r="C25" s="626">
        <v>474</v>
      </c>
      <c r="D25" s="627">
        <v>53.680634201585505</v>
      </c>
      <c r="E25" s="628" t="s">
        <v>206</v>
      </c>
      <c r="F25" s="626">
        <v>874</v>
      </c>
      <c r="G25" s="626">
        <v>405</v>
      </c>
      <c r="H25" s="627">
        <v>46.338672768878716</v>
      </c>
      <c r="I25" s="628" t="s">
        <v>206</v>
      </c>
      <c r="J25" s="626">
        <v>1757</v>
      </c>
      <c r="K25" s="626">
        <v>879</v>
      </c>
      <c r="L25" s="627">
        <v>50.02845759817871</v>
      </c>
      <c r="M25" s="502">
        <f t="shared" si="0"/>
        <v>52</v>
      </c>
      <c r="N25" s="502">
        <f t="shared" si="1"/>
        <v>1</v>
      </c>
    </row>
    <row r="26" spans="1:14" ht="15">
      <c r="A26" s="473" t="s">
        <v>531</v>
      </c>
      <c r="B26" s="626">
        <v>2015</v>
      </c>
      <c r="C26" s="626">
        <v>1143</v>
      </c>
      <c r="D26" s="627">
        <v>56.72456575682382</v>
      </c>
      <c r="E26" s="628" t="s">
        <v>206</v>
      </c>
      <c r="F26" s="626">
        <v>2374</v>
      </c>
      <c r="G26" s="626">
        <v>1216</v>
      </c>
      <c r="H26" s="627">
        <v>51.221566975568656</v>
      </c>
      <c r="I26" s="628" t="s">
        <v>206</v>
      </c>
      <c r="J26" s="626">
        <v>4389</v>
      </c>
      <c r="K26" s="626">
        <v>2359</v>
      </c>
      <c r="L26" s="627">
        <v>53.748006379585334</v>
      </c>
      <c r="M26" s="502">
        <f t="shared" si="0"/>
        <v>43</v>
      </c>
      <c r="N26" s="502">
        <f t="shared" si="1"/>
        <v>1</v>
      </c>
    </row>
    <row r="27" spans="1:14" ht="15">
      <c r="A27" s="473" t="s">
        <v>532</v>
      </c>
      <c r="B27" s="626">
        <v>1472</v>
      </c>
      <c r="C27" s="626">
        <v>696</v>
      </c>
      <c r="D27" s="627">
        <v>47.28260869565217</v>
      </c>
      <c r="E27" s="628" t="s">
        <v>206</v>
      </c>
      <c r="F27" s="626">
        <v>1707</v>
      </c>
      <c r="G27" s="626">
        <v>701</v>
      </c>
      <c r="H27" s="627">
        <v>41.066198008201525</v>
      </c>
      <c r="I27" s="628" t="s">
        <v>206</v>
      </c>
      <c r="J27" s="626">
        <v>3179</v>
      </c>
      <c r="K27" s="626">
        <v>1397</v>
      </c>
      <c r="L27" s="627">
        <v>43.944636678200695</v>
      </c>
      <c r="M27" s="502">
        <f t="shared" si="0"/>
        <v>70</v>
      </c>
      <c r="N27" s="502">
        <f t="shared" si="1"/>
        <v>1</v>
      </c>
    </row>
    <row r="28" spans="1:14" ht="15">
      <c r="A28" s="473" t="s">
        <v>411</v>
      </c>
      <c r="B28" s="626">
        <v>77</v>
      </c>
      <c r="C28" s="626">
        <v>52</v>
      </c>
      <c r="D28" s="627">
        <v>67.53246753246754</v>
      </c>
      <c r="E28" s="628" t="s">
        <v>206</v>
      </c>
      <c r="F28" s="626">
        <v>102</v>
      </c>
      <c r="G28" s="626">
        <v>60</v>
      </c>
      <c r="H28" s="627">
        <v>58.8235294117647</v>
      </c>
      <c r="I28" s="628" t="s">
        <v>206</v>
      </c>
      <c r="J28" s="626">
        <v>179</v>
      </c>
      <c r="K28" s="626">
        <v>112</v>
      </c>
      <c r="L28" s="627">
        <v>62.56983240223463</v>
      </c>
      <c r="M28" s="502">
        <f t="shared" si="0"/>
        <v>17</v>
      </c>
      <c r="N28" s="502">
        <f t="shared" si="1"/>
        <v>1</v>
      </c>
    </row>
    <row r="29" spans="1:14" ht="15">
      <c r="A29" s="473" t="s">
        <v>874</v>
      </c>
      <c r="B29" s="626">
        <v>54</v>
      </c>
      <c r="C29" s="626">
        <v>34</v>
      </c>
      <c r="D29" s="627">
        <v>62.96296296296296</v>
      </c>
      <c r="E29" s="628" t="s">
        <v>206</v>
      </c>
      <c r="F29" s="626">
        <v>66</v>
      </c>
      <c r="G29" s="626">
        <v>36</v>
      </c>
      <c r="H29" s="627">
        <v>54.54545454545455</v>
      </c>
      <c r="I29" s="628" t="s">
        <v>206</v>
      </c>
      <c r="J29" s="626">
        <v>120</v>
      </c>
      <c r="K29" s="626">
        <v>70</v>
      </c>
      <c r="L29" s="627">
        <v>58.33333333333333</v>
      </c>
      <c r="M29" s="502">
        <f t="shared" si="0"/>
        <v>26</v>
      </c>
      <c r="N29" s="502">
        <f t="shared" si="1"/>
        <v>1</v>
      </c>
    </row>
    <row r="30" spans="1:14" ht="15">
      <c r="A30" s="473" t="s">
        <v>875</v>
      </c>
      <c r="B30" s="626">
        <v>358</v>
      </c>
      <c r="C30" s="626">
        <v>168</v>
      </c>
      <c r="D30" s="627">
        <v>46.92737430167598</v>
      </c>
      <c r="E30" s="628" t="s">
        <v>206</v>
      </c>
      <c r="F30" s="626">
        <v>570</v>
      </c>
      <c r="G30" s="626">
        <v>225</v>
      </c>
      <c r="H30" s="627">
        <v>39.473684210526315</v>
      </c>
      <c r="I30" s="628" t="s">
        <v>206</v>
      </c>
      <c r="J30" s="626">
        <v>928</v>
      </c>
      <c r="K30" s="626">
        <v>393</v>
      </c>
      <c r="L30" s="627">
        <v>42.349137931034484</v>
      </c>
      <c r="M30" s="502">
        <f t="shared" si="0"/>
        <v>74</v>
      </c>
      <c r="N30" s="502">
        <f t="shared" si="1"/>
        <v>1</v>
      </c>
    </row>
    <row r="31" spans="1:14" ht="15">
      <c r="A31" s="473" t="s">
        <v>533</v>
      </c>
      <c r="B31" s="626">
        <v>3255</v>
      </c>
      <c r="C31" s="626">
        <v>1631</v>
      </c>
      <c r="D31" s="627">
        <v>50.10752688172043</v>
      </c>
      <c r="E31" s="628" t="s">
        <v>206</v>
      </c>
      <c r="F31" s="626">
        <v>3327</v>
      </c>
      <c r="G31" s="626">
        <v>1550</v>
      </c>
      <c r="H31" s="627">
        <v>46.58851818455065</v>
      </c>
      <c r="I31" s="628" t="s">
        <v>206</v>
      </c>
      <c r="J31" s="626">
        <v>6582</v>
      </c>
      <c r="K31" s="626">
        <v>3181</v>
      </c>
      <c r="L31" s="627">
        <v>48.32877544819203</v>
      </c>
      <c r="M31" s="502">
        <f t="shared" si="0"/>
        <v>61</v>
      </c>
      <c r="N31" s="502">
        <f t="shared" si="1"/>
        <v>1</v>
      </c>
    </row>
    <row r="32" spans="1:14" ht="15">
      <c r="A32" s="473" t="s">
        <v>534</v>
      </c>
      <c r="B32" s="626">
        <v>3330</v>
      </c>
      <c r="C32" s="626">
        <v>1663</v>
      </c>
      <c r="D32" s="627">
        <v>49.93993993993994</v>
      </c>
      <c r="E32" s="628" t="s">
        <v>206</v>
      </c>
      <c r="F32" s="626">
        <v>3920</v>
      </c>
      <c r="G32" s="626">
        <v>1734</v>
      </c>
      <c r="H32" s="627">
        <v>44.23469387755102</v>
      </c>
      <c r="I32" s="628" t="s">
        <v>206</v>
      </c>
      <c r="J32" s="626">
        <v>7250</v>
      </c>
      <c r="K32" s="626">
        <v>3397</v>
      </c>
      <c r="L32" s="627">
        <v>46.855172413793106</v>
      </c>
      <c r="M32" s="502">
        <f t="shared" si="0"/>
        <v>64</v>
      </c>
      <c r="N32" s="502">
        <f t="shared" si="1"/>
        <v>1</v>
      </c>
    </row>
    <row r="33" spans="1:14" ht="15">
      <c r="A33" s="473" t="s">
        <v>535</v>
      </c>
      <c r="B33" s="626">
        <v>811</v>
      </c>
      <c r="C33" s="626">
        <v>476</v>
      </c>
      <c r="D33" s="627">
        <v>58.69297163995068</v>
      </c>
      <c r="E33" s="628" t="s">
        <v>206</v>
      </c>
      <c r="F33" s="626">
        <v>850</v>
      </c>
      <c r="G33" s="626">
        <v>434</v>
      </c>
      <c r="H33" s="627">
        <v>51.05882352941177</v>
      </c>
      <c r="I33" s="628" t="s">
        <v>206</v>
      </c>
      <c r="J33" s="626">
        <v>1661</v>
      </c>
      <c r="K33" s="626">
        <v>910</v>
      </c>
      <c r="L33" s="627">
        <v>54.786273329319684</v>
      </c>
      <c r="M33" s="502">
        <f t="shared" si="0"/>
        <v>40</v>
      </c>
      <c r="N33" s="502">
        <f t="shared" si="1"/>
        <v>1</v>
      </c>
    </row>
    <row r="34" spans="1:14" ht="15">
      <c r="A34" s="473" t="s">
        <v>536</v>
      </c>
      <c r="B34" s="626">
        <v>327</v>
      </c>
      <c r="C34" s="626">
        <v>198</v>
      </c>
      <c r="D34" s="627">
        <v>60.550458715596335</v>
      </c>
      <c r="E34" s="628" t="s">
        <v>206</v>
      </c>
      <c r="F34" s="626">
        <v>314</v>
      </c>
      <c r="G34" s="626">
        <v>188</v>
      </c>
      <c r="H34" s="627">
        <v>59.87261146496815</v>
      </c>
      <c r="I34" s="628" t="s">
        <v>206</v>
      </c>
      <c r="J34" s="626">
        <v>641</v>
      </c>
      <c r="K34" s="626">
        <v>386</v>
      </c>
      <c r="L34" s="627">
        <v>60.21840873634946</v>
      </c>
      <c r="M34" s="502">
        <f t="shared" si="0"/>
        <v>21</v>
      </c>
      <c r="N34" s="502">
        <f t="shared" si="1"/>
        <v>1</v>
      </c>
    </row>
    <row r="35" spans="1:14" ht="15">
      <c r="A35" s="473" t="s">
        <v>412</v>
      </c>
      <c r="B35" s="626">
        <v>182</v>
      </c>
      <c r="C35" s="626">
        <v>126</v>
      </c>
      <c r="D35" s="627">
        <v>69.23076923076923</v>
      </c>
      <c r="E35" s="628" t="s">
        <v>206</v>
      </c>
      <c r="F35" s="626">
        <v>228</v>
      </c>
      <c r="G35" s="626">
        <v>150</v>
      </c>
      <c r="H35" s="627">
        <v>65.78947368421052</v>
      </c>
      <c r="I35" s="628" t="s">
        <v>206</v>
      </c>
      <c r="J35" s="626">
        <v>410</v>
      </c>
      <c r="K35" s="626">
        <v>276</v>
      </c>
      <c r="L35" s="627">
        <v>67.3170731707317</v>
      </c>
      <c r="M35" s="502">
        <f t="shared" si="0"/>
        <v>11</v>
      </c>
      <c r="N35" s="502">
        <f t="shared" si="1"/>
        <v>1</v>
      </c>
    </row>
    <row r="36" spans="1:14" ht="15">
      <c r="A36" s="473" t="s">
        <v>537</v>
      </c>
      <c r="B36" s="626">
        <v>230</v>
      </c>
      <c r="C36" s="626">
        <v>139</v>
      </c>
      <c r="D36" s="627">
        <v>60.43478260869565</v>
      </c>
      <c r="E36" s="628" t="s">
        <v>206</v>
      </c>
      <c r="F36" s="626">
        <v>280</v>
      </c>
      <c r="G36" s="626">
        <v>146</v>
      </c>
      <c r="H36" s="627">
        <v>52.142857142857146</v>
      </c>
      <c r="I36" s="628" t="s">
        <v>206</v>
      </c>
      <c r="J36" s="626">
        <v>510</v>
      </c>
      <c r="K36" s="626">
        <v>285</v>
      </c>
      <c r="L36" s="627">
        <v>55.88235294117647</v>
      </c>
      <c r="M36" s="502">
        <f aca="true" t="shared" si="2" ref="M36:M67">RANK(L36,$L$4:$L$85)</f>
        <v>36</v>
      </c>
      <c r="N36" s="502">
        <f t="shared" si="1"/>
        <v>1</v>
      </c>
    </row>
    <row r="37" spans="1:14" ht="15">
      <c r="A37" s="473" t="s">
        <v>413</v>
      </c>
      <c r="B37" s="626">
        <v>29</v>
      </c>
      <c r="C37" s="626">
        <v>25</v>
      </c>
      <c r="D37" s="627">
        <v>86.20689655172413</v>
      </c>
      <c r="E37" s="628" t="s">
        <v>206</v>
      </c>
      <c r="F37" s="626">
        <v>22</v>
      </c>
      <c r="G37" s="626">
        <v>14</v>
      </c>
      <c r="H37" s="627">
        <v>63.63636363636364</v>
      </c>
      <c r="I37" s="628" t="s">
        <v>206</v>
      </c>
      <c r="J37" s="626">
        <v>51</v>
      </c>
      <c r="K37" s="626">
        <v>39</v>
      </c>
      <c r="L37" s="627">
        <v>76.47058823529412</v>
      </c>
      <c r="M37" s="502">
        <f t="shared" si="2"/>
        <v>4</v>
      </c>
      <c r="N37" s="502">
        <f t="shared" si="1"/>
        <v>1</v>
      </c>
    </row>
    <row r="38" spans="1:14" ht="15">
      <c r="A38" s="473" t="s">
        <v>538</v>
      </c>
      <c r="B38" s="626">
        <v>394</v>
      </c>
      <c r="C38" s="626">
        <v>230</v>
      </c>
      <c r="D38" s="627">
        <v>58.37563451776649</v>
      </c>
      <c r="E38" s="628" t="s">
        <v>206</v>
      </c>
      <c r="F38" s="626">
        <v>381</v>
      </c>
      <c r="G38" s="626">
        <v>204</v>
      </c>
      <c r="H38" s="627">
        <v>53.54330708661418</v>
      </c>
      <c r="I38" s="628" t="s">
        <v>206</v>
      </c>
      <c r="J38" s="626">
        <v>775</v>
      </c>
      <c r="K38" s="626">
        <v>434</v>
      </c>
      <c r="L38" s="627">
        <v>56</v>
      </c>
      <c r="M38" s="502">
        <f t="shared" si="2"/>
        <v>34</v>
      </c>
      <c r="N38" s="502">
        <f t="shared" si="1"/>
        <v>1</v>
      </c>
    </row>
    <row r="39" spans="1:14" ht="15">
      <c r="A39" s="473" t="s">
        <v>876</v>
      </c>
      <c r="B39" s="626">
        <v>83</v>
      </c>
      <c r="C39" s="626">
        <v>51</v>
      </c>
      <c r="D39" s="627">
        <v>61.445783132530124</v>
      </c>
      <c r="E39" s="628" t="s">
        <v>206</v>
      </c>
      <c r="F39" s="626">
        <v>153</v>
      </c>
      <c r="G39" s="626">
        <v>82</v>
      </c>
      <c r="H39" s="627">
        <v>53.59477124183007</v>
      </c>
      <c r="I39" s="628" t="s">
        <v>206</v>
      </c>
      <c r="J39" s="626">
        <v>236</v>
      </c>
      <c r="K39" s="626">
        <v>133</v>
      </c>
      <c r="L39" s="627">
        <v>56.35593220338983</v>
      </c>
      <c r="M39" s="502">
        <f t="shared" si="2"/>
        <v>33</v>
      </c>
      <c r="N39" s="502">
        <f t="shared" si="1"/>
        <v>1</v>
      </c>
    </row>
    <row r="40" spans="1:14" ht="15">
      <c r="A40" s="473" t="s">
        <v>539</v>
      </c>
      <c r="B40" s="626">
        <v>3808</v>
      </c>
      <c r="C40" s="626">
        <v>1731</v>
      </c>
      <c r="D40" s="627">
        <v>45.456932773109244</v>
      </c>
      <c r="E40" s="628" t="s">
        <v>206</v>
      </c>
      <c r="F40" s="626">
        <v>4175</v>
      </c>
      <c r="G40" s="626">
        <v>1719</v>
      </c>
      <c r="H40" s="627">
        <v>41.17365269461078</v>
      </c>
      <c r="I40" s="628" t="s">
        <v>206</v>
      </c>
      <c r="J40" s="626">
        <v>7983</v>
      </c>
      <c r="K40" s="626">
        <v>3450</v>
      </c>
      <c r="L40" s="627">
        <v>43.216835776024055</v>
      </c>
      <c r="M40" s="502">
        <f t="shared" si="2"/>
        <v>72</v>
      </c>
      <c r="N40" s="502">
        <f t="shared" si="1"/>
        <v>1</v>
      </c>
    </row>
    <row r="41" spans="1:14" ht="15">
      <c r="A41" s="473" t="s">
        <v>540</v>
      </c>
      <c r="B41" s="626">
        <v>3207</v>
      </c>
      <c r="C41" s="626">
        <v>1524</v>
      </c>
      <c r="D41" s="627">
        <v>47.52104770813845</v>
      </c>
      <c r="E41" s="628" t="s">
        <v>206</v>
      </c>
      <c r="F41" s="626">
        <v>3939</v>
      </c>
      <c r="G41" s="626">
        <v>1548</v>
      </c>
      <c r="H41" s="627">
        <v>39.2993145468393</v>
      </c>
      <c r="I41" s="628" t="s">
        <v>206</v>
      </c>
      <c r="J41" s="626">
        <v>7146</v>
      </c>
      <c r="K41" s="626">
        <v>3072</v>
      </c>
      <c r="L41" s="627">
        <v>42.98908480268682</v>
      </c>
      <c r="M41" s="502">
        <f t="shared" si="2"/>
        <v>73</v>
      </c>
      <c r="N41" s="502">
        <f t="shared" si="1"/>
        <v>1</v>
      </c>
    </row>
    <row r="42" spans="1:14" ht="15">
      <c r="A42" s="473" t="s">
        <v>541</v>
      </c>
      <c r="B42" s="626">
        <v>3023</v>
      </c>
      <c r="C42" s="626">
        <v>1209</v>
      </c>
      <c r="D42" s="627">
        <v>39.993384055573934</v>
      </c>
      <c r="E42" s="628" t="s">
        <v>206</v>
      </c>
      <c r="F42" s="626">
        <v>2947</v>
      </c>
      <c r="G42" s="626">
        <v>1054</v>
      </c>
      <c r="H42" s="627">
        <v>35.765184933831016</v>
      </c>
      <c r="I42" s="628" t="s">
        <v>206</v>
      </c>
      <c r="J42" s="626">
        <v>5970</v>
      </c>
      <c r="K42" s="626">
        <v>2263</v>
      </c>
      <c r="L42" s="627">
        <v>37.90619765494137</v>
      </c>
      <c r="M42" s="502">
        <f t="shared" si="2"/>
        <v>76</v>
      </c>
      <c r="N42" s="502">
        <f t="shared" si="1"/>
        <v>1</v>
      </c>
    </row>
    <row r="43" spans="1:14" ht="15">
      <c r="A43" s="473" t="s">
        <v>415</v>
      </c>
      <c r="B43" s="626">
        <v>37</v>
      </c>
      <c r="C43" s="626">
        <v>26</v>
      </c>
      <c r="D43" s="627">
        <v>70.27027027027026</v>
      </c>
      <c r="E43" s="628" t="s">
        <v>206</v>
      </c>
      <c r="F43" s="626">
        <v>28</v>
      </c>
      <c r="G43" s="626">
        <v>19</v>
      </c>
      <c r="H43" s="627">
        <v>67.85714285714285</v>
      </c>
      <c r="I43" s="628" t="s">
        <v>206</v>
      </c>
      <c r="J43" s="626">
        <v>65</v>
      </c>
      <c r="K43" s="626">
        <v>45</v>
      </c>
      <c r="L43" s="627">
        <v>69.23076923076923</v>
      </c>
      <c r="M43" s="502">
        <f t="shared" si="2"/>
        <v>7</v>
      </c>
      <c r="N43" s="502">
        <f t="shared" si="1"/>
        <v>1</v>
      </c>
    </row>
    <row r="44" spans="1:14" ht="15">
      <c r="A44" s="473" t="s">
        <v>542</v>
      </c>
      <c r="B44" s="626">
        <v>1717</v>
      </c>
      <c r="C44" s="626">
        <v>926</v>
      </c>
      <c r="D44" s="627">
        <v>53.93127548048922</v>
      </c>
      <c r="E44" s="628" t="s">
        <v>206</v>
      </c>
      <c r="F44" s="626">
        <v>2008</v>
      </c>
      <c r="G44" s="626">
        <v>947</v>
      </c>
      <c r="H44" s="627">
        <v>47.1613545816733</v>
      </c>
      <c r="I44" s="628" t="s">
        <v>206</v>
      </c>
      <c r="J44" s="626">
        <v>3725</v>
      </c>
      <c r="K44" s="626">
        <v>1873</v>
      </c>
      <c r="L44" s="627">
        <v>50.281879194630875</v>
      </c>
      <c r="M44" s="502">
        <f t="shared" si="2"/>
        <v>49</v>
      </c>
      <c r="N44" s="502">
        <f t="shared" si="1"/>
        <v>1</v>
      </c>
    </row>
    <row r="45" spans="1:14" ht="15">
      <c r="A45" s="473" t="s">
        <v>414</v>
      </c>
      <c r="B45" s="626">
        <v>76</v>
      </c>
      <c r="C45" s="626">
        <v>47</v>
      </c>
      <c r="D45" s="627">
        <v>61.84210526315789</v>
      </c>
      <c r="E45" s="628" t="s">
        <v>206</v>
      </c>
      <c r="F45" s="626">
        <v>43</v>
      </c>
      <c r="G45" s="626">
        <v>31</v>
      </c>
      <c r="H45" s="627">
        <v>72.09302325581395</v>
      </c>
      <c r="I45" s="628" t="s">
        <v>206</v>
      </c>
      <c r="J45" s="626">
        <v>119</v>
      </c>
      <c r="K45" s="626">
        <v>78</v>
      </c>
      <c r="L45" s="627">
        <v>65.54621848739495</v>
      </c>
      <c r="M45" s="502">
        <f t="shared" si="2"/>
        <v>14</v>
      </c>
      <c r="N45" s="502">
        <f t="shared" si="1"/>
        <v>1</v>
      </c>
    </row>
    <row r="46" spans="1:14" ht="15">
      <c r="A46" s="473" t="s">
        <v>543</v>
      </c>
      <c r="B46" s="626">
        <v>1124</v>
      </c>
      <c r="C46" s="626">
        <v>597</v>
      </c>
      <c r="D46" s="627">
        <v>53.11387900355872</v>
      </c>
      <c r="E46" s="628" t="s">
        <v>206</v>
      </c>
      <c r="F46" s="626">
        <v>1240</v>
      </c>
      <c r="G46" s="626">
        <v>586</v>
      </c>
      <c r="H46" s="627">
        <v>47.25806451612903</v>
      </c>
      <c r="I46" s="628" t="s">
        <v>206</v>
      </c>
      <c r="J46" s="626">
        <v>2364</v>
      </c>
      <c r="K46" s="626">
        <v>1183</v>
      </c>
      <c r="L46" s="627">
        <v>50.042301184433164</v>
      </c>
      <c r="M46" s="502">
        <f t="shared" si="2"/>
        <v>51</v>
      </c>
      <c r="N46" s="502">
        <f t="shared" si="1"/>
        <v>1</v>
      </c>
    </row>
    <row r="47" spans="1:14" ht="15">
      <c r="A47" s="473" t="s">
        <v>877</v>
      </c>
      <c r="B47" s="626">
        <v>507</v>
      </c>
      <c r="C47" s="626">
        <v>306</v>
      </c>
      <c r="D47" s="627">
        <v>60.35502958579882</v>
      </c>
      <c r="E47" s="628" t="s">
        <v>206</v>
      </c>
      <c r="F47" s="626">
        <v>646</v>
      </c>
      <c r="G47" s="626">
        <v>345</v>
      </c>
      <c r="H47" s="627">
        <v>53.405572755417964</v>
      </c>
      <c r="I47" s="628" t="s">
        <v>206</v>
      </c>
      <c r="J47" s="626">
        <v>1153</v>
      </c>
      <c r="K47" s="626">
        <v>651</v>
      </c>
      <c r="L47" s="627">
        <v>56.46140503035559</v>
      </c>
      <c r="M47" s="502">
        <f t="shared" si="2"/>
        <v>31</v>
      </c>
      <c r="N47" s="502">
        <f t="shared" si="1"/>
        <v>1</v>
      </c>
    </row>
    <row r="48" spans="1:14" ht="15">
      <c r="A48" s="473" t="s">
        <v>544</v>
      </c>
      <c r="B48" s="626">
        <v>2090</v>
      </c>
      <c r="C48" s="626">
        <v>1105</v>
      </c>
      <c r="D48" s="627">
        <v>52.87081339712918</v>
      </c>
      <c r="E48" s="628" t="s">
        <v>206</v>
      </c>
      <c r="F48" s="626">
        <v>2511</v>
      </c>
      <c r="G48" s="626">
        <v>1140</v>
      </c>
      <c r="H48" s="627">
        <v>45.40023894862605</v>
      </c>
      <c r="I48" s="628" t="s">
        <v>206</v>
      </c>
      <c r="J48" s="626">
        <v>4601</v>
      </c>
      <c r="K48" s="626">
        <v>2245</v>
      </c>
      <c r="L48" s="627">
        <v>48.79374049119757</v>
      </c>
      <c r="M48" s="502">
        <f t="shared" si="2"/>
        <v>59</v>
      </c>
      <c r="N48" s="502">
        <f t="shared" si="1"/>
        <v>1</v>
      </c>
    </row>
    <row r="49" spans="1:14" ht="15">
      <c r="A49" s="473" t="s">
        <v>416</v>
      </c>
      <c r="B49" s="626">
        <v>145</v>
      </c>
      <c r="C49" s="626">
        <v>88</v>
      </c>
      <c r="D49" s="627">
        <v>60.689655172413794</v>
      </c>
      <c r="E49" s="628" t="s">
        <v>206</v>
      </c>
      <c r="F49" s="626">
        <v>241</v>
      </c>
      <c r="G49" s="626">
        <v>134</v>
      </c>
      <c r="H49" s="627">
        <v>55.60165975103734</v>
      </c>
      <c r="I49" s="628" t="s">
        <v>206</v>
      </c>
      <c r="J49" s="626">
        <v>386</v>
      </c>
      <c r="K49" s="626">
        <v>222</v>
      </c>
      <c r="L49" s="627">
        <v>57.512953367875646</v>
      </c>
      <c r="M49" s="502">
        <f t="shared" si="2"/>
        <v>27</v>
      </c>
      <c r="N49" s="502">
        <f t="shared" si="1"/>
        <v>1</v>
      </c>
    </row>
    <row r="50" spans="1:14" ht="15">
      <c r="A50" s="473" t="s">
        <v>417</v>
      </c>
      <c r="B50" s="626">
        <v>159</v>
      </c>
      <c r="C50" s="626">
        <v>95</v>
      </c>
      <c r="D50" s="627">
        <v>59.74842767295598</v>
      </c>
      <c r="E50" s="628" t="s">
        <v>206</v>
      </c>
      <c r="F50" s="626">
        <v>187</v>
      </c>
      <c r="G50" s="626">
        <v>96</v>
      </c>
      <c r="H50" s="627">
        <v>51.33689839572193</v>
      </c>
      <c r="I50" s="628" t="s">
        <v>206</v>
      </c>
      <c r="J50" s="626">
        <v>346</v>
      </c>
      <c r="K50" s="626">
        <v>191</v>
      </c>
      <c r="L50" s="627">
        <v>55.202312138728324</v>
      </c>
      <c r="M50" s="502">
        <f t="shared" si="2"/>
        <v>38</v>
      </c>
      <c r="N50" s="502">
        <f t="shared" si="1"/>
        <v>1</v>
      </c>
    </row>
    <row r="51" spans="1:14" ht="15">
      <c r="A51" s="473" t="s">
        <v>545</v>
      </c>
      <c r="B51" s="629" t="s">
        <v>53</v>
      </c>
      <c r="C51" s="629" t="s">
        <v>53</v>
      </c>
      <c r="D51" s="629" t="s">
        <v>53</v>
      </c>
      <c r="E51" s="628"/>
      <c r="F51" s="629" t="s">
        <v>53</v>
      </c>
      <c r="G51" s="629" t="s">
        <v>53</v>
      </c>
      <c r="H51" s="629" t="s">
        <v>53</v>
      </c>
      <c r="I51" s="628"/>
      <c r="J51" s="629" t="s">
        <v>53</v>
      </c>
      <c r="K51" s="629" t="s">
        <v>53</v>
      </c>
      <c r="L51" s="629" t="s">
        <v>53</v>
      </c>
      <c r="M51" s="502"/>
      <c r="N51" s="502"/>
    </row>
    <row r="52" spans="1:14" ht="15">
      <c r="A52" s="473" t="s">
        <v>546</v>
      </c>
      <c r="B52" s="626">
        <v>1108</v>
      </c>
      <c r="C52" s="626">
        <v>575</v>
      </c>
      <c r="D52" s="627">
        <v>51.895306859205775</v>
      </c>
      <c r="E52" s="628" t="s">
        <v>206</v>
      </c>
      <c r="F52" s="626">
        <v>1212</v>
      </c>
      <c r="G52" s="626">
        <v>580</v>
      </c>
      <c r="H52" s="627">
        <v>47.85478547854785</v>
      </c>
      <c r="I52" s="628" t="s">
        <v>206</v>
      </c>
      <c r="J52" s="626">
        <v>2320</v>
      </c>
      <c r="K52" s="626">
        <v>1155</v>
      </c>
      <c r="L52" s="627">
        <v>49.78448275862069</v>
      </c>
      <c r="M52" s="502">
        <f t="shared" si="2"/>
        <v>55</v>
      </c>
      <c r="N52" s="502">
        <f t="shared" si="1"/>
        <v>1</v>
      </c>
    </row>
    <row r="53" spans="1:14" ht="15">
      <c r="A53" s="474" t="s">
        <v>766</v>
      </c>
      <c r="B53" s="629" t="s">
        <v>53</v>
      </c>
      <c r="C53" s="629" t="s">
        <v>53</v>
      </c>
      <c r="D53" s="629" t="s">
        <v>53</v>
      </c>
      <c r="E53" s="628"/>
      <c r="F53" s="629" t="s">
        <v>53</v>
      </c>
      <c r="G53" s="629" t="s">
        <v>53</v>
      </c>
      <c r="H53" s="629" t="s">
        <v>53</v>
      </c>
      <c r="I53" s="628"/>
      <c r="J53" s="629" t="s">
        <v>53</v>
      </c>
      <c r="K53" s="629" t="s">
        <v>53</v>
      </c>
      <c r="L53" s="629" t="s">
        <v>53</v>
      </c>
      <c r="M53" s="502"/>
      <c r="N53" s="502"/>
    </row>
    <row r="54" spans="1:14" ht="15">
      <c r="A54" s="473" t="s">
        <v>878</v>
      </c>
      <c r="B54" s="626">
        <v>279</v>
      </c>
      <c r="C54" s="626">
        <v>185</v>
      </c>
      <c r="D54" s="627">
        <v>66.30824372759857</v>
      </c>
      <c r="E54" s="628" t="s">
        <v>206</v>
      </c>
      <c r="F54" s="626">
        <v>419</v>
      </c>
      <c r="G54" s="626">
        <v>244</v>
      </c>
      <c r="H54" s="627">
        <v>58.233890214797135</v>
      </c>
      <c r="I54" s="628" t="s">
        <v>206</v>
      </c>
      <c r="J54" s="626">
        <v>698</v>
      </c>
      <c r="K54" s="626">
        <v>429</v>
      </c>
      <c r="L54" s="627">
        <v>61.46131805157593</v>
      </c>
      <c r="M54" s="502">
        <f t="shared" si="2"/>
        <v>19</v>
      </c>
      <c r="N54" s="502">
        <f t="shared" si="1"/>
        <v>1</v>
      </c>
    </row>
    <row r="55" spans="1:14" ht="15">
      <c r="A55" s="473" t="s">
        <v>547</v>
      </c>
      <c r="B55" s="626">
        <v>1841</v>
      </c>
      <c r="C55" s="626">
        <v>1044</v>
      </c>
      <c r="D55" s="627">
        <v>56.708310700706136</v>
      </c>
      <c r="E55" s="628" t="s">
        <v>206</v>
      </c>
      <c r="F55" s="626">
        <v>2442</v>
      </c>
      <c r="G55" s="626">
        <v>1068</v>
      </c>
      <c r="H55" s="627">
        <v>43.73464373464373</v>
      </c>
      <c r="I55" s="628" t="s">
        <v>206</v>
      </c>
      <c r="J55" s="626">
        <v>4283</v>
      </c>
      <c r="K55" s="626">
        <v>2112</v>
      </c>
      <c r="L55" s="627">
        <v>49.31123044594911</v>
      </c>
      <c r="M55" s="502">
        <f t="shared" si="2"/>
        <v>57</v>
      </c>
      <c r="N55" s="502">
        <f t="shared" si="1"/>
        <v>1</v>
      </c>
    </row>
    <row r="56" spans="1:14" ht="15">
      <c r="A56" s="475" t="s">
        <v>879</v>
      </c>
      <c r="B56" s="626">
        <v>26</v>
      </c>
      <c r="C56" s="626">
        <v>19</v>
      </c>
      <c r="D56" s="627">
        <v>73.07692307692308</v>
      </c>
      <c r="E56" s="628" t="s">
        <v>206</v>
      </c>
      <c r="F56" s="626">
        <v>36</v>
      </c>
      <c r="G56" s="626">
        <v>20</v>
      </c>
      <c r="H56" s="627">
        <v>55.55555555555556</v>
      </c>
      <c r="I56" s="628" t="s">
        <v>206</v>
      </c>
      <c r="J56" s="626">
        <v>62</v>
      </c>
      <c r="K56" s="626">
        <v>39</v>
      </c>
      <c r="L56" s="627">
        <v>62.90322580645161</v>
      </c>
      <c r="M56" s="502">
        <f t="shared" si="2"/>
        <v>16</v>
      </c>
      <c r="N56" s="502">
        <f t="shared" si="1"/>
        <v>1</v>
      </c>
    </row>
    <row r="57" spans="1:14" ht="15">
      <c r="A57" s="475" t="s">
        <v>880</v>
      </c>
      <c r="B57" s="629">
        <v>9</v>
      </c>
      <c r="C57" s="629">
        <v>8</v>
      </c>
      <c r="D57" s="630">
        <v>88.88888888888889</v>
      </c>
      <c r="E57" s="631" t="s">
        <v>206</v>
      </c>
      <c r="F57" s="629">
        <v>8</v>
      </c>
      <c r="G57" s="629">
        <v>7</v>
      </c>
      <c r="H57" s="630">
        <v>87.5</v>
      </c>
      <c r="I57" s="628" t="s">
        <v>206</v>
      </c>
      <c r="J57" s="626">
        <v>17</v>
      </c>
      <c r="K57" s="626">
        <v>15</v>
      </c>
      <c r="L57" s="627">
        <v>88.23529411764706</v>
      </c>
      <c r="M57" s="502">
        <f t="shared" si="2"/>
        <v>1</v>
      </c>
      <c r="N57" s="502">
        <f t="shared" si="1"/>
        <v>0</v>
      </c>
    </row>
    <row r="58" spans="1:14" ht="15">
      <c r="A58" s="475" t="s">
        <v>434</v>
      </c>
      <c r="B58" s="626">
        <v>31</v>
      </c>
      <c r="C58" s="626">
        <v>16</v>
      </c>
      <c r="D58" s="627">
        <v>51.61290322580645</v>
      </c>
      <c r="E58" s="628" t="s">
        <v>206</v>
      </c>
      <c r="F58" s="626">
        <v>29</v>
      </c>
      <c r="G58" s="626">
        <v>17</v>
      </c>
      <c r="H58" s="627">
        <v>58.62068965517241</v>
      </c>
      <c r="I58" s="628" t="s">
        <v>206</v>
      </c>
      <c r="J58" s="626">
        <v>60</v>
      </c>
      <c r="K58" s="626">
        <v>33</v>
      </c>
      <c r="L58" s="627">
        <v>55</v>
      </c>
      <c r="M58" s="502">
        <f t="shared" si="2"/>
        <v>39</v>
      </c>
      <c r="N58" s="502">
        <f t="shared" si="1"/>
        <v>1</v>
      </c>
    </row>
    <row r="59" spans="1:14" ht="15">
      <c r="A59" s="475" t="s">
        <v>435</v>
      </c>
      <c r="B59" s="626">
        <v>57</v>
      </c>
      <c r="C59" s="626">
        <v>45</v>
      </c>
      <c r="D59" s="627">
        <v>78.94736842105263</v>
      </c>
      <c r="E59" s="628" t="s">
        <v>206</v>
      </c>
      <c r="F59" s="626">
        <v>58</v>
      </c>
      <c r="G59" s="626">
        <v>44</v>
      </c>
      <c r="H59" s="627">
        <v>75.86206896551724</v>
      </c>
      <c r="I59" s="628" t="s">
        <v>206</v>
      </c>
      <c r="J59" s="626">
        <v>115</v>
      </c>
      <c r="K59" s="626">
        <v>89</v>
      </c>
      <c r="L59" s="627">
        <v>77.3913043478261</v>
      </c>
      <c r="M59" s="502">
        <f t="shared" si="2"/>
        <v>2</v>
      </c>
      <c r="N59" s="502">
        <f t="shared" si="1"/>
        <v>1</v>
      </c>
    </row>
    <row r="60" spans="1:14" ht="15">
      <c r="A60" s="475" t="s">
        <v>418</v>
      </c>
      <c r="B60" s="626">
        <v>120</v>
      </c>
      <c r="C60" s="626">
        <v>74</v>
      </c>
      <c r="D60" s="627">
        <v>61.66666666666667</v>
      </c>
      <c r="E60" s="628" t="s">
        <v>206</v>
      </c>
      <c r="F60" s="626">
        <v>151</v>
      </c>
      <c r="G60" s="626">
        <v>87</v>
      </c>
      <c r="H60" s="627">
        <v>57.6158940397351</v>
      </c>
      <c r="I60" s="628" t="s">
        <v>206</v>
      </c>
      <c r="J60" s="626">
        <v>271</v>
      </c>
      <c r="K60" s="626">
        <v>161</v>
      </c>
      <c r="L60" s="627">
        <v>59.40959409594095</v>
      </c>
      <c r="M60" s="502">
        <f t="shared" si="2"/>
        <v>24</v>
      </c>
      <c r="N60" s="502">
        <f t="shared" si="1"/>
        <v>1</v>
      </c>
    </row>
    <row r="61" spans="1:14" ht="15">
      <c r="A61" s="475" t="s">
        <v>419</v>
      </c>
      <c r="B61" s="626">
        <v>37</v>
      </c>
      <c r="C61" s="626">
        <v>21</v>
      </c>
      <c r="D61" s="627">
        <v>56.75675675675676</v>
      </c>
      <c r="E61" s="628" t="s">
        <v>206</v>
      </c>
      <c r="F61" s="626">
        <v>45</v>
      </c>
      <c r="G61" s="626">
        <v>22</v>
      </c>
      <c r="H61" s="627">
        <v>48.888888888888886</v>
      </c>
      <c r="I61" s="628" t="s">
        <v>206</v>
      </c>
      <c r="J61" s="626">
        <v>82</v>
      </c>
      <c r="K61" s="626">
        <v>43</v>
      </c>
      <c r="L61" s="627">
        <v>52.4390243902439</v>
      </c>
      <c r="M61" s="502">
        <f t="shared" si="2"/>
        <v>47</v>
      </c>
      <c r="N61" s="502">
        <f t="shared" si="1"/>
        <v>1</v>
      </c>
    </row>
    <row r="62" spans="1:14" ht="15">
      <c r="A62" s="475" t="s">
        <v>548</v>
      </c>
      <c r="B62" s="626">
        <v>1886</v>
      </c>
      <c r="C62" s="626">
        <v>1021</v>
      </c>
      <c r="D62" s="627">
        <v>54.13573700954401</v>
      </c>
      <c r="E62" s="628" t="s">
        <v>206</v>
      </c>
      <c r="F62" s="626">
        <v>2279</v>
      </c>
      <c r="G62" s="626">
        <v>1054</v>
      </c>
      <c r="H62" s="627">
        <v>46.24835454146555</v>
      </c>
      <c r="I62" s="628" t="s">
        <v>206</v>
      </c>
      <c r="J62" s="626">
        <v>4165</v>
      </c>
      <c r="K62" s="626">
        <v>2075</v>
      </c>
      <c r="L62" s="627">
        <v>49.81992797118847</v>
      </c>
      <c r="M62" s="502">
        <f t="shared" si="2"/>
        <v>54</v>
      </c>
      <c r="N62" s="502">
        <f t="shared" si="1"/>
        <v>1</v>
      </c>
    </row>
    <row r="63" spans="1:14" ht="15">
      <c r="A63" s="475" t="s">
        <v>420</v>
      </c>
      <c r="B63" s="626">
        <v>31</v>
      </c>
      <c r="C63" s="626">
        <v>22</v>
      </c>
      <c r="D63" s="627">
        <v>70.96774193548387</v>
      </c>
      <c r="E63" s="628" t="s">
        <v>206</v>
      </c>
      <c r="F63" s="626">
        <v>19</v>
      </c>
      <c r="G63" s="626">
        <v>14</v>
      </c>
      <c r="H63" s="627">
        <v>73.6842105263158</v>
      </c>
      <c r="I63" s="628" t="s">
        <v>206</v>
      </c>
      <c r="J63" s="626">
        <v>50</v>
      </c>
      <c r="K63" s="626">
        <v>36</v>
      </c>
      <c r="L63" s="627">
        <v>72</v>
      </c>
      <c r="M63" s="502">
        <f t="shared" si="2"/>
        <v>6</v>
      </c>
      <c r="N63" s="502">
        <f t="shared" si="1"/>
        <v>0</v>
      </c>
    </row>
    <row r="64" spans="1:14" ht="15">
      <c r="A64" s="475" t="s">
        <v>421</v>
      </c>
      <c r="B64" s="626">
        <v>28</v>
      </c>
      <c r="C64" s="626">
        <v>24</v>
      </c>
      <c r="D64" s="627">
        <v>85.71428571428571</v>
      </c>
      <c r="E64" s="628" t="s">
        <v>206</v>
      </c>
      <c r="F64" s="626">
        <v>28</v>
      </c>
      <c r="G64" s="626">
        <v>19</v>
      </c>
      <c r="H64" s="627">
        <v>67.85714285714285</v>
      </c>
      <c r="I64" s="628" t="s">
        <v>206</v>
      </c>
      <c r="J64" s="626">
        <v>56</v>
      </c>
      <c r="K64" s="626">
        <v>43</v>
      </c>
      <c r="L64" s="627">
        <v>76.78571428571428</v>
      </c>
      <c r="M64" s="502">
        <f t="shared" si="2"/>
        <v>3</v>
      </c>
      <c r="N64" s="502">
        <f t="shared" si="1"/>
        <v>1</v>
      </c>
    </row>
    <row r="65" spans="1:14" ht="15">
      <c r="A65" s="475" t="s">
        <v>881</v>
      </c>
      <c r="B65" s="626">
        <v>819</v>
      </c>
      <c r="C65" s="626">
        <v>509</v>
      </c>
      <c r="D65" s="627">
        <v>62.14896214896215</v>
      </c>
      <c r="E65" s="628" t="s">
        <v>206</v>
      </c>
      <c r="F65" s="626">
        <v>1026</v>
      </c>
      <c r="G65" s="626">
        <v>524</v>
      </c>
      <c r="H65" s="627">
        <v>51.07212475633528</v>
      </c>
      <c r="I65" s="628" t="s">
        <v>206</v>
      </c>
      <c r="J65" s="626">
        <v>1845</v>
      </c>
      <c r="K65" s="626">
        <v>1033</v>
      </c>
      <c r="L65" s="627">
        <v>55.989159891598916</v>
      </c>
      <c r="M65" s="502">
        <f t="shared" si="2"/>
        <v>35</v>
      </c>
      <c r="N65" s="502">
        <f t="shared" si="1"/>
        <v>1</v>
      </c>
    </row>
    <row r="66" spans="1:14" ht="15">
      <c r="A66" s="475" t="s">
        <v>549</v>
      </c>
      <c r="B66" s="626">
        <v>218</v>
      </c>
      <c r="C66" s="626">
        <v>153</v>
      </c>
      <c r="D66" s="627">
        <v>70.18348623853211</v>
      </c>
      <c r="E66" s="628" t="s">
        <v>206</v>
      </c>
      <c r="F66" s="626">
        <v>254</v>
      </c>
      <c r="G66" s="626">
        <v>163</v>
      </c>
      <c r="H66" s="627">
        <v>64.1732283464567</v>
      </c>
      <c r="I66" s="628" t="s">
        <v>206</v>
      </c>
      <c r="J66" s="626">
        <v>472</v>
      </c>
      <c r="K66" s="626">
        <v>316</v>
      </c>
      <c r="L66" s="627">
        <v>66.94915254237289</v>
      </c>
      <c r="M66" s="502">
        <f t="shared" si="2"/>
        <v>12</v>
      </c>
      <c r="N66" s="502">
        <f t="shared" si="1"/>
        <v>1</v>
      </c>
    </row>
    <row r="67" spans="1:14" ht="15">
      <c r="A67" s="475" t="s">
        <v>882</v>
      </c>
      <c r="B67" s="626">
        <v>1883</v>
      </c>
      <c r="C67" s="626">
        <v>983</v>
      </c>
      <c r="D67" s="627">
        <v>52.20392989909718</v>
      </c>
      <c r="E67" s="628" t="s">
        <v>206</v>
      </c>
      <c r="F67" s="626">
        <v>2266</v>
      </c>
      <c r="G67" s="626">
        <v>1073</v>
      </c>
      <c r="H67" s="627">
        <v>47.35216240070609</v>
      </c>
      <c r="I67" s="628" t="s">
        <v>206</v>
      </c>
      <c r="J67" s="626">
        <v>4149</v>
      </c>
      <c r="K67" s="626">
        <v>2056</v>
      </c>
      <c r="L67" s="627">
        <v>49.55410942395758</v>
      </c>
      <c r="M67" s="502">
        <f t="shared" si="2"/>
        <v>56</v>
      </c>
      <c r="N67" s="502">
        <f t="shared" si="1"/>
        <v>1</v>
      </c>
    </row>
    <row r="68" spans="1:14" ht="15">
      <c r="A68" s="475" t="s">
        <v>422</v>
      </c>
      <c r="B68" s="629" t="s">
        <v>53</v>
      </c>
      <c r="C68" s="629" t="s">
        <v>53</v>
      </c>
      <c r="D68" s="629" t="s">
        <v>53</v>
      </c>
      <c r="E68" s="628"/>
      <c r="F68" s="629" t="s">
        <v>53</v>
      </c>
      <c r="G68" s="629" t="s">
        <v>53</v>
      </c>
      <c r="H68" s="629" t="s">
        <v>53</v>
      </c>
      <c r="I68" s="628"/>
      <c r="J68" s="629" t="s">
        <v>53</v>
      </c>
      <c r="K68" s="629" t="s">
        <v>53</v>
      </c>
      <c r="L68" s="629" t="s">
        <v>53</v>
      </c>
      <c r="M68" s="502"/>
      <c r="N68" s="502"/>
    </row>
    <row r="69" spans="1:14" ht="15">
      <c r="A69" s="475" t="s">
        <v>423</v>
      </c>
      <c r="B69" s="626">
        <v>11</v>
      </c>
      <c r="C69" s="626">
        <v>6</v>
      </c>
      <c r="D69" s="627">
        <v>54.54545454545455</v>
      </c>
      <c r="E69" s="628" t="s">
        <v>206</v>
      </c>
      <c r="F69" s="626">
        <v>14</v>
      </c>
      <c r="G69" s="626">
        <v>9</v>
      </c>
      <c r="H69" s="627">
        <v>64.28571428571428</v>
      </c>
      <c r="I69" s="628" t="s">
        <v>206</v>
      </c>
      <c r="J69" s="626">
        <v>25</v>
      </c>
      <c r="K69" s="626">
        <v>15</v>
      </c>
      <c r="L69" s="627">
        <v>60</v>
      </c>
      <c r="M69" s="502">
        <f aca="true" t="shared" si="3" ref="M69:M82">RANK(L69,$L$4:$L$85)</f>
        <v>22</v>
      </c>
      <c r="N69" s="502">
        <f aca="true" t="shared" si="4" ref="N69:N82">IF(J69&gt;50,1,0)</f>
        <v>0</v>
      </c>
    </row>
    <row r="70" spans="1:14" ht="15">
      <c r="A70" s="475" t="s">
        <v>550</v>
      </c>
      <c r="B70" s="626">
        <v>273</v>
      </c>
      <c r="C70" s="626">
        <v>156</v>
      </c>
      <c r="D70" s="627">
        <v>57.142857142857146</v>
      </c>
      <c r="E70" s="628" t="s">
        <v>206</v>
      </c>
      <c r="F70" s="626">
        <v>364</v>
      </c>
      <c r="G70" s="626">
        <v>181</v>
      </c>
      <c r="H70" s="627">
        <v>49.72527472527472</v>
      </c>
      <c r="I70" s="628" t="s">
        <v>206</v>
      </c>
      <c r="J70" s="626">
        <v>637</v>
      </c>
      <c r="K70" s="626">
        <v>337</v>
      </c>
      <c r="L70" s="627">
        <v>52.90423861852433</v>
      </c>
      <c r="M70" s="502">
        <f t="shared" si="3"/>
        <v>45</v>
      </c>
      <c r="N70" s="502">
        <f t="shared" si="4"/>
        <v>1</v>
      </c>
    </row>
    <row r="71" spans="1:14" ht="15">
      <c r="A71" s="475" t="s">
        <v>424</v>
      </c>
      <c r="B71" s="626">
        <v>117</v>
      </c>
      <c r="C71" s="626">
        <v>59</v>
      </c>
      <c r="D71" s="627">
        <v>50.42735042735043</v>
      </c>
      <c r="E71" s="628" t="s">
        <v>206</v>
      </c>
      <c r="F71" s="626">
        <v>87</v>
      </c>
      <c r="G71" s="626">
        <v>36</v>
      </c>
      <c r="H71" s="627">
        <v>41.37931034482759</v>
      </c>
      <c r="I71" s="628" t="s">
        <v>206</v>
      </c>
      <c r="J71" s="626">
        <v>204</v>
      </c>
      <c r="K71" s="626">
        <v>95</v>
      </c>
      <c r="L71" s="627">
        <v>46.568627450980394</v>
      </c>
      <c r="M71" s="502">
        <f t="shared" si="3"/>
        <v>66</v>
      </c>
      <c r="N71" s="502">
        <f t="shared" si="4"/>
        <v>1</v>
      </c>
    </row>
    <row r="72" spans="1:14" ht="15">
      <c r="A72" s="475" t="s">
        <v>425</v>
      </c>
      <c r="B72" s="626">
        <v>167</v>
      </c>
      <c r="C72" s="626">
        <v>103</v>
      </c>
      <c r="D72" s="627">
        <v>61.67664670658682</v>
      </c>
      <c r="E72" s="628" t="s">
        <v>206</v>
      </c>
      <c r="F72" s="626">
        <v>184</v>
      </c>
      <c r="G72" s="626">
        <v>98</v>
      </c>
      <c r="H72" s="627">
        <v>53.26086956521739</v>
      </c>
      <c r="I72" s="628" t="s">
        <v>206</v>
      </c>
      <c r="J72" s="626">
        <v>351</v>
      </c>
      <c r="K72" s="626">
        <v>201</v>
      </c>
      <c r="L72" s="627">
        <v>57.26495726495727</v>
      </c>
      <c r="M72" s="502">
        <f t="shared" si="3"/>
        <v>28</v>
      </c>
      <c r="N72" s="502">
        <f t="shared" si="4"/>
        <v>1</v>
      </c>
    </row>
    <row r="73" spans="1:14" ht="15">
      <c r="A73" s="475" t="s">
        <v>551</v>
      </c>
      <c r="B73" s="626">
        <v>170</v>
      </c>
      <c r="C73" s="626">
        <v>124</v>
      </c>
      <c r="D73" s="627">
        <v>72.94117647058823</v>
      </c>
      <c r="E73" s="628" t="s">
        <v>206</v>
      </c>
      <c r="F73" s="626">
        <v>191</v>
      </c>
      <c r="G73" s="626">
        <v>146</v>
      </c>
      <c r="H73" s="627">
        <v>76.43979057591623</v>
      </c>
      <c r="I73" s="628" t="s">
        <v>206</v>
      </c>
      <c r="J73" s="626">
        <v>361</v>
      </c>
      <c r="K73" s="626">
        <v>270</v>
      </c>
      <c r="L73" s="627">
        <v>74.79224376731302</v>
      </c>
      <c r="M73" s="502">
        <f t="shared" si="3"/>
        <v>5</v>
      </c>
      <c r="N73" s="502">
        <f t="shared" si="4"/>
        <v>1</v>
      </c>
    </row>
    <row r="74" spans="1:14" ht="15">
      <c r="A74" s="475" t="s">
        <v>552</v>
      </c>
      <c r="B74" s="626">
        <v>2845</v>
      </c>
      <c r="C74" s="626">
        <v>1348</v>
      </c>
      <c r="D74" s="627">
        <v>47.381370826010546</v>
      </c>
      <c r="E74" s="628" t="s">
        <v>206</v>
      </c>
      <c r="F74" s="626">
        <v>3177</v>
      </c>
      <c r="G74" s="626">
        <v>1302</v>
      </c>
      <c r="H74" s="627">
        <v>40.982058545797926</v>
      </c>
      <c r="I74" s="628" t="s">
        <v>206</v>
      </c>
      <c r="J74" s="626">
        <v>6022</v>
      </c>
      <c r="K74" s="626">
        <v>2650</v>
      </c>
      <c r="L74" s="627">
        <v>44.005313849219526</v>
      </c>
      <c r="M74" s="502">
        <f t="shared" si="3"/>
        <v>69</v>
      </c>
      <c r="N74" s="502">
        <f t="shared" si="4"/>
        <v>1</v>
      </c>
    </row>
    <row r="75" spans="1:14" ht="15">
      <c r="A75" s="475" t="s">
        <v>426</v>
      </c>
      <c r="B75" s="626">
        <v>138</v>
      </c>
      <c r="C75" s="626">
        <v>76</v>
      </c>
      <c r="D75" s="627">
        <v>55.07246376811594</v>
      </c>
      <c r="E75" s="628" t="s">
        <v>206</v>
      </c>
      <c r="F75" s="626">
        <v>133</v>
      </c>
      <c r="G75" s="626">
        <v>75</v>
      </c>
      <c r="H75" s="627">
        <v>56.390977443609025</v>
      </c>
      <c r="I75" s="628" t="s">
        <v>206</v>
      </c>
      <c r="J75" s="626">
        <v>271</v>
      </c>
      <c r="K75" s="626">
        <v>151</v>
      </c>
      <c r="L75" s="627">
        <v>55.71955719557195</v>
      </c>
      <c r="M75" s="502">
        <f t="shared" si="3"/>
        <v>37</v>
      </c>
      <c r="N75" s="502">
        <f t="shared" si="4"/>
        <v>1</v>
      </c>
    </row>
    <row r="76" spans="1:14" ht="15">
      <c r="A76" s="475" t="s">
        <v>553</v>
      </c>
      <c r="B76" s="626">
        <v>1063</v>
      </c>
      <c r="C76" s="626">
        <v>550</v>
      </c>
      <c r="D76" s="627">
        <v>51.740357478833495</v>
      </c>
      <c r="E76" s="628" t="s">
        <v>206</v>
      </c>
      <c r="F76" s="626">
        <v>1059</v>
      </c>
      <c r="G76" s="626">
        <v>481</v>
      </c>
      <c r="H76" s="627">
        <v>45.42020774315392</v>
      </c>
      <c r="I76" s="628" t="s">
        <v>206</v>
      </c>
      <c r="J76" s="626">
        <v>2122</v>
      </c>
      <c r="K76" s="626">
        <v>1031</v>
      </c>
      <c r="L76" s="627">
        <v>48.58623939679547</v>
      </c>
      <c r="M76" s="502">
        <f t="shared" si="3"/>
        <v>60</v>
      </c>
      <c r="N76" s="502">
        <f t="shared" si="4"/>
        <v>1</v>
      </c>
    </row>
    <row r="77" spans="1:14" ht="15">
      <c r="A77" s="475" t="s">
        <v>554</v>
      </c>
      <c r="B77" s="626">
        <v>413</v>
      </c>
      <c r="C77" s="626">
        <v>288</v>
      </c>
      <c r="D77" s="627">
        <v>69.73365617433414</v>
      </c>
      <c r="E77" s="628" t="s">
        <v>206</v>
      </c>
      <c r="F77" s="626">
        <v>463</v>
      </c>
      <c r="G77" s="626">
        <v>258</v>
      </c>
      <c r="H77" s="627">
        <v>55.72354211663067</v>
      </c>
      <c r="I77" s="628" t="s">
        <v>206</v>
      </c>
      <c r="J77" s="626">
        <v>876</v>
      </c>
      <c r="K77" s="626">
        <v>546</v>
      </c>
      <c r="L77" s="627">
        <v>62.32876712328767</v>
      </c>
      <c r="M77" s="502">
        <f t="shared" si="3"/>
        <v>18</v>
      </c>
      <c r="N77" s="502">
        <f t="shared" si="4"/>
        <v>1</v>
      </c>
    </row>
    <row r="78" spans="1:14" ht="15">
      <c r="A78" s="475" t="s">
        <v>468</v>
      </c>
      <c r="B78" s="626">
        <v>48</v>
      </c>
      <c r="C78" s="626">
        <v>31</v>
      </c>
      <c r="D78" s="627">
        <v>64.58333333333333</v>
      </c>
      <c r="E78" s="628" t="s">
        <v>206</v>
      </c>
      <c r="F78" s="626">
        <v>52</v>
      </c>
      <c r="G78" s="626">
        <v>26</v>
      </c>
      <c r="H78" s="627">
        <v>50</v>
      </c>
      <c r="I78" s="628" t="s">
        <v>206</v>
      </c>
      <c r="J78" s="626">
        <v>100</v>
      </c>
      <c r="K78" s="626">
        <v>57</v>
      </c>
      <c r="L78" s="627">
        <v>57</v>
      </c>
      <c r="M78" s="502">
        <f t="shared" si="3"/>
        <v>29</v>
      </c>
      <c r="N78" s="502">
        <f t="shared" si="4"/>
        <v>1</v>
      </c>
    </row>
    <row r="79" spans="1:14" ht="15">
      <c r="A79" s="475" t="s">
        <v>555</v>
      </c>
      <c r="B79" s="626">
        <v>52</v>
      </c>
      <c r="C79" s="626">
        <v>35</v>
      </c>
      <c r="D79" s="627">
        <v>67.3076923076923</v>
      </c>
      <c r="E79" s="628" t="s">
        <v>206</v>
      </c>
      <c r="F79" s="626">
        <v>54</v>
      </c>
      <c r="G79" s="626">
        <v>37</v>
      </c>
      <c r="H79" s="627">
        <v>68.51851851851852</v>
      </c>
      <c r="I79" s="628" t="s">
        <v>206</v>
      </c>
      <c r="J79" s="626">
        <v>106</v>
      </c>
      <c r="K79" s="626">
        <v>72</v>
      </c>
      <c r="L79" s="627">
        <v>67.9245283018868</v>
      </c>
      <c r="M79" s="502">
        <f t="shared" si="3"/>
        <v>10</v>
      </c>
      <c r="N79" s="502">
        <f t="shared" si="4"/>
        <v>1</v>
      </c>
    </row>
    <row r="80" spans="1:14" ht="15">
      <c r="A80" s="475" t="s">
        <v>556</v>
      </c>
      <c r="B80" s="626">
        <v>1634</v>
      </c>
      <c r="C80" s="626">
        <v>829</v>
      </c>
      <c r="D80" s="627">
        <v>50.734394124847</v>
      </c>
      <c r="E80" s="628" t="s">
        <v>206</v>
      </c>
      <c r="F80" s="626">
        <v>1742</v>
      </c>
      <c r="G80" s="626">
        <v>765</v>
      </c>
      <c r="H80" s="627">
        <v>43.9150401836969</v>
      </c>
      <c r="I80" s="628" t="s">
        <v>206</v>
      </c>
      <c r="J80" s="626">
        <v>3376</v>
      </c>
      <c r="K80" s="626">
        <v>1594</v>
      </c>
      <c r="L80" s="627">
        <v>47.21563981042654</v>
      </c>
      <c r="M80" s="502">
        <f t="shared" si="3"/>
        <v>63</v>
      </c>
      <c r="N80" s="502">
        <f t="shared" si="4"/>
        <v>1</v>
      </c>
    </row>
    <row r="81" spans="1:14" ht="15">
      <c r="A81" s="475" t="s">
        <v>557</v>
      </c>
      <c r="B81" s="626">
        <v>126</v>
      </c>
      <c r="C81" s="626">
        <v>71</v>
      </c>
      <c r="D81" s="627">
        <v>56.349206349206355</v>
      </c>
      <c r="E81" s="628" t="s">
        <v>206</v>
      </c>
      <c r="F81" s="626">
        <v>156</v>
      </c>
      <c r="G81" s="626">
        <v>83</v>
      </c>
      <c r="H81" s="627">
        <v>53.205128205128204</v>
      </c>
      <c r="I81" s="628" t="s">
        <v>206</v>
      </c>
      <c r="J81" s="626">
        <v>282</v>
      </c>
      <c r="K81" s="626">
        <v>154</v>
      </c>
      <c r="L81" s="627">
        <v>54.60992907801418</v>
      </c>
      <c r="M81" s="502">
        <f t="shared" si="3"/>
        <v>41</v>
      </c>
      <c r="N81" s="502">
        <f t="shared" si="4"/>
        <v>1</v>
      </c>
    </row>
    <row r="82" spans="1:14" ht="15">
      <c r="A82" s="475" t="s">
        <v>427</v>
      </c>
      <c r="B82" s="626">
        <v>129</v>
      </c>
      <c r="C82" s="626">
        <v>86</v>
      </c>
      <c r="D82" s="627">
        <v>66.66666666666667</v>
      </c>
      <c r="E82" s="628" t="s">
        <v>206</v>
      </c>
      <c r="F82" s="626">
        <v>195</v>
      </c>
      <c r="G82" s="626">
        <v>108</v>
      </c>
      <c r="H82" s="627">
        <v>55.38461538461538</v>
      </c>
      <c r="I82" s="628" t="s">
        <v>206</v>
      </c>
      <c r="J82" s="626">
        <v>324</v>
      </c>
      <c r="K82" s="626">
        <v>194</v>
      </c>
      <c r="L82" s="627">
        <v>59.876543209876544</v>
      </c>
      <c r="M82" s="502">
        <f t="shared" si="3"/>
        <v>23</v>
      </c>
      <c r="N82" s="502">
        <f t="shared" si="4"/>
        <v>1</v>
      </c>
    </row>
    <row r="83" spans="1:14" ht="15">
      <c r="A83" s="475" t="s">
        <v>428</v>
      </c>
      <c r="B83" s="626">
        <v>147</v>
      </c>
      <c r="C83" s="626">
        <v>92</v>
      </c>
      <c r="D83" s="627">
        <v>62.585034013605444</v>
      </c>
      <c r="E83" s="628" t="s">
        <v>206</v>
      </c>
      <c r="F83" s="626">
        <v>129</v>
      </c>
      <c r="G83" s="626">
        <v>89</v>
      </c>
      <c r="H83" s="627">
        <v>68.9922480620155</v>
      </c>
      <c r="I83" s="628" t="s">
        <v>206</v>
      </c>
      <c r="J83" s="626">
        <v>276</v>
      </c>
      <c r="K83" s="626">
        <v>181</v>
      </c>
      <c r="L83" s="627">
        <v>65.57971014492755</v>
      </c>
      <c r="M83" s="502">
        <f>RANK(L83,$L$4:$L$85)</f>
        <v>13</v>
      </c>
      <c r="N83" s="502">
        <f>IF(J83&gt;50,1,0)</f>
        <v>1</v>
      </c>
    </row>
    <row r="84" spans="1:14" ht="15">
      <c r="A84" s="475" t="s">
        <v>429</v>
      </c>
      <c r="B84" s="626">
        <v>28</v>
      </c>
      <c r="C84" s="626">
        <v>15</v>
      </c>
      <c r="D84" s="627">
        <v>53.57142857142857</v>
      </c>
      <c r="E84" s="628" t="s">
        <v>206</v>
      </c>
      <c r="F84" s="626">
        <v>26</v>
      </c>
      <c r="G84" s="626">
        <v>10</v>
      </c>
      <c r="H84" s="627">
        <v>38.46153846153846</v>
      </c>
      <c r="I84" s="628" t="s">
        <v>206</v>
      </c>
      <c r="J84" s="626">
        <v>54</v>
      </c>
      <c r="K84" s="626">
        <v>25</v>
      </c>
      <c r="L84" s="627">
        <v>46.2962962962963</v>
      </c>
      <c r="M84" s="502">
        <f>RANK(L84,$L$4:$L$85)</f>
        <v>67</v>
      </c>
      <c r="N84" s="502">
        <f>IF(J84&gt;50,1,0)</f>
        <v>1</v>
      </c>
    </row>
    <row r="85" spans="1:14" ht="15">
      <c r="A85" s="475" t="s">
        <v>558</v>
      </c>
      <c r="B85" s="626">
        <v>83</v>
      </c>
      <c r="C85" s="626">
        <v>53</v>
      </c>
      <c r="D85" s="627">
        <v>63.855421686746986</v>
      </c>
      <c r="E85" s="628" t="s">
        <v>206</v>
      </c>
      <c r="F85" s="626">
        <v>107</v>
      </c>
      <c r="G85" s="626">
        <v>70</v>
      </c>
      <c r="H85" s="627">
        <v>65.42056074766354</v>
      </c>
      <c r="I85" s="628" t="s">
        <v>206</v>
      </c>
      <c r="J85" s="626">
        <v>190</v>
      </c>
      <c r="K85" s="626">
        <v>123</v>
      </c>
      <c r="L85" s="627">
        <v>64.73684210526316</v>
      </c>
      <c r="M85" s="502">
        <f>RANK(L85,$L$4:$L$85)</f>
        <v>15</v>
      </c>
      <c r="N85" s="502">
        <f>IF(J85&gt;50,1,0)</f>
        <v>1</v>
      </c>
    </row>
    <row r="86" spans="1:14" ht="15.75">
      <c r="A86" s="236" t="s">
        <v>43</v>
      </c>
      <c r="B86" s="632">
        <v>57590</v>
      </c>
      <c r="C86" s="632">
        <v>29817</v>
      </c>
      <c r="D86" s="633">
        <v>51.77461364820281</v>
      </c>
      <c r="E86" s="632" t="s">
        <v>206</v>
      </c>
      <c r="F86" s="632">
        <v>65757</v>
      </c>
      <c r="G86" s="632">
        <v>29942</v>
      </c>
      <c r="H86" s="633">
        <v>45.534315738248395</v>
      </c>
      <c r="I86" s="632" t="s">
        <v>206</v>
      </c>
      <c r="J86" s="632">
        <v>123347</v>
      </c>
      <c r="K86" s="632">
        <v>59759</v>
      </c>
      <c r="L86" s="633">
        <v>48.44787469496623</v>
      </c>
      <c r="M86" s="502"/>
      <c r="N86" s="502"/>
    </row>
    <row r="87" ht="12.75">
      <c r="A87" s="11" t="s">
        <v>767</v>
      </c>
    </row>
    <row r="88" spans="1:10" ht="15">
      <c r="A88" s="11" t="s">
        <v>559</v>
      </c>
      <c r="J88" s="501"/>
    </row>
    <row r="89" spans="1:10" ht="12.75">
      <c r="A89" s="11" t="s">
        <v>560</v>
      </c>
      <c r="J89" s="490"/>
    </row>
    <row r="90" ht="12.75">
      <c r="A90" s="11" t="s">
        <v>561</v>
      </c>
    </row>
    <row r="91" ht="12.75">
      <c r="A91" s="11" t="s">
        <v>883</v>
      </c>
    </row>
    <row r="92" ht="12.75">
      <c r="A92" s="470" t="s">
        <v>512</v>
      </c>
    </row>
  </sheetData>
  <sheetProtection/>
  <printOptions/>
  <pageMargins left="0.7480314960629921" right="0.7480314960629921" top="0.5905511811023623" bottom="0.1968503937007874" header="0.11811023622047245" footer="0.11811023622047245"/>
  <pageSetup fitToHeight="1" fitToWidth="1" horizontalDpi="600" verticalDpi="600" orientation="portrait" paperSize="9" scale="55" r:id="rId1"/>
  <headerFooter alignWithMargins="0">
    <oddHeader>&amp;R&amp;"Arial,Bold"&amp;16ROAD TRANSPORT VEHICLES</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S139"/>
  <sheetViews>
    <sheetView zoomScale="75" zoomScaleNormal="75" zoomScalePageLayoutView="0" workbookViewId="0" topLeftCell="A1">
      <selection activeCell="T28" sqref="T28"/>
    </sheetView>
  </sheetViews>
  <sheetFormatPr defaultColWidth="9.140625" defaultRowHeight="12.75"/>
  <cols>
    <col min="1" max="1" width="10.8515625" style="0" customWidth="1"/>
    <col min="3" max="4" width="0" style="0" hidden="1" customWidth="1"/>
    <col min="5" max="5" width="9.28125" style="0" hidden="1" customWidth="1"/>
    <col min="8" max="8" width="9.421875" style="0" customWidth="1"/>
    <col min="9" max="10" width="12.7109375" style="0" bestFit="1" customWidth="1"/>
    <col min="11" max="11" width="9.8515625" style="0" customWidth="1"/>
    <col min="12" max="13" width="12.7109375" style="0" bestFit="1" customWidth="1"/>
    <col min="14" max="14" width="9.00390625" style="0" customWidth="1"/>
    <col min="15" max="15" width="10.28125" style="0" customWidth="1"/>
    <col min="16" max="16" width="9.140625" style="0" customWidth="1"/>
    <col min="17" max="17" width="13.57421875" style="0" customWidth="1"/>
    <col min="18" max="18" width="10.8515625" style="0" customWidth="1"/>
  </cols>
  <sheetData>
    <row r="1" spans="1:17" s="44" customFormat="1" ht="23.25" customHeight="1">
      <c r="A1" s="179" t="s">
        <v>337</v>
      </c>
      <c r="B1" s="165"/>
      <c r="C1" s="165"/>
      <c r="D1" s="178"/>
      <c r="E1" s="165"/>
      <c r="F1" s="178"/>
      <c r="G1" s="165"/>
      <c r="H1" s="165"/>
      <c r="I1" s="178"/>
      <c r="J1" s="165"/>
      <c r="K1" s="165"/>
      <c r="L1" s="165"/>
      <c r="M1" s="165"/>
      <c r="N1" s="178"/>
      <c r="O1" s="165"/>
      <c r="P1" s="178"/>
      <c r="Q1" s="165"/>
    </row>
    <row r="2" spans="1:17" s="44" customFormat="1" ht="23.25" customHeight="1">
      <c r="A2" s="179" t="s">
        <v>619</v>
      </c>
      <c r="B2" s="165"/>
      <c r="C2" s="165"/>
      <c r="D2" s="178"/>
      <c r="E2" s="165"/>
      <c r="F2" s="178"/>
      <c r="G2" s="165"/>
      <c r="H2" s="165"/>
      <c r="I2" s="178"/>
      <c r="J2" s="165"/>
      <c r="K2" s="165"/>
      <c r="L2" s="165"/>
      <c r="M2" s="165"/>
      <c r="N2" s="178"/>
      <c r="O2" s="165"/>
      <c r="P2" s="178"/>
      <c r="Q2" s="165"/>
    </row>
    <row r="3" spans="1:15" ht="15.75">
      <c r="A3" s="99" t="s">
        <v>591</v>
      </c>
      <c r="O3" s="151"/>
    </row>
    <row r="4" spans="1:15" ht="15">
      <c r="A4" s="44"/>
      <c r="M4" s="150"/>
      <c r="O4" s="151"/>
    </row>
    <row r="5" spans="1:17" s="44" customFormat="1" ht="15.75">
      <c r="A5" s="179" t="s">
        <v>841</v>
      </c>
      <c r="B5" s="178"/>
      <c r="C5" s="178"/>
      <c r="D5" s="165"/>
      <c r="E5" s="178"/>
      <c r="F5" s="178"/>
      <c r="G5" s="178"/>
      <c r="H5" s="178"/>
      <c r="I5" s="178"/>
      <c r="J5" s="178"/>
      <c r="K5" s="178"/>
      <c r="L5" s="178"/>
      <c r="M5" s="178"/>
      <c r="N5" s="178"/>
      <c r="O5" s="178"/>
      <c r="P5" s="178"/>
      <c r="Q5" s="178"/>
    </row>
    <row r="6" spans="1:18" ht="10.5" customHeight="1">
      <c r="A6" s="222"/>
      <c r="B6" s="48"/>
      <c r="C6" s="48"/>
      <c r="D6" s="48"/>
      <c r="E6" s="48"/>
      <c r="F6" s="48"/>
      <c r="G6" s="48"/>
      <c r="H6" s="48"/>
      <c r="I6" s="48"/>
      <c r="J6" s="48"/>
      <c r="K6" s="48"/>
      <c r="L6" s="48"/>
      <c r="M6" s="48"/>
      <c r="N6" s="178"/>
      <c r="O6" s="227"/>
      <c r="P6" s="231"/>
      <c r="Q6" s="48"/>
      <c r="R6" s="1"/>
    </row>
    <row r="7" spans="1:17" ht="15.75" customHeight="1">
      <c r="A7" s="223"/>
      <c r="B7" s="224"/>
      <c r="C7" s="224"/>
      <c r="D7" s="225"/>
      <c r="E7" s="225"/>
      <c r="F7" s="225"/>
      <c r="G7" s="225"/>
      <c r="H7" s="225"/>
      <c r="I7" s="224"/>
      <c r="J7" s="224" t="s">
        <v>211</v>
      </c>
      <c r="K7" s="224"/>
      <c r="L7" s="224"/>
      <c r="M7" s="224"/>
      <c r="N7" s="224"/>
      <c r="O7" s="224"/>
      <c r="P7" s="226" t="s">
        <v>260</v>
      </c>
      <c r="Q7" s="672" t="s">
        <v>273</v>
      </c>
    </row>
    <row r="8" spans="1:17" s="44" customFormat="1" ht="32.25" customHeight="1">
      <c r="A8" s="227"/>
      <c r="B8" s="227"/>
      <c r="C8" s="228" t="s">
        <v>114</v>
      </c>
      <c r="D8" s="227"/>
      <c r="E8" s="227"/>
      <c r="F8" s="227"/>
      <c r="G8" s="227"/>
      <c r="H8" s="228" t="s">
        <v>564</v>
      </c>
      <c r="I8" s="228" t="s">
        <v>565</v>
      </c>
      <c r="J8" s="228" t="s">
        <v>116</v>
      </c>
      <c r="K8" s="228" t="s">
        <v>117</v>
      </c>
      <c r="L8" s="228" t="s">
        <v>118</v>
      </c>
      <c r="M8" s="228" t="s">
        <v>119</v>
      </c>
      <c r="N8" s="228" t="s">
        <v>566</v>
      </c>
      <c r="O8" s="229" t="s">
        <v>567</v>
      </c>
      <c r="P8" s="229" t="s">
        <v>261</v>
      </c>
      <c r="Q8" s="673"/>
    </row>
    <row r="9" spans="1:17" ht="15">
      <c r="A9" s="102"/>
      <c r="B9" s="165"/>
      <c r="C9" s="165"/>
      <c r="D9" s="102"/>
      <c r="E9" s="102"/>
      <c r="F9" s="102"/>
      <c r="G9" s="102"/>
      <c r="H9" s="102"/>
      <c r="I9" s="165"/>
      <c r="J9" s="165"/>
      <c r="K9" s="165"/>
      <c r="L9" s="165"/>
      <c r="M9" s="165"/>
      <c r="N9" s="165"/>
      <c r="O9" s="172" t="s">
        <v>824</v>
      </c>
      <c r="P9" s="165"/>
      <c r="Q9" s="217" t="s">
        <v>149</v>
      </c>
    </row>
    <row r="10" spans="1:17" ht="6" customHeight="1">
      <c r="A10" s="165"/>
      <c r="B10" s="165"/>
      <c r="C10" s="165"/>
      <c r="D10" s="102"/>
      <c r="E10" s="102"/>
      <c r="F10" s="102"/>
      <c r="G10" s="102"/>
      <c r="H10" s="102"/>
      <c r="I10" s="165"/>
      <c r="J10" s="165"/>
      <c r="K10" s="165"/>
      <c r="L10" s="165"/>
      <c r="M10" s="165"/>
      <c r="N10" s="165"/>
      <c r="O10" s="207"/>
      <c r="P10" s="165"/>
      <c r="Q10" s="217"/>
    </row>
    <row r="11" spans="1:17" ht="18.75" customHeight="1">
      <c r="A11" s="218" t="s">
        <v>282</v>
      </c>
      <c r="B11" s="165"/>
      <c r="C11" s="165"/>
      <c r="D11" s="102"/>
      <c r="E11" s="102"/>
      <c r="F11" s="102"/>
      <c r="G11" s="102"/>
      <c r="H11" s="637">
        <v>25.781</v>
      </c>
      <c r="I11" s="637">
        <v>54.379</v>
      </c>
      <c r="J11" s="637">
        <v>71.779</v>
      </c>
      <c r="K11" s="637">
        <v>81.898</v>
      </c>
      <c r="L11" s="637">
        <v>77.758</v>
      </c>
      <c r="M11" s="637">
        <v>75.645</v>
      </c>
      <c r="N11" s="637">
        <v>62.03</v>
      </c>
      <c r="O11" s="637">
        <v>43.136</v>
      </c>
      <c r="P11" s="637">
        <v>68.039</v>
      </c>
      <c r="Q11" s="638">
        <v>9340</v>
      </c>
    </row>
    <row r="12" spans="1:17" ht="6" customHeight="1">
      <c r="A12" s="102"/>
      <c r="B12" s="165"/>
      <c r="C12" s="165"/>
      <c r="D12" s="102"/>
      <c r="E12" s="102"/>
      <c r="F12" s="219"/>
      <c r="G12" s="102"/>
      <c r="H12" s="637"/>
      <c r="I12" s="637"/>
      <c r="J12" s="637"/>
      <c r="K12" s="637"/>
      <c r="L12" s="637"/>
      <c r="M12" s="637"/>
      <c r="N12" s="637"/>
      <c r="O12" s="637"/>
      <c r="P12" s="637"/>
      <c r="Q12" s="638"/>
    </row>
    <row r="13" spans="1:17" ht="15.75">
      <c r="A13" s="171" t="s">
        <v>215</v>
      </c>
      <c r="B13" s="102"/>
      <c r="C13" s="165">
        <v>47</v>
      </c>
      <c r="D13" s="102"/>
      <c r="E13" s="102"/>
      <c r="F13" s="102"/>
      <c r="G13" s="166"/>
      <c r="H13" s="637"/>
      <c r="I13" s="637"/>
      <c r="J13" s="637"/>
      <c r="K13" s="637"/>
      <c r="L13" s="637"/>
      <c r="M13" s="637"/>
      <c r="N13" s="637"/>
      <c r="O13" s="637"/>
      <c r="P13" s="637"/>
      <c r="Q13" s="638"/>
    </row>
    <row r="14" spans="1:17" ht="15" customHeight="1">
      <c r="A14" s="219" t="s">
        <v>139</v>
      </c>
      <c r="B14" s="102"/>
      <c r="C14" s="165">
        <v>39</v>
      </c>
      <c r="D14" s="102"/>
      <c r="E14" s="102"/>
      <c r="F14" s="102"/>
      <c r="G14" s="165"/>
      <c r="H14" s="637">
        <v>27.958</v>
      </c>
      <c r="I14" s="637">
        <v>55.393</v>
      </c>
      <c r="J14" s="637">
        <v>72.827</v>
      </c>
      <c r="K14" s="637">
        <v>84.559</v>
      </c>
      <c r="L14" s="637">
        <v>83.838</v>
      </c>
      <c r="M14" s="637">
        <v>83.263</v>
      </c>
      <c r="N14" s="637">
        <v>75.827</v>
      </c>
      <c r="O14" s="637">
        <v>66.592</v>
      </c>
      <c r="P14" s="637">
        <v>73.397</v>
      </c>
      <c r="Q14" s="638">
        <v>4210</v>
      </c>
    </row>
    <row r="15" spans="1:17" ht="15">
      <c r="A15" s="219" t="s">
        <v>140</v>
      </c>
      <c r="B15" s="102"/>
      <c r="C15" s="165">
        <v>14</v>
      </c>
      <c r="D15" s="102"/>
      <c r="E15" s="102"/>
      <c r="F15" s="102"/>
      <c r="G15" s="165"/>
      <c r="H15" s="637">
        <v>23.348</v>
      </c>
      <c r="I15" s="637">
        <v>53.33</v>
      </c>
      <c r="J15" s="637">
        <v>70.872</v>
      </c>
      <c r="K15" s="637">
        <v>79.276</v>
      </c>
      <c r="L15" s="637">
        <v>72.191</v>
      </c>
      <c r="M15" s="637">
        <v>68.095</v>
      </c>
      <c r="N15" s="637">
        <v>51.658</v>
      </c>
      <c r="O15" s="637">
        <v>27.017</v>
      </c>
      <c r="P15" s="637">
        <v>63.082</v>
      </c>
      <c r="Q15" s="638">
        <v>5130</v>
      </c>
    </row>
    <row r="16" spans="1:17" ht="6" customHeight="1">
      <c r="A16" s="165"/>
      <c r="B16" s="165"/>
      <c r="C16" s="165"/>
      <c r="D16" s="102"/>
      <c r="E16" s="165"/>
      <c r="F16" s="102"/>
      <c r="G16" s="165"/>
      <c r="H16" s="637"/>
      <c r="I16" s="637"/>
      <c r="J16" s="637"/>
      <c r="K16" s="637"/>
      <c r="L16" s="637"/>
      <c r="M16" s="637"/>
      <c r="N16" s="637"/>
      <c r="O16" s="637"/>
      <c r="P16" s="637"/>
      <c r="Q16" s="638"/>
    </row>
    <row r="17" spans="1:17" ht="15.75">
      <c r="A17" s="171" t="s">
        <v>225</v>
      </c>
      <c r="B17" s="165"/>
      <c r="C17" s="165"/>
      <c r="D17" s="102"/>
      <c r="E17" s="165"/>
      <c r="F17" s="102"/>
      <c r="G17" s="165"/>
      <c r="H17" s="637"/>
      <c r="I17" s="637"/>
      <c r="J17" s="637"/>
      <c r="K17" s="637"/>
      <c r="L17" s="637"/>
      <c r="M17" s="637"/>
      <c r="N17" s="637"/>
      <c r="O17" s="637"/>
      <c r="P17" s="637"/>
      <c r="Q17" s="638"/>
    </row>
    <row r="18" spans="1:17" ht="15">
      <c r="A18" s="219" t="s">
        <v>259</v>
      </c>
      <c r="B18" s="165"/>
      <c r="C18" s="165"/>
      <c r="D18" s="102"/>
      <c r="E18" s="165"/>
      <c r="F18" s="102"/>
      <c r="G18" s="165"/>
      <c r="H18" s="637" t="s">
        <v>821</v>
      </c>
      <c r="I18" s="637">
        <v>30.746</v>
      </c>
      <c r="J18" s="637">
        <v>31.754</v>
      </c>
      <c r="K18" s="637">
        <v>49.758</v>
      </c>
      <c r="L18" s="637">
        <v>54.622</v>
      </c>
      <c r="M18" s="637">
        <v>67.738</v>
      </c>
      <c r="N18" s="637">
        <v>56.149</v>
      </c>
      <c r="O18" s="637">
        <v>33.608</v>
      </c>
      <c r="P18" s="637">
        <v>45.005</v>
      </c>
      <c r="Q18" s="638">
        <v>1110</v>
      </c>
    </row>
    <row r="19" spans="1:17" ht="14.25" customHeight="1">
      <c r="A19" s="219" t="s">
        <v>271</v>
      </c>
      <c r="B19" s="165"/>
      <c r="C19" s="165"/>
      <c r="D19" s="102"/>
      <c r="E19" s="165"/>
      <c r="F19" s="102"/>
      <c r="G19" s="165"/>
      <c r="H19" s="637" t="s">
        <v>821</v>
      </c>
      <c r="I19" s="637">
        <v>36.889</v>
      </c>
      <c r="J19" s="637">
        <v>44.558</v>
      </c>
      <c r="K19" s="637">
        <v>46.029</v>
      </c>
      <c r="L19" s="637">
        <v>52.801</v>
      </c>
      <c r="M19" s="637">
        <v>66.064</v>
      </c>
      <c r="N19" s="637">
        <v>50.726</v>
      </c>
      <c r="O19" s="637">
        <v>36.858</v>
      </c>
      <c r="P19" s="637">
        <v>48.666</v>
      </c>
      <c r="Q19" s="638">
        <v>1670</v>
      </c>
    </row>
    <row r="20" spans="1:17" ht="15">
      <c r="A20" s="219" t="s">
        <v>227</v>
      </c>
      <c r="B20" s="165"/>
      <c r="C20" s="165"/>
      <c r="D20" s="102"/>
      <c r="E20" s="165"/>
      <c r="F20" s="102"/>
      <c r="G20" s="165"/>
      <c r="H20" s="637" t="s">
        <v>821</v>
      </c>
      <c r="I20" s="637">
        <v>48.112</v>
      </c>
      <c r="J20" s="637">
        <v>62.877</v>
      </c>
      <c r="K20" s="637">
        <v>64.371</v>
      </c>
      <c r="L20" s="637">
        <v>70.438</v>
      </c>
      <c r="M20" s="637">
        <v>65.348</v>
      </c>
      <c r="N20" s="637">
        <v>60.598</v>
      </c>
      <c r="O20" s="637">
        <v>45.246</v>
      </c>
      <c r="P20" s="637">
        <v>58.175</v>
      </c>
      <c r="Q20" s="638">
        <v>1450</v>
      </c>
    </row>
    <row r="21" spans="1:17" ht="15">
      <c r="A21" s="219" t="s">
        <v>228</v>
      </c>
      <c r="B21" s="165"/>
      <c r="C21" s="165"/>
      <c r="D21" s="102"/>
      <c r="E21" s="165"/>
      <c r="F21" s="102"/>
      <c r="G21" s="165"/>
      <c r="H21" s="637" t="s">
        <v>821</v>
      </c>
      <c r="I21" s="637">
        <v>49.349</v>
      </c>
      <c r="J21" s="637">
        <v>61.797</v>
      </c>
      <c r="K21" s="637">
        <v>84.523</v>
      </c>
      <c r="L21" s="637">
        <v>70.535</v>
      </c>
      <c r="M21" s="637">
        <v>73.252</v>
      </c>
      <c r="N21" s="637">
        <v>71.181</v>
      </c>
      <c r="O21" s="637">
        <v>58.588</v>
      </c>
      <c r="P21" s="637">
        <v>67.741</v>
      </c>
      <c r="Q21" s="638">
        <v>1100</v>
      </c>
    </row>
    <row r="22" spans="1:17" ht="15">
      <c r="A22" s="219" t="s">
        <v>229</v>
      </c>
      <c r="B22" s="165"/>
      <c r="C22" s="165"/>
      <c r="D22" s="102"/>
      <c r="E22" s="165"/>
      <c r="F22" s="102"/>
      <c r="G22" s="165"/>
      <c r="H22" s="637" t="s">
        <v>821</v>
      </c>
      <c r="I22" s="637">
        <v>63.068</v>
      </c>
      <c r="J22" s="637">
        <v>77.314</v>
      </c>
      <c r="K22" s="637">
        <v>81.841</v>
      </c>
      <c r="L22" s="637">
        <v>79.054</v>
      </c>
      <c r="M22" s="637">
        <v>76.198</v>
      </c>
      <c r="N22" s="637">
        <v>76.328</v>
      </c>
      <c r="O22" s="637" t="s">
        <v>887</v>
      </c>
      <c r="P22" s="637">
        <v>71.434</v>
      </c>
      <c r="Q22" s="638">
        <v>860</v>
      </c>
    </row>
    <row r="23" spans="1:17" ht="15">
      <c r="A23" s="219" t="s">
        <v>284</v>
      </c>
      <c r="B23" s="165"/>
      <c r="C23" s="165"/>
      <c r="D23" s="102"/>
      <c r="E23" s="165"/>
      <c r="F23" s="102"/>
      <c r="G23" s="165"/>
      <c r="H23" s="637" t="s">
        <v>821</v>
      </c>
      <c r="I23" s="637">
        <v>68.188</v>
      </c>
      <c r="J23" s="637">
        <v>83.461</v>
      </c>
      <c r="K23" s="637">
        <v>86.888</v>
      </c>
      <c r="L23" s="637">
        <v>85.93</v>
      </c>
      <c r="M23" s="637">
        <v>92.178</v>
      </c>
      <c r="N23" s="637">
        <v>75.789</v>
      </c>
      <c r="O23" s="637" t="s">
        <v>887</v>
      </c>
      <c r="P23" s="637">
        <v>80.424</v>
      </c>
      <c r="Q23" s="638">
        <v>1250</v>
      </c>
    </row>
    <row r="24" spans="1:17" ht="15" customHeight="1">
      <c r="A24" s="220" t="s">
        <v>285</v>
      </c>
      <c r="B24" s="165"/>
      <c r="C24" s="165"/>
      <c r="D24" s="102"/>
      <c r="E24" s="165"/>
      <c r="F24" s="102"/>
      <c r="G24" s="165"/>
      <c r="H24" s="637" t="s">
        <v>821</v>
      </c>
      <c r="I24" s="637">
        <v>81.378</v>
      </c>
      <c r="J24" s="637">
        <v>86.919</v>
      </c>
      <c r="K24" s="637">
        <v>96.726</v>
      </c>
      <c r="L24" s="637">
        <v>93.204</v>
      </c>
      <c r="M24" s="637">
        <v>93.506</v>
      </c>
      <c r="N24" s="637">
        <v>93.012</v>
      </c>
      <c r="O24" s="637" t="s">
        <v>887</v>
      </c>
      <c r="P24" s="637">
        <v>88.791</v>
      </c>
      <c r="Q24" s="638">
        <v>1600</v>
      </c>
    </row>
    <row r="25" spans="1:17" ht="6" customHeight="1">
      <c r="A25" s="102"/>
      <c r="B25" s="165"/>
      <c r="C25" s="165"/>
      <c r="D25" s="102"/>
      <c r="E25" s="165"/>
      <c r="F25" s="102"/>
      <c r="G25" s="165"/>
      <c r="H25" s="637"/>
      <c r="I25" s="637"/>
      <c r="J25" s="637"/>
      <c r="K25" s="637"/>
      <c r="L25" s="637"/>
      <c r="M25" s="637"/>
      <c r="N25" s="637"/>
      <c r="O25" s="637"/>
      <c r="P25" s="637"/>
      <c r="Q25" s="638"/>
    </row>
    <row r="26" spans="1:17" ht="15.75">
      <c r="A26" s="171" t="s">
        <v>568</v>
      </c>
      <c r="B26" s="102"/>
      <c r="C26" s="178"/>
      <c r="D26" s="48"/>
      <c r="E26" s="178"/>
      <c r="F26" s="102"/>
      <c r="G26" s="178"/>
      <c r="H26" s="637"/>
      <c r="I26" s="637"/>
      <c r="J26" s="637"/>
      <c r="K26" s="637"/>
      <c r="L26" s="637"/>
      <c r="M26" s="637"/>
      <c r="N26" s="637"/>
      <c r="O26" s="637"/>
      <c r="P26" s="637"/>
      <c r="Q26" s="638"/>
    </row>
    <row r="27" spans="1:17" ht="15" customHeight="1">
      <c r="A27" s="219" t="s">
        <v>569</v>
      </c>
      <c r="B27" s="102"/>
      <c r="C27" s="178"/>
      <c r="D27" s="48"/>
      <c r="E27" s="178"/>
      <c r="F27" s="102"/>
      <c r="G27" s="178"/>
      <c r="H27" s="637" t="s">
        <v>821</v>
      </c>
      <c r="I27" s="637">
        <v>44.297</v>
      </c>
      <c r="J27" s="637">
        <v>51.761</v>
      </c>
      <c r="K27" s="637">
        <v>53.763</v>
      </c>
      <c r="L27" s="637">
        <v>48.401</v>
      </c>
      <c r="M27" s="637">
        <v>46.608</v>
      </c>
      <c r="N27" s="637">
        <v>40.838</v>
      </c>
      <c r="O27" s="637">
        <v>22.054</v>
      </c>
      <c r="P27" s="637">
        <v>45.947</v>
      </c>
      <c r="Q27" s="638">
        <v>1720</v>
      </c>
    </row>
    <row r="28" spans="1:17" ht="15">
      <c r="A28" s="219">
        <v>2</v>
      </c>
      <c r="B28" s="102"/>
      <c r="C28" s="178"/>
      <c r="D28" s="48"/>
      <c r="E28" s="178"/>
      <c r="F28" s="102"/>
      <c r="G28" s="178"/>
      <c r="H28" s="637" t="s">
        <v>821</v>
      </c>
      <c r="I28" s="637">
        <v>47.737</v>
      </c>
      <c r="J28" s="637">
        <v>70.229</v>
      </c>
      <c r="K28" s="637">
        <v>75.354</v>
      </c>
      <c r="L28" s="637">
        <v>70.193</v>
      </c>
      <c r="M28" s="637">
        <v>64.455</v>
      </c>
      <c r="N28" s="637">
        <v>46.861</v>
      </c>
      <c r="O28" s="637">
        <v>30.64</v>
      </c>
      <c r="P28" s="637">
        <v>58.858</v>
      </c>
      <c r="Q28" s="638">
        <v>1900</v>
      </c>
    </row>
    <row r="29" spans="1:17" ht="15">
      <c r="A29" s="219">
        <v>3</v>
      </c>
      <c r="B29" s="102"/>
      <c r="C29" s="178"/>
      <c r="D29" s="48"/>
      <c r="E29" s="178"/>
      <c r="F29" s="102"/>
      <c r="G29" s="178"/>
      <c r="H29" s="637" t="s">
        <v>821</v>
      </c>
      <c r="I29" s="637">
        <v>56.836</v>
      </c>
      <c r="J29" s="637">
        <v>73.284</v>
      </c>
      <c r="K29" s="637">
        <v>84.871</v>
      </c>
      <c r="L29" s="637">
        <v>84.512</v>
      </c>
      <c r="M29" s="637">
        <v>75.545</v>
      </c>
      <c r="N29" s="637">
        <v>61.038</v>
      </c>
      <c r="O29" s="637">
        <v>40.233</v>
      </c>
      <c r="P29" s="637">
        <v>70.724</v>
      </c>
      <c r="Q29" s="638">
        <v>2040</v>
      </c>
    </row>
    <row r="30" spans="1:17" ht="15">
      <c r="A30" s="219">
        <v>4</v>
      </c>
      <c r="B30" s="102"/>
      <c r="C30" s="178"/>
      <c r="D30" s="48"/>
      <c r="E30" s="178"/>
      <c r="F30" s="102"/>
      <c r="G30" s="178"/>
      <c r="H30" s="637" t="s">
        <v>821</v>
      </c>
      <c r="I30" s="637">
        <v>61.357</v>
      </c>
      <c r="J30" s="637">
        <v>86.666</v>
      </c>
      <c r="K30" s="637">
        <v>92.15</v>
      </c>
      <c r="L30" s="637">
        <v>90.391</v>
      </c>
      <c r="M30" s="637">
        <v>89.404</v>
      </c>
      <c r="N30" s="637">
        <v>75.959</v>
      </c>
      <c r="O30" s="637">
        <v>49.061</v>
      </c>
      <c r="P30" s="637">
        <v>81.1</v>
      </c>
      <c r="Q30" s="638">
        <v>2060</v>
      </c>
    </row>
    <row r="31" spans="1:17" ht="15">
      <c r="A31" s="219" t="s">
        <v>570</v>
      </c>
      <c r="B31" s="102"/>
      <c r="C31" s="178"/>
      <c r="D31" s="48"/>
      <c r="E31" s="178"/>
      <c r="F31" s="102"/>
      <c r="G31" s="178"/>
      <c r="H31" s="637" t="s">
        <v>821</v>
      </c>
      <c r="I31" s="637">
        <v>68.101</v>
      </c>
      <c r="J31" s="637">
        <v>80.927</v>
      </c>
      <c r="K31" s="637">
        <v>96.587</v>
      </c>
      <c r="L31" s="637">
        <v>90.418</v>
      </c>
      <c r="M31" s="637">
        <v>93.592</v>
      </c>
      <c r="N31" s="637">
        <v>77.802</v>
      </c>
      <c r="O31" s="637">
        <v>65.98</v>
      </c>
      <c r="P31" s="637">
        <v>82.052</v>
      </c>
      <c r="Q31" s="638">
        <v>1620</v>
      </c>
    </row>
    <row r="32" spans="1:17" ht="15" customHeight="1">
      <c r="A32" s="102"/>
      <c r="B32" s="165"/>
      <c r="C32" s="165"/>
      <c r="D32" s="102"/>
      <c r="E32" s="165"/>
      <c r="F32" s="102"/>
      <c r="G32" s="165"/>
      <c r="H32" s="637"/>
      <c r="I32" s="637"/>
      <c r="J32" s="637"/>
      <c r="K32" s="637"/>
      <c r="L32" s="637"/>
      <c r="M32" s="637"/>
      <c r="N32" s="637"/>
      <c r="O32" s="637"/>
      <c r="P32" s="637"/>
      <c r="Q32" s="638"/>
    </row>
    <row r="33" spans="1:19" ht="15.75" customHeight="1">
      <c r="A33" s="171" t="s">
        <v>213</v>
      </c>
      <c r="B33" s="171"/>
      <c r="C33" s="178"/>
      <c r="D33" s="48"/>
      <c r="E33" s="178"/>
      <c r="F33" s="102"/>
      <c r="G33" s="178"/>
      <c r="H33" s="637"/>
      <c r="I33" s="637"/>
      <c r="J33" s="637"/>
      <c r="K33" s="637"/>
      <c r="L33" s="637"/>
      <c r="M33" s="637"/>
      <c r="N33" s="637"/>
      <c r="O33" s="637"/>
      <c r="P33" s="637"/>
      <c r="Q33" s="638"/>
      <c r="R33" s="102"/>
      <c r="S33" s="315"/>
    </row>
    <row r="34" spans="1:19" ht="15" customHeight="1">
      <c r="A34" s="219" t="s">
        <v>243</v>
      </c>
      <c r="B34" s="102"/>
      <c r="C34" s="178"/>
      <c r="D34" s="48"/>
      <c r="E34" s="178"/>
      <c r="F34" s="102"/>
      <c r="G34" s="178"/>
      <c r="H34" s="637">
        <v>17.924</v>
      </c>
      <c r="I34" s="637">
        <v>51.906</v>
      </c>
      <c r="J34" s="637">
        <v>65.325</v>
      </c>
      <c r="K34" s="637">
        <v>78.013</v>
      </c>
      <c r="L34" s="637">
        <v>70.71</v>
      </c>
      <c r="M34" s="637">
        <v>67.643</v>
      </c>
      <c r="N34" s="637">
        <v>47.134</v>
      </c>
      <c r="O34" s="637">
        <v>39.812</v>
      </c>
      <c r="P34" s="637">
        <v>60.91</v>
      </c>
      <c r="Q34" s="638">
        <v>2740</v>
      </c>
      <c r="R34" s="102"/>
      <c r="S34" s="316"/>
    </row>
    <row r="35" spans="1:18" ht="15" customHeight="1">
      <c r="A35" s="219" t="s">
        <v>214</v>
      </c>
      <c r="B35" s="102"/>
      <c r="C35" s="178"/>
      <c r="D35" s="48"/>
      <c r="E35" s="178"/>
      <c r="F35" s="102"/>
      <c r="G35" s="178"/>
      <c r="H35" s="637">
        <v>25.236</v>
      </c>
      <c r="I35" s="637">
        <v>52.941</v>
      </c>
      <c r="J35" s="637">
        <v>74.995</v>
      </c>
      <c r="K35" s="637">
        <v>77.841</v>
      </c>
      <c r="L35" s="637">
        <v>73.931</v>
      </c>
      <c r="M35" s="637">
        <v>73.158</v>
      </c>
      <c r="N35" s="637">
        <v>62.17</v>
      </c>
      <c r="O35" s="637">
        <v>37.657</v>
      </c>
      <c r="P35" s="637">
        <v>66.244</v>
      </c>
      <c r="Q35" s="638">
        <v>3200</v>
      </c>
      <c r="R35" s="1"/>
    </row>
    <row r="36" spans="1:17" ht="14.25" customHeight="1">
      <c r="A36" s="219" t="s">
        <v>321</v>
      </c>
      <c r="B36" s="102"/>
      <c r="C36" s="178"/>
      <c r="D36" s="48"/>
      <c r="E36" s="178"/>
      <c r="F36" s="102"/>
      <c r="G36" s="178"/>
      <c r="H36" s="637" t="s">
        <v>821</v>
      </c>
      <c r="I36" s="637">
        <v>68.154</v>
      </c>
      <c r="J36" s="637">
        <v>70.926</v>
      </c>
      <c r="K36" s="637">
        <v>88.489</v>
      </c>
      <c r="L36" s="637">
        <v>84.104</v>
      </c>
      <c r="M36" s="637">
        <v>83.014</v>
      </c>
      <c r="N36" s="637">
        <v>64.447</v>
      </c>
      <c r="O36" s="637">
        <v>48.039</v>
      </c>
      <c r="P36" s="637">
        <v>75.775</v>
      </c>
      <c r="Q36" s="638">
        <v>850</v>
      </c>
    </row>
    <row r="37" spans="1:17" ht="12.75" customHeight="1">
      <c r="A37" s="219" t="s">
        <v>322</v>
      </c>
      <c r="B37" s="102"/>
      <c r="C37" s="178"/>
      <c r="D37" s="48"/>
      <c r="E37" s="178"/>
      <c r="F37" s="102"/>
      <c r="G37" s="178"/>
      <c r="H37" s="637" t="s">
        <v>821</v>
      </c>
      <c r="I37" s="637">
        <v>55.664</v>
      </c>
      <c r="J37" s="637">
        <v>66.385</v>
      </c>
      <c r="K37" s="637">
        <v>65.458</v>
      </c>
      <c r="L37" s="637">
        <v>78.241</v>
      </c>
      <c r="M37" s="637">
        <v>75.132</v>
      </c>
      <c r="N37" s="637">
        <v>67.277</v>
      </c>
      <c r="O37" s="637">
        <v>42.755</v>
      </c>
      <c r="P37" s="637">
        <v>64.368</v>
      </c>
      <c r="Q37" s="638">
        <v>580</v>
      </c>
    </row>
    <row r="38" spans="1:17" ht="12.75" customHeight="1">
      <c r="A38" s="219" t="s">
        <v>323</v>
      </c>
      <c r="B38" s="102"/>
      <c r="C38" s="178"/>
      <c r="D38" s="48"/>
      <c r="E38" s="178"/>
      <c r="F38" s="102"/>
      <c r="G38" s="178"/>
      <c r="H38" s="637" t="s">
        <v>821</v>
      </c>
      <c r="I38" s="637">
        <v>67.379</v>
      </c>
      <c r="J38" s="637">
        <v>85.078</v>
      </c>
      <c r="K38" s="637">
        <v>97.32</v>
      </c>
      <c r="L38" s="637">
        <v>89.411</v>
      </c>
      <c r="M38" s="637">
        <v>89.004</v>
      </c>
      <c r="N38" s="637">
        <v>83.737</v>
      </c>
      <c r="O38" s="637">
        <v>56.134</v>
      </c>
      <c r="P38" s="637">
        <v>83.904</v>
      </c>
      <c r="Q38" s="638">
        <v>1000</v>
      </c>
    </row>
    <row r="39" spans="1:17" ht="12.75" customHeight="1">
      <c r="A39" s="220" t="s">
        <v>324</v>
      </c>
      <c r="B39" s="48"/>
      <c r="C39" s="178"/>
      <c r="D39" s="48"/>
      <c r="E39" s="178"/>
      <c r="F39" s="48"/>
      <c r="G39" s="178"/>
      <c r="H39" s="637" t="s">
        <v>821</v>
      </c>
      <c r="I39" s="637">
        <v>52.913</v>
      </c>
      <c r="J39" s="637">
        <v>85.306</v>
      </c>
      <c r="K39" s="637">
        <v>89.361</v>
      </c>
      <c r="L39" s="637">
        <v>93.839</v>
      </c>
      <c r="M39" s="637">
        <v>87.714</v>
      </c>
      <c r="N39" s="637">
        <v>75.052</v>
      </c>
      <c r="O39" s="637">
        <v>58.585</v>
      </c>
      <c r="P39" s="637">
        <v>81.233</v>
      </c>
      <c r="Q39" s="638">
        <v>970</v>
      </c>
    </row>
    <row r="40" spans="1:17" ht="15">
      <c r="A40" s="220"/>
      <c r="B40" s="48"/>
      <c r="C40" s="178"/>
      <c r="D40" s="48"/>
      <c r="E40" s="178"/>
      <c r="F40" s="48"/>
      <c r="G40" s="178"/>
      <c r="H40" s="102"/>
      <c r="I40" s="102"/>
      <c r="J40" s="102"/>
      <c r="K40" s="102"/>
      <c r="L40" s="102"/>
      <c r="M40" s="102"/>
      <c r="N40" s="102"/>
      <c r="O40" s="102"/>
      <c r="P40" s="102"/>
      <c r="Q40" s="102"/>
    </row>
    <row r="41" spans="1:17" ht="18" customHeight="1">
      <c r="A41" s="221" t="s">
        <v>240</v>
      </c>
      <c r="B41" s="48"/>
      <c r="C41" s="178"/>
      <c r="D41" s="48"/>
      <c r="E41" s="178"/>
      <c r="F41" s="48"/>
      <c r="G41" s="178"/>
      <c r="H41" s="639">
        <v>190</v>
      </c>
      <c r="I41" s="639">
        <v>1070</v>
      </c>
      <c r="J41" s="639">
        <v>1310</v>
      </c>
      <c r="K41" s="639">
        <v>1470</v>
      </c>
      <c r="L41" s="639">
        <v>1680</v>
      </c>
      <c r="M41" s="639">
        <v>1700</v>
      </c>
      <c r="N41" s="639">
        <v>1220</v>
      </c>
      <c r="O41" s="639">
        <v>700</v>
      </c>
      <c r="P41" s="639">
        <v>9340</v>
      </c>
      <c r="Q41" s="640"/>
    </row>
    <row r="42" spans="1:17" ht="6" customHeight="1">
      <c r="A42" s="230"/>
      <c r="B42" s="231"/>
      <c r="C42" s="227"/>
      <c r="D42" s="231"/>
      <c r="E42" s="227"/>
      <c r="F42" s="231"/>
      <c r="G42" s="227"/>
      <c r="H42" s="232"/>
      <c r="I42" s="232"/>
      <c r="J42" s="232"/>
      <c r="K42" s="232"/>
      <c r="L42" s="232"/>
      <c r="M42" s="232"/>
      <c r="N42" s="232"/>
      <c r="O42" s="232"/>
      <c r="P42" s="232"/>
      <c r="Q42" s="233"/>
    </row>
    <row r="43" spans="1:17" ht="15" customHeight="1">
      <c r="A43" s="286" t="s">
        <v>825</v>
      </c>
      <c r="B43" s="165"/>
      <c r="C43" s="165"/>
      <c r="D43" s="165"/>
      <c r="E43" s="165"/>
      <c r="F43" s="165"/>
      <c r="G43" s="165"/>
      <c r="H43" s="165"/>
      <c r="I43" s="165"/>
      <c r="J43" s="165"/>
      <c r="K43" s="165"/>
      <c r="L43" s="165"/>
      <c r="M43" s="165"/>
      <c r="N43" s="165"/>
      <c r="O43" s="102"/>
      <c r="P43" s="102"/>
      <c r="Q43" s="102"/>
    </row>
    <row r="44" spans="1:13" ht="15" customHeight="1">
      <c r="A44" s="11" t="s">
        <v>822</v>
      </c>
      <c r="B44" s="44"/>
      <c r="C44" s="44"/>
      <c r="D44" s="44"/>
      <c r="E44" s="44"/>
      <c r="F44" s="44"/>
      <c r="G44" s="44"/>
      <c r="H44" s="44"/>
      <c r="I44" s="44"/>
      <c r="J44" s="44"/>
      <c r="K44" s="44"/>
      <c r="L44" s="44"/>
      <c r="M44" s="44"/>
    </row>
    <row r="45" spans="1:17" ht="15" customHeight="1">
      <c r="A45" s="550" t="s">
        <v>823</v>
      </c>
      <c r="B45" s="1"/>
      <c r="C45" s="1"/>
      <c r="D45" s="1"/>
      <c r="E45" s="1"/>
      <c r="F45" s="1"/>
      <c r="G45" s="1"/>
      <c r="H45" s="1"/>
      <c r="I45" s="1"/>
      <c r="J45" s="1"/>
      <c r="K45" s="1"/>
      <c r="L45" s="1"/>
      <c r="M45" s="1"/>
      <c r="N45" s="1"/>
      <c r="O45" s="1"/>
      <c r="P45" s="1"/>
      <c r="Q45" s="1"/>
    </row>
    <row r="46" spans="1:17" ht="15" customHeight="1">
      <c r="A46" s="1"/>
      <c r="B46" s="1"/>
      <c r="C46" s="1"/>
      <c r="D46" s="1"/>
      <c r="E46" s="1"/>
      <c r="F46" s="1"/>
      <c r="G46" s="1"/>
      <c r="H46" s="1"/>
      <c r="I46" s="1"/>
      <c r="J46" s="1"/>
      <c r="K46" s="1"/>
      <c r="L46" s="1"/>
      <c r="M46" s="1"/>
      <c r="N46" s="1"/>
      <c r="O46" s="1"/>
      <c r="P46" s="1"/>
      <c r="Q46" s="1"/>
    </row>
    <row r="47" spans="1:17" ht="12.75">
      <c r="A47" s="1"/>
      <c r="B47" s="1"/>
      <c r="C47" s="1"/>
      <c r="D47" s="1"/>
      <c r="E47" s="1"/>
      <c r="F47" s="1"/>
      <c r="G47" s="1"/>
      <c r="H47" s="1"/>
      <c r="I47" s="1"/>
      <c r="J47" s="1"/>
      <c r="K47" s="1"/>
      <c r="L47" s="1"/>
      <c r="M47" s="1"/>
      <c r="N47" s="1"/>
      <c r="O47" s="1"/>
      <c r="P47" s="1"/>
      <c r="Q47" s="1"/>
    </row>
    <row r="48" spans="1:17" ht="6" customHeight="1">
      <c r="A48" s="47"/>
      <c r="B48" s="45"/>
      <c r="C48" s="45"/>
      <c r="D48" s="45"/>
      <c r="E48" s="45"/>
      <c r="F48" s="45"/>
      <c r="G48" s="45"/>
      <c r="H48" s="45"/>
      <c r="I48" s="45"/>
      <c r="J48" s="45"/>
      <c r="K48" s="45"/>
      <c r="L48" s="45"/>
      <c r="M48" s="1"/>
      <c r="N48" s="1"/>
      <c r="O48" s="1"/>
      <c r="P48" s="1"/>
      <c r="Q48" s="1"/>
    </row>
    <row r="49" spans="1:17" ht="15" customHeight="1">
      <c r="A49" s="47"/>
      <c r="B49" s="45"/>
      <c r="C49" s="45"/>
      <c r="D49" s="45"/>
      <c r="E49" s="45"/>
      <c r="F49" s="45"/>
      <c r="G49" s="45"/>
      <c r="H49" s="45"/>
      <c r="I49" s="45"/>
      <c r="J49" s="45"/>
      <c r="K49" s="45"/>
      <c r="L49" s="45"/>
      <c r="M49" s="1"/>
      <c r="N49" s="1"/>
      <c r="O49" s="1"/>
      <c r="P49" s="1"/>
      <c r="Q49" s="1"/>
    </row>
    <row r="50" spans="1:17" ht="15" customHeight="1">
      <c r="A50" s="45"/>
      <c r="B50" s="45"/>
      <c r="C50" s="45"/>
      <c r="D50" s="45"/>
      <c r="E50" s="45"/>
      <c r="F50" s="45"/>
      <c r="G50" s="45"/>
      <c r="H50" s="45"/>
      <c r="I50" s="45"/>
      <c r="J50" s="45"/>
      <c r="K50" s="45"/>
      <c r="L50" s="45"/>
      <c r="M50" s="1"/>
      <c r="N50" s="1"/>
      <c r="O50" s="1"/>
      <c r="P50" s="1"/>
      <c r="Q50" s="1"/>
    </row>
    <row r="51" spans="1:17" ht="15" customHeight="1">
      <c r="A51" s="45"/>
      <c r="B51" s="45"/>
      <c r="C51" s="45"/>
      <c r="D51" s="45"/>
      <c r="E51" s="45"/>
      <c r="F51" s="45"/>
      <c r="G51" s="45"/>
      <c r="H51" s="45"/>
      <c r="I51" s="45"/>
      <c r="J51" s="45"/>
      <c r="K51" s="45"/>
      <c r="L51" s="45"/>
      <c r="M51" s="1"/>
      <c r="N51" s="1"/>
      <c r="O51" s="1"/>
      <c r="P51" s="1"/>
      <c r="Q51" s="1"/>
    </row>
    <row r="52" spans="1:17" ht="15" customHeight="1">
      <c r="A52" s="95"/>
      <c r="B52" s="95"/>
      <c r="C52" s="45"/>
      <c r="D52" s="1"/>
      <c r="E52" s="45"/>
      <c r="F52" s="45"/>
      <c r="G52" s="45"/>
      <c r="H52" s="45"/>
      <c r="I52" s="45"/>
      <c r="J52" s="45"/>
      <c r="K52" s="45"/>
      <c r="L52" s="45"/>
      <c r="M52" s="1"/>
      <c r="N52" s="1"/>
      <c r="O52" s="1"/>
      <c r="P52" s="1"/>
      <c r="Q52" s="1"/>
    </row>
    <row r="53" spans="1:17" ht="15" customHeight="1">
      <c r="A53" s="116"/>
      <c r="B53" s="1"/>
      <c r="C53" s="45"/>
      <c r="D53" s="1"/>
      <c r="E53" s="45"/>
      <c r="F53" s="45"/>
      <c r="G53" s="45"/>
      <c r="H53" s="45"/>
      <c r="I53" s="45"/>
      <c r="J53" s="45"/>
      <c r="K53" s="45"/>
      <c r="L53" s="45"/>
      <c r="M53" s="1"/>
      <c r="N53" s="1"/>
      <c r="O53" s="1"/>
      <c r="P53" s="1"/>
      <c r="Q53" s="1"/>
    </row>
    <row r="54" spans="1:17" ht="15.75">
      <c r="A54" s="96"/>
      <c r="B54" s="45"/>
      <c r="C54" s="45"/>
      <c r="D54" s="1"/>
      <c r="E54" s="45"/>
      <c r="F54" s="1"/>
      <c r="G54" s="1"/>
      <c r="H54" s="96"/>
      <c r="I54" s="96"/>
      <c r="J54" s="96"/>
      <c r="K54" s="45"/>
      <c r="L54" s="45"/>
      <c r="M54" s="1"/>
      <c r="N54" s="1"/>
      <c r="O54" s="45"/>
      <c r="P54" s="1"/>
      <c r="Q54" s="1"/>
    </row>
    <row r="55" spans="1:17" ht="6" customHeight="1">
      <c r="A55" s="96"/>
      <c r="B55" s="45"/>
      <c r="C55" s="45"/>
      <c r="D55" s="1"/>
      <c r="E55" s="45"/>
      <c r="F55" s="1"/>
      <c r="G55" s="1"/>
      <c r="H55" s="96"/>
      <c r="I55" s="96"/>
      <c r="J55" s="45"/>
      <c r="K55" s="45"/>
      <c r="L55" s="45"/>
      <c r="M55" s="45"/>
      <c r="N55" s="1"/>
      <c r="O55" s="96"/>
      <c r="P55" s="1"/>
      <c r="Q55" s="1"/>
    </row>
    <row r="56" spans="1:17" ht="9.75" customHeight="1">
      <c r="A56" s="45"/>
      <c r="B56" s="45"/>
      <c r="C56" s="45"/>
      <c r="D56" s="1"/>
      <c r="E56" s="45"/>
      <c r="F56" s="1"/>
      <c r="G56" s="1"/>
      <c r="H56" s="103"/>
      <c r="I56" s="103"/>
      <c r="J56" s="103"/>
      <c r="K56" s="674"/>
      <c r="L56" s="674"/>
      <c r="M56" s="674"/>
      <c r="N56" s="674"/>
      <c r="O56" s="96"/>
      <c r="P56" s="1"/>
      <c r="Q56" s="1"/>
    </row>
    <row r="57" spans="1:17" ht="12" customHeight="1">
      <c r="A57" s="45"/>
      <c r="B57" s="45"/>
      <c r="C57" s="45"/>
      <c r="D57" s="1"/>
      <c r="E57" s="45"/>
      <c r="F57" s="1"/>
      <c r="G57" s="1"/>
      <c r="H57" s="45"/>
      <c r="I57" s="45"/>
      <c r="J57" s="45"/>
      <c r="K57" s="674"/>
      <c r="L57" s="674"/>
      <c r="M57" s="674"/>
      <c r="N57" s="674"/>
      <c r="O57" s="72"/>
      <c r="P57" s="1"/>
      <c r="Q57" s="1"/>
    </row>
    <row r="58" spans="1:17" ht="12" customHeight="1">
      <c r="A58" s="45"/>
      <c r="B58" s="45"/>
      <c r="C58" s="45"/>
      <c r="D58" s="1"/>
      <c r="E58" s="45"/>
      <c r="F58" s="45"/>
      <c r="G58" s="1"/>
      <c r="H58" s="1"/>
      <c r="I58" s="45"/>
      <c r="J58" s="117"/>
      <c r="K58" s="1"/>
      <c r="L58" s="1"/>
      <c r="M58" s="1"/>
      <c r="N58" s="1"/>
      <c r="O58" s="117"/>
      <c r="P58" s="1"/>
      <c r="Q58" s="1"/>
    </row>
    <row r="59" spans="1:17" ht="12" customHeight="1">
      <c r="A59" s="45"/>
      <c r="B59" s="45"/>
      <c r="C59" s="45"/>
      <c r="D59" s="1"/>
      <c r="E59" s="45"/>
      <c r="F59" s="45"/>
      <c r="G59" s="45"/>
      <c r="H59" s="45"/>
      <c r="I59" s="45"/>
      <c r="J59" s="45"/>
      <c r="K59" s="45"/>
      <c r="L59" s="45"/>
      <c r="M59" s="1"/>
      <c r="N59" s="1"/>
      <c r="O59" s="1"/>
      <c r="P59" s="1"/>
      <c r="Q59" s="1"/>
    </row>
    <row r="60" spans="1:15" s="1" customFormat="1" ht="12" customHeight="1">
      <c r="A60" s="45"/>
      <c r="B60" s="45"/>
      <c r="C60" s="45"/>
      <c r="E60" s="45"/>
      <c r="F60" s="45"/>
      <c r="G60" s="45"/>
      <c r="H60" s="45"/>
      <c r="I60" s="45"/>
      <c r="J60" s="45"/>
      <c r="K60" s="45"/>
      <c r="L60" s="45"/>
      <c r="M60" s="45"/>
      <c r="O60" s="125"/>
    </row>
    <row r="61" spans="1:15" s="1" customFormat="1" ht="12" customHeight="1">
      <c r="A61" s="45"/>
      <c r="B61" s="45"/>
      <c r="C61" s="45"/>
      <c r="E61" s="45"/>
      <c r="F61" s="45"/>
      <c r="G61" s="45"/>
      <c r="H61" s="45"/>
      <c r="I61" s="45"/>
      <c r="J61" s="45"/>
      <c r="K61" s="45"/>
      <c r="L61" s="45"/>
      <c r="M61" s="45"/>
      <c r="O61" s="125"/>
    </row>
    <row r="62" spans="1:15" s="1" customFormat="1" ht="12" customHeight="1">
      <c r="A62" s="45"/>
      <c r="B62" s="45"/>
      <c r="C62" s="45"/>
      <c r="E62" s="45"/>
      <c r="F62" s="45"/>
      <c r="G62" s="45"/>
      <c r="H62" s="45"/>
      <c r="I62" s="45"/>
      <c r="J62" s="45"/>
      <c r="K62" s="45"/>
      <c r="L62" s="45"/>
      <c r="M62" s="45"/>
      <c r="O62" s="125"/>
    </row>
    <row r="63" spans="1:15" s="1" customFormat="1" ht="12" customHeight="1">
      <c r="A63" s="45"/>
      <c r="B63" s="45"/>
      <c r="C63" s="45"/>
      <c r="E63" s="45"/>
      <c r="F63" s="45"/>
      <c r="G63" s="45"/>
      <c r="H63" s="45"/>
      <c r="I63" s="45"/>
      <c r="J63" s="45"/>
      <c r="K63" s="45"/>
      <c r="L63" s="45"/>
      <c r="M63" s="45"/>
      <c r="O63" s="125"/>
    </row>
    <row r="64" spans="1:15" s="1" customFormat="1" ht="12" customHeight="1">
      <c r="A64" s="45"/>
      <c r="B64" s="45"/>
      <c r="C64" s="45"/>
      <c r="E64" s="45"/>
      <c r="F64" s="45"/>
      <c r="G64" s="45"/>
      <c r="H64" s="45"/>
      <c r="I64" s="45"/>
      <c r="J64" s="45"/>
      <c r="K64" s="45"/>
      <c r="L64" s="45"/>
      <c r="M64" s="45"/>
      <c r="O64" s="125"/>
    </row>
    <row r="65" spans="1:15" s="1" customFormat="1" ht="15">
      <c r="A65" s="45"/>
      <c r="B65" s="45"/>
      <c r="C65" s="45"/>
      <c r="E65" s="45"/>
      <c r="F65" s="45"/>
      <c r="G65" s="45"/>
      <c r="H65" s="45"/>
      <c r="I65" s="45"/>
      <c r="J65" s="45"/>
      <c r="K65" s="45"/>
      <c r="L65" s="45"/>
      <c r="M65" s="45"/>
      <c r="O65" s="125"/>
    </row>
    <row r="66" spans="1:15" s="1" customFormat="1" ht="15">
      <c r="A66" s="45"/>
      <c r="B66" s="45"/>
      <c r="C66" s="45"/>
      <c r="E66" s="45"/>
      <c r="F66" s="45"/>
      <c r="G66" s="45"/>
      <c r="H66" s="45"/>
      <c r="I66" s="45"/>
      <c r="J66" s="45"/>
      <c r="K66" s="45"/>
      <c r="L66" s="45"/>
      <c r="M66" s="45"/>
      <c r="O66" s="125"/>
    </row>
    <row r="67" spans="1:15" s="1" customFormat="1" ht="15">
      <c r="A67" s="45"/>
      <c r="B67" s="45"/>
      <c r="C67" s="45"/>
      <c r="E67" s="45"/>
      <c r="F67" s="45"/>
      <c r="G67" s="45"/>
      <c r="H67" s="45"/>
      <c r="I67" s="45"/>
      <c r="J67" s="45"/>
      <c r="K67" s="45"/>
      <c r="L67" s="45"/>
      <c r="M67" s="45"/>
      <c r="O67" s="125"/>
    </row>
    <row r="68" spans="1:15" s="1" customFormat="1" ht="15">
      <c r="A68" s="45"/>
      <c r="B68" s="45"/>
      <c r="C68" s="45"/>
      <c r="E68" s="45"/>
      <c r="F68" s="45"/>
      <c r="G68" s="45"/>
      <c r="H68" s="45"/>
      <c r="I68" s="45"/>
      <c r="J68" s="45"/>
      <c r="K68" s="45"/>
      <c r="L68" s="45"/>
      <c r="M68" s="45"/>
      <c r="O68" s="125"/>
    </row>
    <row r="69" spans="1:15" s="1" customFormat="1" ht="15">
      <c r="A69" s="45"/>
      <c r="B69" s="45"/>
      <c r="C69" s="45"/>
      <c r="E69" s="45"/>
      <c r="F69" s="45"/>
      <c r="G69" s="45"/>
      <c r="H69" s="45"/>
      <c r="I69" s="45"/>
      <c r="J69" s="45"/>
      <c r="K69" s="45"/>
      <c r="L69" s="45"/>
      <c r="M69" s="45"/>
      <c r="O69" s="117"/>
    </row>
    <row r="70" spans="1:15" s="1" customFormat="1" ht="15">
      <c r="A70" s="45"/>
      <c r="B70" s="45"/>
      <c r="C70" s="45"/>
      <c r="E70" s="45"/>
      <c r="F70" s="45"/>
      <c r="G70" s="45"/>
      <c r="H70" s="45"/>
      <c r="I70" s="45"/>
      <c r="J70" s="45"/>
      <c r="K70" s="45"/>
      <c r="L70" s="45"/>
      <c r="O70" s="117"/>
    </row>
    <row r="71" spans="1:15" s="1" customFormat="1" ht="15">
      <c r="A71" s="45"/>
      <c r="B71" s="45"/>
      <c r="C71" s="45"/>
      <c r="E71" s="45"/>
      <c r="F71" s="45"/>
      <c r="G71" s="45"/>
      <c r="H71" s="45"/>
      <c r="I71" s="45"/>
      <c r="J71" s="45"/>
      <c r="K71" s="45"/>
      <c r="L71" s="45"/>
      <c r="M71" s="45"/>
      <c r="O71" s="125"/>
    </row>
    <row r="72" spans="1:12" s="1" customFormat="1" ht="15">
      <c r="A72" s="45"/>
      <c r="B72" s="45"/>
      <c r="C72" s="45"/>
      <c r="E72" s="45"/>
      <c r="F72" s="45"/>
      <c r="G72" s="45"/>
      <c r="H72" s="45"/>
      <c r="I72" s="45"/>
      <c r="J72" s="45"/>
      <c r="K72" s="45"/>
      <c r="L72" s="45"/>
    </row>
    <row r="73" spans="1:12" s="1" customFormat="1" ht="15">
      <c r="A73" s="45"/>
      <c r="B73" s="45"/>
      <c r="C73" s="45"/>
      <c r="D73" s="45"/>
      <c r="E73" s="45"/>
      <c r="F73" s="45"/>
      <c r="G73" s="45"/>
      <c r="H73" s="45"/>
      <c r="I73" s="45"/>
      <c r="J73" s="45"/>
      <c r="K73" s="45"/>
      <c r="L73" s="45"/>
    </row>
    <row r="74" spans="1:12" s="1" customFormat="1" ht="15">
      <c r="A74" s="47"/>
      <c r="B74" s="45"/>
      <c r="C74" s="45"/>
      <c r="D74" s="45"/>
      <c r="E74" s="45"/>
      <c r="F74" s="45"/>
      <c r="G74" s="45"/>
      <c r="H74" s="45"/>
      <c r="I74" s="45"/>
      <c r="J74" s="45"/>
      <c r="K74" s="45"/>
      <c r="L74" s="45"/>
    </row>
    <row r="75" spans="1:12" s="1" customFormat="1" ht="15">
      <c r="A75" s="47"/>
      <c r="B75" s="45"/>
      <c r="C75" s="45"/>
      <c r="D75" s="45"/>
      <c r="E75" s="45"/>
      <c r="F75" s="45"/>
      <c r="G75" s="45"/>
      <c r="H75" s="45"/>
      <c r="I75" s="45"/>
      <c r="J75" s="45"/>
      <c r="K75" s="45"/>
      <c r="L75" s="45"/>
    </row>
    <row r="76" spans="1:12" s="1" customFormat="1" ht="15">
      <c r="A76" s="47"/>
      <c r="B76" s="45"/>
      <c r="C76" s="45"/>
      <c r="D76" s="45"/>
      <c r="E76" s="45"/>
      <c r="F76" s="45"/>
      <c r="G76" s="45"/>
      <c r="H76" s="45"/>
      <c r="I76" s="45"/>
      <c r="J76" s="45"/>
      <c r="K76" s="45"/>
      <c r="L76" s="45"/>
    </row>
    <row r="77" spans="1:12" s="1" customFormat="1" ht="27" customHeight="1">
      <c r="A77" s="47"/>
      <c r="B77" s="45"/>
      <c r="C77" s="45"/>
      <c r="D77" s="45"/>
      <c r="E77" s="45"/>
      <c r="F77" s="45"/>
      <c r="G77" s="45"/>
      <c r="H77" s="45"/>
      <c r="I77" s="45"/>
      <c r="J77" s="45"/>
      <c r="K77" s="45"/>
      <c r="L77" s="45"/>
    </row>
    <row r="78" s="1" customFormat="1" ht="12.75">
      <c r="A78" s="47"/>
    </row>
    <row r="79" s="1" customFormat="1" ht="12.75"/>
    <row r="80" s="1" customFormat="1" ht="12.75"/>
    <row r="81" s="1" customFormat="1" ht="12.75"/>
    <row r="82" s="1" customFormat="1" ht="12.75"/>
    <row r="83" s="1" customFormat="1" ht="12.75"/>
    <row r="84" s="1" customFormat="1" ht="12.75"/>
    <row r="85" s="1" customFormat="1" ht="12.75"/>
    <row r="86" s="1" customFormat="1" ht="18" customHeight="1"/>
    <row r="87" s="1" customFormat="1" ht="18" customHeight="1"/>
    <row r="88" s="1" customFormat="1" ht="18" customHeight="1"/>
    <row r="89" s="1" customFormat="1" ht="18" customHeight="1"/>
    <row r="90" s="1" customFormat="1" ht="18" customHeight="1"/>
    <row r="91" s="1" customFormat="1" ht="18" customHeight="1"/>
    <row r="92" s="1" customFormat="1" ht="18" customHeight="1"/>
    <row r="93" s="1" customFormat="1" ht="18" customHeight="1"/>
    <row r="94" s="1" customFormat="1" ht="18" customHeight="1"/>
    <row r="95" s="1" customFormat="1" ht="18" customHeight="1"/>
    <row r="96" s="1" customFormat="1" ht="18" customHeight="1"/>
    <row r="97" s="1" customFormat="1" ht="18" customHeight="1"/>
    <row r="98" s="1" customFormat="1" ht="18" customHeight="1"/>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pans="1:17" s="1" customFormat="1" ht="12.75">
      <c r="A113"/>
      <c r="B113"/>
      <c r="C113"/>
      <c r="D113"/>
      <c r="E113"/>
      <c r="F113"/>
      <c r="G113"/>
      <c r="H113"/>
      <c r="I113"/>
      <c r="J113"/>
      <c r="K113"/>
      <c r="L113"/>
      <c r="M113"/>
      <c r="N113"/>
      <c r="O113"/>
      <c r="P113"/>
      <c r="Q113"/>
    </row>
    <row r="114" spans="1:17" s="1" customFormat="1" ht="12.75">
      <c r="A114"/>
      <c r="B114"/>
      <c r="C114"/>
      <c r="D114"/>
      <c r="E114"/>
      <c r="F114"/>
      <c r="G114"/>
      <c r="H114"/>
      <c r="I114"/>
      <c r="J114"/>
      <c r="K114"/>
      <c r="L114"/>
      <c r="M114"/>
      <c r="N114"/>
      <c r="O114"/>
      <c r="P114"/>
      <c r="Q114"/>
    </row>
    <row r="115" spans="1:17" s="1" customFormat="1" ht="12.75">
      <c r="A115"/>
      <c r="B115"/>
      <c r="C115"/>
      <c r="D115"/>
      <c r="E115"/>
      <c r="F115"/>
      <c r="G115"/>
      <c r="H115"/>
      <c r="I115"/>
      <c r="J115"/>
      <c r="K115"/>
      <c r="L115"/>
      <c r="M115"/>
      <c r="N115"/>
      <c r="O115"/>
      <c r="P115"/>
      <c r="Q115"/>
    </row>
    <row r="116" spans="1:17" s="1" customFormat="1" ht="12.75">
      <c r="A116"/>
      <c r="B116"/>
      <c r="C116"/>
      <c r="D116"/>
      <c r="E116"/>
      <c r="F116"/>
      <c r="G116"/>
      <c r="H116"/>
      <c r="I116"/>
      <c r="J116"/>
      <c r="K116"/>
      <c r="L116"/>
      <c r="M116"/>
      <c r="N116"/>
      <c r="O116"/>
      <c r="P116"/>
      <c r="Q116"/>
    </row>
    <row r="117" spans="1:17" s="1" customFormat="1" ht="12.75">
      <c r="A117"/>
      <c r="B117"/>
      <c r="C117"/>
      <c r="D117"/>
      <c r="E117"/>
      <c r="F117"/>
      <c r="G117"/>
      <c r="H117"/>
      <c r="I117"/>
      <c r="J117"/>
      <c r="K117"/>
      <c r="L117"/>
      <c r="M117"/>
      <c r="N117"/>
      <c r="O117"/>
      <c r="P117"/>
      <c r="Q117"/>
    </row>
    <row r="118" spans="1:17" s="1" customFormat="1" ht="12.75">
      <c r="A118"/>
      <c r="B118"/>
      <c r="C118"/>
      <c r="D118"/>
      <c r="E118"/>
      <c r="F118"/>
      <c r="G118"/>
      <c r="H118"/>
      <c r="I118"/>
      <c r="J118"/>
      <c r="K118"/>
      <c r="L118"/>
      <c r="M118"/>
      <c r="N118"/>
      <c r="O118"/>
      <c r="P118"/>
      <c r="Q118"/>
    </row>
    <row r="119" spans="1:17" s="1" customFormat="1" ht="12.75">
      <c r="A119"/>
      <c r="B119"/>
      <c r="C119"/>
      <c r="D119"/>
      <c r="E119"/>
      <c r="F119"/>
      <c r="G119"/>
      <c r="H119"/>
      <c r="I119"/>
      <c r="J119"/>
      <c r="K119"/>
      <c r="L119"/>
      <c r="M119"/>
      <c r="N119"/>
      <c r="O119"/>
      <c r="P119"/>
      <c r="Q119"/>
    </row>
    <row r="120" spans="1:17" s="1" customFormat="1" ht="12.75">
      <c r="A120"/>
      <c r="B120"/>
      <c r="C120"/>
      <c r="D120"/>
      <c r="E120"/>
      <c r="F120"/>
      <c r="G120"/>
      <c r="H120"/>
      <c r="I120"/>
      <c r="J120"/>
      <c r="K120"/>
      <c r="L120"/>
      <c r="M120"/>
      <c r="N120"/>
      <c r="O120"/>
      <c r="P120"/>
      <c r="Q120"/>
    </row>
    <row r="121" spans="1:17" s="1" customFormat="1" ht="12.75">
      <c r="A121"/>
      <c r="B121"/>
      <c r="C121"/>
      <c r="D121"/>
      <c r="E121"/>
      <c r="F121"/>
      <c r="G121"/>
      <c r="H121"/>
      <c r="I121"/>
      <c r="J121"/>
      <c r="K121"/>
      <c r="L121"/>
      <c r="M121"/>
      <c r="N121"/>
      <c r="O121"/>
      <c r="P121"/>
      <c r="Q121"/>
    </row>
    <row r="122" spans="1:17" s="1" customFormat="1" ht="12.75">
      <c r="A122"/>
      <c r="B122"/>
      <c r="C122"/>
      <c r="D122"/>
      <c r="E122"/>
      <c r="F122"/>
      <c r="G122"/>
      <c r="H122"/>
      <c r="I122"/>
      <c r="J122"/>
      <c r="K122"/>
      <c r="L122"/>
      <c r="M122"/>
      <c r="N122"/>
      <c r="O122"/>
      <c r="P122"/>
      <c r="Q122"/>
    </row>
    <row r="123" spans="1:17" s="1" customFormat="1" ht="12.75">
      <c r="A123"/>
      <c r="B123"/>
      <c r="C123"/>
      <c r="D123"/>
      <c r="E123"/>
      <c r="F123"/>
      <c r="G123"/>
      <c r="H123"/>
      <c r="I123"/>
      <c r="J123"/>
      <c r="K123"/>
      <c r="L123"/>
      <c r="M123"/>
      <c r="N123"/>
      <c r="O123"/>
      <c r="P123"/>
      <c r="Q123"/>
    </row>
    <row r="124" spans="1:17" s="1" customFormat="1" ht="12.75">
      <c r="A124"/>
      <c r="B124"/>
      <c r="C124"/>
      <c r="D124"/>
      <c r="E124"/>
      <c r="F124"/>
      <c r="G124"/>
      <c r="H124"/>
      <c r="I124"/>
      <c r="J124"/>
      <c r="K124"/>
      <c r="L124"/>
      <c r="M124"/>
      <c r="N124"/>
      <c r="O124"/>
      <c r="P124"/>
      <c r="Q124"/>
    </row>
    <row r="125" spans="1:17" s="1" customFormat="1" ht="12.75">
      <c r="A125"/>
      <c r="B125"/>
      <c r="C125"/>
      <c r="D125"/>
      <c r="E125"/>
      <c r="F125"/>
      <c r="G125"/>
      <c r="H125"/>
      <c r="I125"/>
      <c r="J125"/>
      <c r="K125"/>
      <c r="L125"/>
      <c r="M125"/>
      <c r="N125"/>
      <c r="O125"/>
      <c r="P125"/>
      <c r="Q125"/>
    </row>
    <row r="126" spans="1:17" s="1" customFormat="1" ht="12.75">
      <c r="A126"/>
      <c r="B126"/>
      <c r="C126"/>
      <c r="D126"/>
      <c r="E126"/>
      <c r="F126"/>
      <c r="G126"/>
      <c r="H126"/>
      <c r="I126"/>
      <c r="J126"/>
      <c r="K126"/>
      <c r="L126"/>
      <c r="M126"/>
      <c r="N126"/>
      <c r="O126"/>
      <c r="P126"/>
      <c r="Q126"/>
    </row>
    <row r="127" spans="1:17" s="1" customFormat="1" ht="12.75">
      <c r="A127"/>
      <c r="B127"/>
      <c r="C127"/>
      <c r="D127"/>
      <c r="E127"/>
      <c r="F127"/>
      <c r="G127"/>
      <c r="H127"/>
      <c r="I127"/>
      <c r="J127"/>
      <c r="K127"/>
      <c r="L127"/>
      <c r="M127"/>
      <c r="N127"/>
      <c r="O127"/>
      <c r="P127"/>
      <c r="Q127"/>
    </row>
    <row r="128" spans="1:17" s="1" customFormat="1" ht="12.75">
      <c r="A128"/>
      <c r="B128"/>
      <c r="C128"/>
      <c r="D128"/>
      <c r="E128"/>
      <c r="F128"/>
      <c r="G128"/>
      <c r="H128"/>
      <c r="I128"/>
      <c r="J128"/>
      <c r="K128"/>
      <c r="L128"/>
      <c r="M128"/>
      <c r="N128"/>
      <c r="O128"/>
      <c r="P128"/>
      <c r="Q128"/>
    </row>
    <row r="129" spans="1:17" s="1" customFormat="1" ht="12.75">
      <c r="A129"/>
      <c r="B129"/>
      <c r="C129"/>
      <c r="D129"/>
      <c r="E129"/>
      <c r="F129"/>
      <c r="G129"/>
      <c r="H129"/>
      <c r="I129"/>
      <c r="J129"/>
      <c r="K129"/>
      <c r="L129"/>
      <c r="M129"/>
      <c r="N129"/>
      <c r="O129"/>
      <c r="P129"/>
      <c r="Q129"/>
    </row>
    <row r="130" spans="1:17" s="1" customFormat="1" ht="12.75">
      <c r="A130"/>
      <c r="B130"/>
      <c r="C130"/>
      <c r="D130"/>
      <c r="E130"/>
      <c r="F130"/>
      <c r="G130"/>
      <c r="H130"/>
      <c r="I130"/>
      <c r="J130"/>
      <c r="K130"/>
      <c r="L130"/>
      <c r="M130"/>
      <c r="N130"/>
      <c r="O130"/>
      <c r="P130"/>
      <c r="Q130"/>
    </row>
    <row r="131" spans="1:17" s="1" customFormat="1" ht="12.75">
      <c r="A131"/>
      <c r="B131"/>
      <c r="C131"/>
      <c r="D131"/>
      <c r="E131"/>
      <c r="F131"/>
      <c r="G131"/>
      <c r="H131"/>
      <c r="I131"/>
      <c r="J131"/>
      <c r="K131"/>
      <c r="L131"/>
      <c r="M131"/>
      <c r="N131"/>
      <c r="O131"/>
      <c r="P131"/>
      <c r="Q131"/>
    </row>
    <row r="132" spans="1:17" s="1" customFormat="1" ht="12.75">
      <c r="A132"/>
      <c r="B132"/>
      <c r="C132"/>
      <c r="D132"/>
      <c r="E132"/>
      <c r="F132"/>
      <c r="G132"/>
      <c r="H132"/>
      <c r="I132"/>
      <c r="J132"/>
      <c r="K132"/>
      <c r="L132"/>
      <c r="M132"/>
      <c r="N132"/>
      <c r="O132"/>
      <c r="P132"/>
      <c r="Q132"/>
    </row>
    <row r="133" spans="1:17" s="1" customFormat="1" ht="12.75">
      <c r="A133"/>
      <c r="B133"/>
      <c r="C133"/>
      <c r="D133"/>
      <c r="E133"/>
      <c r="F133"/>
      <c r="G133"/>
      <c r="H133"/>
      <c r="I133"/>
      <c r="J133"/>
      <c r="K133"/>
      <c r="L133"/>
      <c r="M133"/>
      <c r="N133"/>
      <c r="O133"/>
      <c r="P133"/>
      <c r="Q133"/>
    </row>
    <row r="134" spans="1:17" s="1" customFormat="1" ht="12.75">
      <c r="A134"/>
      <c r="B134"/>
      <c r="C134"/>
      <c r="D134"/>
      <c r="E134"/>
      <c r="F134"/>
      <c r="G134"/>
      <c r="H134"/>
      <c r="I134"/>
      <c r="J134"/>
      <c r="K134"/>
      <c r="L134"/>
      <c r="M134"/>
      <c r="N134"/>
      <c r="O134"/>
      <c r="P134"/>
      <c r="Q134"/>
    </row>
    <row r="135" spans="1:17" s="1" customFormat="1" ht="12.75">
      <c r="A135"/>
      <c r="B135"/>
      <c r="C135"/>
      <c r="D135"/>
      <c r="E135"/>
      <c r="F135"/>
      <c r="G135"/>
      <c r="H135"/>
      <c r="I135"/>
      <c r="J135"/>
      <c r="K135"/>
      <c r="L135"/>
      <c r="M135"/>
      <c r="N135"/>
      <c r="O135"/>
      <c r="P135"/>
      <c r="Q135"/>
    </row>
    <row r="136" spans="1:17" s="1" customFormat="1" ht="12.75">
      <c r="A136"/>
      <c r="B136"/>
      <c r="C136"/>
      <c r="D136"/>
      <c r="E136"/>
      <c r="F136"/>
      <c r="G136"/>
      <c r="H136"/>
      <c r="I136"/>
      <c r="J136"/>
      <c r="K136"/>
      <c r="L136"/>
      <c r="M136"/>
      <c r="N136"/>
      <c r="O136"/>
      <c r="P136"/>
      <c r="Q136"/>
    </row>
    <row r="137" spans="1:17" s="1" customFormat="1" ht="12.75">
      <c r="A137"/>
      <c r="B137"/>
      <c r="C137"/>
      <c r="D137"/>
      <c r="E137"/>
      <c r="F137"/>
      <c r="G137"/>
      <c r="H137"/>
      <c r="I137"/>
      <c r="J137"/>
      <c r="K137"/>
      <c r="L137"/>
      <c r="M137"/>
      <c r="N137"/>
      <c r="O137"/>
      <c r="P137"/>
      <c r="Q137"/>
    </row>
    <row r="138" spans="1:17" s="1" customFormat="1" ht="12.75">
      <c r="A138"/>
      <c r="B138"/>
      <c r="C138"/>
      <c r="D138"/>
      <c r="E138"/>
      <c r="F138"/>
      <c r="G138"/>
      <c r="H138"/>
      <c r="I138"/>
      <c r="J138"/>
      <c r="K138"/>
      <c r="L138"/>
      <c r="M138"/>
      <c r="N138"/>
      <c r="O138"/>
      <c r="P138"/>
      <c r="Q138"/>
    </row>
    <row r="139" spans="1:17" s="1" customFormat="1" ht="12.75">
      <c r="A139"/>
      <c r="B139"/>
      <c r="C139"/>
      <c r="D139"/>
      <c r="E139"/>
      <c r="F139"/>
      <c r="G139"/>
      <c r="H139"/>
      <c r="I139"/>
      <c r="J139"/>
      <c r="K139"/>
      <c r="L139"/>
      <c r="M139"/>
      <c r="N139"/>
      <c r="O139"/>
      <c r="P139"/>
      <c r="Q139"/>
    </row>
  </sheetData>
  <sheetProtection/>
  <mergeCells count="5">
    <mergeCell ref="Q7:Q8"/>
    <mergeCell ref="K56:L56"/>
    <mergeCell ref="K57:L57"/>
    <mergeCell ref="M56:N56"/>
    <mergeCell ref="M57:N57"/>
  </mergeCells>
  <printOptions/>
  <pageMargins left="0.75" right="0.75" top="1" bottom="1" header="0.5" footer="0.5"/>
  <pageSetup fitToHeight="1" fitToWidth="1" horizontalDpi="96" verticalDpi="96" orientation="portrait" paperSize="9" scale="54" r:id="rId1"/>
  <headerFooter alignWithMargins="0">
    <oddHeader>&amp;R&amp;"Arial,Bold"&amp;16ROAD TRANSPORT VEHICLES</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Z100"/>
  <sheetViews>
    <sheetView zoomScale="70" zoomScaleNormal="70" zoomScalePageLayoutView="0" workbookViewId="0" topLeftCell="A1">
      <selection activeCell="W19" sqref="W19"/>
    </sheetView>
  </sheetViews>
  <sheetFormatPr defaultColWidth="9.140625" defaultRowHeight="12.75"/>
  <cols>
    <col min="1" max="1" width="29.57421875" style="0" customWidth="1"/>
    <col min="2" max="2" width="10.421875" style="0" hidden="1" customWidth="1"/>
    <col min="3" max="3" width="10.00390625" style="0" hidden="1" customWidth="1"/>
    <col min="4" max="5" width="10.421875" style="0" hidden="1" customWidth="1"/>
    <col min="6" max="6" width="9.7109375" style="0" hidden="1" customWidth="1"/>
    <col min="7" max="7" width="10.140625" style="0" hidden="1" customWidth="1"/>
    <col min="8" max="8" width="10.28125" style="0" customWidth="1"/>
    <col min="9" max="9" width="10.57421875" style="0" customWidth="1"/>
    <col min="10" max="13" width="10.140625" style="0" customWidth="1"/>
    <col min="14" max="14" width="10.421875" style="0" customWidth="1"/>
  </cols>
  <sheetData>
    <row r="1" spans="1:18" s="44" customFormat="1" ht="20.25">
      <c r="A1" s="96" t="s">
        <v>888</v>
      </c>
      <c r="B1" s="96"/>
      <c r="C1" s="45"/>
      <c r="D1" s="45"/>
      <c r="E1" s="45"/>
      <c r="F1" s="45"/>
      <c r="G1" s="45"/>
      <c r="H1" s="45"/>
      <c r="I1" s="301"/>
      <c r="J1" s="45"/>
      <c r="K1" s="45"/>
      <c r="L1" s="45"/>
      <c r="M1" s="45"/>
      <c r="P1" s="45"/>
      <c r="Q1" s="45"/>
      <c r="R1" s="45"/>
    </row>
    <row r="2" spans="1:18" ht="15.75">
      <c r="A2" s="266"/>
      <c r="B2" s="370">
        <v>1999</v>
      </c>
      <c r="C2" s="236">
        <v>2000</v>
      </c>
      <c r="D2" s="236">
        <v>2001</v>
      </c>
      <c r="E2" s="237">
        <v>2002</v>
      </c>
      <c r="F2" s="237">
        <v>2003</v>
      </c>
      <c r="G2" s="237">
        <v>2004</v>
      </c>
      <c r="H2" s="237">
        <v>2005</v>
      </c>
      <c r="I2" s="237">
        <v>2006</v>
      </c>
      <c r="J2" s="237">
        <v>2007</v>
      </c>
      <c r="K2" s="237">
        <v>2008</v>
      </c>
      <c r="L2" s="237">
        <v>2009</v>
      </c>
      <c r="M2" s="237">
        <v>2010</v>
      </c>
      <c r="N2" s="237">
        <v>2011</v>
      </c>
      <c r="O2" s="237">
        <v>2012</v>
      </c>
      <c r="P2" s="237">
        <v>2013</v>
      </c>
      <c r="Q2" s="237">
        <v>2014</v>
      </c>
      <c r="R2" s="237">
        <v>2015</v>
      </c>
    </row>
    <row r="3" spans="1:17" ht="15.75">
      <c r="A3" s="197" t="s">
        <v>274</v>
      </c>
      <c r="B3" s="344"/>
      <c r="C3" s="96"/>
      <c r="D3" s="96"/>
      <c r="E3" s="96"/>
      <c r="F3" s="96"/>
      <c r="G3" s="179"/>
      <c r="H3" s="179"/>
      <c r="I3" s="98"/>
      <c r="M3" s="98"/>
      <c r="P3" s="98" t="s">
        <v>828</v>
      </c>
      <c r="Q3" s="44"/>
    </row>
    <row r="4" spans="1:2" ht="23.25" customHeight="1">
      <c r="A4" s="199" t="s">
        <v>275</v>
      </c>
      <c r="B4" s="342"/>
    </row>
    <row r="5" ht="4.5" customHeight="1">
      <c r="B5" s="342"/>
    </row>
    <row r="6" spans="1:18" ht="15">
      <c r="A6" s="200" t="s">
        <v>564</v>
      </c>
      <c r="B6" s="482">
        <v>26</v>
      </c>
      <c r="C6" s="181">
        <v>25</v>
      </c>
      <c r="D6" s="181">
        <v>23</v>
      </c>
      <c r="E6" s="483">
        <v>21</v>
      </c>
      <c r="F6" s="210">
        <v>28</v>
      </c>
      <c r="G6" s="181">
        <v>26</v>
      </c>
      <c r="H6" s="181">
        <v>21</v>
      </c>
      <c r="I6" s="181">
        <v>30</v>
      </c>
      <c r="J6" s="181">
        <v>28</v>
      </c>
      <c r="K6" s="181">
        <v>32</v>
      </c>
      <c r="L6" s="181">
        <v>25</v>
      </c>
      <c r="M6" s="181">
        <v>27</v>
      </c>
      <c r="N6" s="181">
        <v>26</v>
      </c>
      <c r="O6" s="181">
        <v>28</v>
      </c>
      <c r="P6" s="181">
        <v>26</v>
      </c>
      <c r="Q6" s="181">
        <v>29.3</v>
      </c>
      <c r="R6" s="181">
        <v>25.781</v>
      </c>
    </row>
    <row r="7" spans="1:18" ht="15">
      <c r="A7" s="200" t="s">
        <v>565</v>
      </c>
      <c r="B7" s="482">
        <v>66</v>
      </c>
      <c r="C7" s="181">
        <v>63</v>
      </c>
      <c r="D7" s="181">
        <v>65</v>
      </c>
      <c r="E7" s="483">
        <v>62</v>
      </c>
      <c r="F7" s="210">
        <v>58</v>
      </c>
      <c r="G7" s="181">
        <v>61</v>
      </c>
      <c r="H7" s="181">
        <v>60</v>
      </c>
      <c r="I7" s="181">
        <v>59</v>
      </c>
      <c r="J7" s="181">
        <v>58</v>
      </c>
      <c r="K7" s="181">
        <v>56</v>
      </c>
      <c r="L7" s="181">
        <v>58</v>
      </c>
      <c r="M7" s="181">
        <v>58</v>
      </c>
      <c r="N7" s="181">
        <v>54</v>
      </c>
      <c r="O7" s="181">
        <v>58</v>
      </c>
      <c r="P7" s="181">
        <v>56</v>
      </c>
      <c r="Q7" s="181">
        <v>56.1</v>
      </c>
      <c r="R7" s="181">
        <v>54.379</v>
      </c>
    </row>
    <row r="8" spans="1:18" ht="15">
      <c r="A8" s="200" t="s">
        <v>116</v>
      </c>
      <c r="B8" s="482">
        <v>78</v>
      </c>
      <c r="C8" s="181">
        <v>78</v>
      </c>
      <c r="D8" s="181">
        <v>76</v>
      </c>
      <c r="E8" s="483">
        <v>81</v>
      </c>
      <c r="F8" s="210">
        <v>80</v>
      </c>
      <c r="G8" s="181">
        <v>79</v>
      </c>
      <c r="H8" s="181">
        <v>79</v>
      </c>
      <c r="I8" s="181">
        <v>76</v>
      </c>
      <c r="J8" s="181">
        <v>78</v>
      </c>
      <c r="K8" s="181">
        <v>78</v>
      </c>
      <c r="L8" s="181">
        <v>77</v>
      </c>
      <c r="M8" s="181">
        <v>76</v>
      </c>
      <c r="N8" s="181">
        <v>77</v>
      </c>
      <c r="O8" s="181">
        <v>75</v>
      </c>
      <c r="P8" s="181">
        <v>74</v>
      </c>
      <c r="Q8" s="181">
        <v>73.2</v>
      </c>
      <c r="R8" s="181">
        <v>71.779</v>
      </c>
    </row>
    <row r="9" spans="1:18" ht="15">
      <c r="A9" s="200" t="s">
        <v>117</v>
      </c>
      <c r="B9" s="482">
        <v>76</v>
      </c>
      <c r="C9" s="181">
        <v>77</v>
      </c>
      <c r="D9" s="181">
        <v>79</v>
      </c>
      <c r="E9" s="483">
        <v>77</v>
      </c>
      <c r="F9" s="210">
        <v>81</v>
      </c>
      <c r="G9" s="181">
        <v>79</v>
      </c>
      <c r="H9" s="181">
        <v>79</v>
      </c>
      <c r="I9" s="181">
        <v>79</v>
      </c>
      <c r="J9" s="181">
        <v>80</v>
      </c>
      <c r="K9" s="181">
        <v>83</v>
      </c>
      <c r="L9" s="181">
        <v>80</v>
      </c>
      <c r="M9" s="181">
        <v>81</v>
      </c>
      <c r="N9" s="181">
        <v>80</v>
      </c>
      <c r="O9" s="181">
        <v>80</v>
      </c>
      <c r="P9" s="181">
        <v>80</v>
      </c>
      <c r="Q9" s="181">
        <v>82.1</v>
      </c>
      <c r="R9" s="181">
        <v>81.898</v>
      </c>
    </row>
    <row r="10" spans="1:18" ht="15">
      <c r="A10" s="200" t="s">
        <v>118</v>
      </c>
      <c r="B10" s="482">
        <v>70</v>
      </c>
      <c r="C10" s="181">
        <v>73</v>
      </c>
      <c r="D10" s="181">
        <v>72</v>
      </c>
      <c r="E10" s="483">
        <v>72</v>
      </c>
      <c r="F10" s="210">
        <v>74</v>
      </c>
      <c r="G10" s="181">
        <v>74</v>
      </c>
      <c r="H10" s="181">
        <v>75</v>
      </c>
      <c r="I10" s="181">
        <v>76</v>
      </c>
      <c r="J10" s="181">
        <v>76</v>
      </c>
      <c r="K10" s="181">
        <v>78</v>
      </c>
      <c r="L10" s="181">
        <v>78</v>
      </c>
      <c r="M10" s="181">
        <v>78</v>
      </c>
      <c r="N10" s="181">
        <v>78</v>
      </c>
      <c r="O10" s="181">
        <v>79</v>
      </c>
      <c r="P10" s="181">
        <v>80</v>
      </c>
      <c r="Q10" s="181">
        <v>79.1</v>
      </c>
      <c r="R10" s="181">
        <v>77.758</v>
      </c>
    </row>
    <row r="11" spans="1:18" ht="15">
      <c r="A11" s="200" t="s">
        <v>119</v>
      </c>
      <c r="B11" s="482">
        <v>56</v>
      </c>
      <c r="C11" s="181">
        <v>59</v>
      </c>
      <c r="D11" s="181">
        <v>61</v>
      </c>
      <c r="E11" s="483">
        <v>62</v>
      </c>
      <c r="F11" s="210">
        <v>64</v>
      </c>
      <c r="G11" s="181">
        <v>65</v>
      </c>
      <c r="H11" s="181">
        <v>65</v>
      </c>
      <c r="I11" s="181">
        <v>68</v>
      </c>
      <c r="J11" s="181">
        <v>69</v>
      </c>
      <c r="K11" s="181">
        <v>70</v>
      </c>
      <c r="L11" s="181">
        <v>75</v>
      </c>
      <c r="M11" s="181">
        <v>72</v>
      </c>
      <c r="N11" s="181">
        <v>74</v>
      </c>
      <c r="O11" s="181">
        <v>73</v>
      </c>
      <c r="P11" s="181">
        <v>74</v>
      </c>
      <c r="Q11" s="181">
        <v>74.4</v>
      </c>
      <c r="R11" s="181">
        <v>75.645</v>
      </c>
    </row>
    <row r="12" spans="1:18" ht="15">
      <c r="A12" s="200" t="s">
        <v>566</v>
      </c>
      <c r="B12" s="482">
        <v>42</v>
      </c>
      <c r="C12" s="181">
        <v>40</v>
      </c>
      <c r="D12" s="181">
        <v>45</v>
      </c>
      <c r="E12" s="483">
        <v>43</v>
      </c>
      <c r="F12" s="210">
        <v>45</v>
      </c>
      <c r="G12" s="181">
        <v>48</v>
      </c>
      <c r="H12" s="181">
        <v>49</v>
      </c>
      <c r="I12" s="181">
        <v>51</v>
      </c>
      <c r="J12" s="181">
        <v>55</v>
      </c>
      <c r="K12" s="181">
        <v>53</v>
      </c>
      <c r="L12" s="181">
        <v>55</v>
      </c>
      <c r="M12" s="181">
        <v>54</v>
      </c>
      <c r="N12" s="181">
        <v>57</v>
      </c>
      <c r="O12" s="181">
        <v>59</v>
      </c>
      <c r="P12" s="181">
        <v>60</v>
      </c>
      <c r="Q12" s="181">
        <v>61.2</v>
      </c>
      <c r="R12" s="181">
        <v>62.03</v>
      </c>
    </row>
    <row r="13" spans="1:18" ht="18" customHeight="1">
      <c r="A13" s="200" t="s">
        <v>567</v>
      </c>
      <c r="B13" s="181">
        <v>22</v>
      </c>
      <c r="C13" s="181">
        <v>24</v>
      </c>
      <c r="D13" s="181">
        <v>24</v>
      </c>
      <c r="E13" s="483">
        <v>24</v>
      </c>
      <c r="F13" s="210">
        <v>27</v>
      </c>
      <c r="G13" s="181">
        <v>28</v>
      </c>
      <c r="H13" s="181">
        <v>27</v>
      </c>
      <c r="I13" s="181">
        <v>29</v>
      </c>
      <c r="J13" s="181">
        <v>35</v>
      </c>
      <c r="K13" s="181">
        <v>31</v>
      </c>
      <c r="L13" s="181">
        <v>37</v>
      </c>
      <c r="M13" s="181">
        <v>37</v>
      </c>
      <c r="N13" s="181">
        <v>35</v>
      </c>
      <c r="O13" s="181">
        <v>37</v>
      </c>
      <c r="P13" s="181">
        <v>41</v>
      </c>
      <c r="Q13" s="181">
        <v>39.8</v>
      </c>
      <c r="R13" s="181">
        <v>43.136</v>
      </c>
    </row>
    <row r="14" spans="1:18" ht="9" customHeight="1">
      <c r="A14" s="87"/>
      <c r="B14" s="482"/>
      <c r="C14" s="181"/>
      <c r="D14" s="181"/>
      <c r="E14" s="483"/>
      <c r="F14" s="210"/>
      <c r="G14" s="181"/>
      <c r="H14" s="181"/>
      <c r="I14" s="181"/>
      <c r="J14" s="181"/>
      <c r="K14" s="181"/>
      <c r="L14" s="181"/>
      <c r="M14" s="181"/>
      <c r="N14" s="181"/>
      <c r="O14" s="484"/>
      <c r="P14" s="484"/>
      <c r="Q14" s="484"/>
      <c r="R14" s="484"/>
    </row>
    <row r="15" spans="1:18" ht="15.75" customHeight="1">
      <c r="A15" s="153" t="s">
        <v>286</v>
      </c>
      <c r="B15" s="181">
        <v>63</v>
      </c>
      <c r="C15" s="181">
        <v>64</v>
      </c>
      <c r="D15" s="181">
        <v>65</v>
      </c>
      <c r="E15" s="483">
        <v>65</v>
      </c>
      <c r="F15" s="210">
        <v>66</v>
      </c>
      <c r="G15" s="181">
        <v>66</v>
      </c>
      <c r="H15" s="181">
        <v>66</v>
      </c>
      <c r="I15" s="181">
        <v>66</v>
      </c>
      <c r="J15" s="181">
        <v>67</v>
      </c>
      <c r="K15" s="181">
        <v>68</v>
      </c>
      <c r="L15" s="181">
        <v>68</v>
      </c>
      <c r="M15" s="181">
        <v>68</v>
      </c>
      <c r="N15" s="181">
        <v>67</v>
      </c>
      <c r="O15" s="181">
        <v>68</v>
      </c>
      <c r="P15" s="181">
        <v>68</v>
      </c>
      <c r="Q15" s="181">
        <v>68.5</v>
      </c>
      <c r="R15" s="181">
        <v>68.039</v>
      </c>
    </row>
    <row r="16" spans="1:14" ht="15">
      <c r="A16" s="200"/>
      <c r="B16" s="182"/>
      <c r="C16" s="182"/>
      <c r="D16" s="182"/>
      <c r="E16" s="198"/>
      <c r="F16" s="182"/>
      <c r="G16" s="182"/>
      <c r="H16" s="182"/>
      <c r="I16" s="182"/>
      <c r="J16" s="182"/>
      <c r="K16" s="182"/>
      <c r="L16" s="182"/>
      <c r="M16" s="182"/>
      <c r="N16" s="182"/>
    </row>
    <row r="17" spans="1:18" ht="15.75">
      <c r="A17" s="199" t="s">
        <v>276</v>
      </c>
      <c r="B17" s="477">
        <v>13660</v>
      </c>
      <c r="C17" s="477">
        <v>14440</v>
      </c>
      <c r="D17" s="477">
        <v>14527</v>
      </c>
      <c r="E17" s="478">
        <v>13936</v>
      </c>
      <c r="F17" s="503">
        <v>13850</v>
      </c>
      <c r="G17" s="477">
        <v>14660</v>
      </c>
      <c r="H17" s="477">
        <v>13970</v>
      </c>
      <c r="I17" s="477">
        <v>14075</v>
      </c>
      <c r="J17" s="477">
        <v>12152</v>
      </c>
      <c r="K17" s="477">
        <v>12267</v>
      </c>
      <c r="L17" s="477">
        <v>12447</v>
      </c>
      <c r="M17" s="477">
        <v>12361</v>
      </c>
      <c r="N17" s="477">
        <v>12801</v>
      </c>
      <c r="O17" s="477">
        <v>9828</v>
      </c>
      <c r="P17" s="477">
        <v>9838</v>
      </c>
      <c r="Q17" s="477">
        <v>9720</v>
      </c>
      <c r="R17" s="477">
        <v>9340</v>
      </c>
    </row>
    <row r="18" spans="1:14" ht="15.75">
      <c r="A18" s="202"/>
      <c r="B18" s="369"/>
      <c r="C18" s="102"/>
      <c r="D18" s="102"/>
      <c r="E18" s="102"/>
      <c r="F18" s="48"/>
      <c r="G18" s="102"/>
      <c r="H18" s="102"/>
      <c r="I18" s="102"/>
      <c r="J18" s="102"/>
      <c r="K18" s="102"/>
      <c r="L18" s="102"/>
      <c r="M18" s="102"/>
      <c r="N18" s="102"/>
    </row>
    <row r="19" spans="1:14" ht="20.25" customHeight="1">
      <c r="A19" s="199" t="s">
        <v>277</v>
      </c>
      <c r="B19" s="369"/>
      <c r="C19" s="102"/>
      <c r="D19" s="102"/>
      <c r="E19" s="102"/>
      <c r="F19" s="48"/>
      <c r="G19" s="102"/>
      <c r="H19" s="102"/>
      <c r="I19" s="102"/>
      <c r="J19" s="102"/>
      <c r="K19" s="102"/>
      <c r="L19" s="102"/>
      <c r="M19" s="102"/>
      <c r="N19" s="102"/>
    </row>
    <row r="20" spans="1:14" ht="21" customHeight="1">
      <c r="A20" s="199" t="s">
        <v>275</v>
      </c>
      <c r="B20" s="369"/>
      <c r="C20" s="102"/>
      <c r="D20" s="102"/>
      <c r="E20" s="102"/>
      <c r="F20" s="48"/>
      <c r="G20" s="102"/>
      <c r="H20" s="102"/>
      <c r="I20" s="102"/>
      <c r="J20" s="102"/>
      <c r="K20" s="102"/>
      <c r="L20" s="102"/>
      <c r="M20" s="102"/>
      <c r="N20" s="102"/>
    </row>
    <row r="21" spans="1:14" ht="5.25" customHeight="1">
      <c r="A21" s="200"/>
      <c r="B21" s="335"/>
      <c r="C21" s="74"/>
      <c r="D21" s="74"/>
      <c r="E21" s="76"/>
      <c r="F21" s="76"/>
      <c r="G21" s="74"/>
      <c r="H21" s="74"/>
      <c r="I21" s="74"/>
      <c r="J21" s="74"/>
      <c r="K21" s="74"/>
      <c r="L21" s="74"/>
      <c r="M21" s="74"/>
      <c r="N21" s="74"/>
    </row>
    <row r="22" spans="1:18" ht="15">
      <c r="A22" s="200" t="s">
        <v>564</v>
      </c>
      <c r="B22" s="482">
        <v>27</v>
      </c>
      <c r="C22" s="181">
        <v>28</v>
      </c>
      <c r="D22" s="181">
        <v>23</v>
      </c>
      <c r="E22" s="483">
        <v>22</v>
      </c>
      <c r="F22" s="210">
        <v>35</v>
      </c>
      <c r="G22" s="181">
        <v>31</v>
      </c>
      <c r="H22" s="181">
        <v>25</v>
      </c>
      <c r="I22" s="181">
        <v>32</v>
      </c>
      <c r="J22" s="181">
        <v>27</v>
      </c>
      <c r="K22" s="181">
        <v>32</v>
      </c>
      <c r="L22" s="181">
        <v>28</v>
      </c>
      <c r="M22" s="181">
        <v>28</v>
      </c>
      <c r="N22" s="181">
        <v>33</v>
      </c>
      <c r="O22" s="181">
        <v>35</v>
      </c>
      <c r="P22" s="181">
        <v>24</v>
      </c>
      <c r="Q22" s="181">
        <v>31.7</v>
      </c>
      <c r="R22" s="181">
        <v>27.958</v>
      </c>
    </row>
    <row r="23" spans="1:18" ht="15">
      <c r="A23" s="200" t="s">
        <v>565</v>
      </c>
      <c r="B23" s="482">
        <v>74</v>
      </c>
      <c r="C23" s="181">
        <v>70</v>
      </c>
      <c r="D23" s="181">
        <v>70</v>
      </c>
      <c r="E23" s="483">
        <v>70</v>
      </c>
      <c r="F23" s="210">
        <v>64</v>
      </c>
      <c r="G23" s="181">
        <v>66</v>
      </c>
      <c r="H23" s="181">
        <v>62</v>
      </c>
      <c r="I23" s="181">
        <v>61</v>
      </c>
      <c r="J23" s="181">
        <v>61</v>
      </c>
      <c r="K23" s="181">
        <v>62</v>
      </c>
      <c r="L23" s="181">
        <v>61</v>
      </c>
      <c r="M23" s="181">
        <v>64</v>
      </c>
      <c r="N23" s="181">
        <v>58</v>
      </c>
      <c r="O23" s="181">
        <v>59</v>
      </c>
      <c r="P23" s="181">
        <v>60</v>
      </c>
      <c r="Q23" s="181">
        <v>58.8</v>
      </c>
      <c r="R23" s="181">
        <v>55.393</v>
      </c>
    </row>
    <row r="24" spans="1:18" ht="15">
      <c r="A24" s="200" t="s">
        <v>116</v>
      </c>
      <c r="B24" s="482">
        <v>86</v>
      </c>
      <c r="C24" s="181">
        <v>85</v>
      </c>
      <c r="D24" s="181">
        <v>82</v>
      </c>
      <c r="E24" s="483">
        <v>87</v>
      </c>
      <c r="F24" s="210">
        <v>85</v>
      </c>
      <c r="G24" s="181">
        <v>84</v>
      </c>
      <c r="H24" s="181">
        <v>84</v>
      </c>
      <c r="I24" s="181">
        <v>81</v>
      </c>
      <c r="J24" s="181">
        <v>82</v>
      </c>
      <c r="K24" s="181">
        <v>81</v>
      </c>
      <c r="L24" s="181">
        <v>81</v>
      </c>
      <c r="M24" s="181">
        <v>80</v>
      </c>
      <c r="N24" s="181">
        <v>81</v>
      </c>
      <c r="O24" s="181">
        <v>78</v>
      </c>
      <c r="P24" s="181">
        <v>78</v>
      </c>
      <c r="Q24" s="181">
        <v>77.4</v>
      </c>
      <c r="R24" s="181">
        <v>72.827</v>
      </c>
    </row>
    <row r="25" spans="1:18" ht="15">
      <c r="A25" s="200" t="s">
        <v>117</v>
      </c>
      <c r="B25" s="482">
        <v>84</v>
      </c>
      <c r="C25" s="181">
        <v>86</v>
      </c>
      <c r="D25" s="181">
        <v>85</v>
      </c>
      <c r="E25" s="483">
        <v>84</v>
      </c>
      <c r="F25" s="210">
        <v>86</v>
      </c>
      <c r="G25" s="181">
        <v>85</v>
      </c>
      <c r="H25" s="181">
        <v>86</v>
      </c>
      <c r="I25" s="181">
        <v>85</v>
      </c>
      <c r="J25" s="181">
        <v>86</v>
      </c>
      <c r="K25" s="181">
        <v>87</v>
      </c>
      <c r="L25" s="181">
        <v>86</v>
      </c>
      <c r="M25" s="181">
        <v>86</v>
      </c>
      <c r="N25" s="181">
        <v>84</v>
      </c>
      <c r="O25" s="181">
        <v>86</v>
      </c>
      <c r="P25" s="181">
        <v>84</v>
      </c>
      <c r="Q25" s="181">
        <v>84.5</v>
      </c>
      <c r="R25" s="181">
        <v>84.559</v>
      </c>
    </row>
    <row r="26" spans="1:18" ht="15">
      <c r="A26" s="200" t="s">
        <v>118</v>
      </c>
      <c r="B26" s="482">
        <v>84</v>
      </c>
      <c r="C26" s="181">
        <v>85</v>
      </c>
      <c r="D26" s="181">
        <v>85</v>
      </c>
      <c r="E26" s="483">
        <v>84</v>
      </c>
      <c r="F26" s="210">
        <v>85</v>
      </c>
      <c r="G26" s="181">
        <v>82</v>
      </c>
      <c r="H26" s="181">
        <v>85</v>
      </c>
      <c r="I26" s="181">
        <v>85</v>
      </c>
      <c r="J26" s="181">
        <v>87</v>
      </c>
      <c r="K26" s="181">
        <v>84</v>
      </c>
      <c r="L26" s="181">
        <v>85</v>
      </c>
      <c r="M26" s="181">
        <v>85</v>
      </c>
      <c r="N26" s="181">
        <v>87</v>
      </c>
      <c r="O26" s="181">
        <v>85</v>
      </c>
      <c r="P26" s="181">
        <v>88</v>
      </c>
      <c r="Q26" s="181">
        <v>85.4</v>
      </c>
      <c r="R26" s="181">
        <v>83.838</v>
      </c>
    </row>
    <row r="27" spans="1:18" ht="15">
      <c r="A27" s="200" t="s">
        <v>119</v>
      </c>
      <c r="B27" s="482">
        <v>78</v>
      </c>
      <c r="C27" s="181">
        <v>79</v>
      </c>
      <c r="D27" s="181">
        <v>80</v>
      </c>
      <c r="E27" s="483">
        <v>81</v>
      </c>
      <c r="F27" s="210">
        <v>80</v>
      </c>
      <c r="G27" s="181">
        <v>82</v>
      </c>
      <c r="H27" s="181">
        <v>83</v>
      </c>
      <c r="I27" s="181">
        <v>84</v>
      </c>
      <c r="J27" s="181">
        <v>83</v>
      </c>
      <c r="K27" s="181">
        <v>84</v>
      </c>
      <c r="L27" s="181">
        <v>86</v>
      </c>
      <c r="M27" s="181">
        <v>84</v>
      </c>
      <c r="N27" s="181">
        <v>86</v>
      </c>
      <c r="O27" s="181">
        <v>83</v>
      </c>
      <c r="P27" s="181">
        <v>86</v>
      </c>
      <c r="Q27" s="181">
        <v>85.1</v>
      </c>
      <c r="R27" s="181">
        <v>83.263</v>
      </c>
    </row>
    <row r="28" spans="1:18" ht="15" customHeight="1">
      <c r="A28" s="200" t="s">
        <v>566</v>
      </c>
      <c r="B28" s="482">
        <v>68</v>
      </c>
      <c r="C28" s="181">
        <v>63</v>
      </c>
      <c r="D28" s="181">
        <v>70</v>
      </c>
      <c r="E28" s="483">
        <v>68</v>
      </c>
      <c r="F28" s="210">
        <v>69</v>
      </c>
      <c r="G28" s="181">
        <v>71</v>
      </c>
      <c r="H28" s="181">
        <v>72</v>
      </c>
      <c r="I28" s="181">
        <v>73</v>
      </c>
      <c r="J28" s="181">
        <v>76</v>
      </c>
      <c r="K28" s="181">
        <v>77</v>
      </c>
      <c r="L28" s="181">
        <v>78</v>
      </c>
      <c r="M28" s="181">
        <v>74</v>
      </c>
      <c r="N28" s="181">
        <v>79</v>
      </c>
      <c r="O28" s="181">
        <v>79</v>
      </c>
      <c r="P28" s="181">
        <v>76</v>
      </c>
      <c r="Q28" s="181">
        <v>80.1</v>
      </c>
      <c r="R28" s="181">
        <v>75.827</v>
      </c>
    </row>
    <row r="29" spans="1:18" ht="15">
      <c r="A29" s="200" t="s">
        <v>567</v>
      </c>
      <c r="B29" s="482">
        <v>50</v>
      </c>
      <c r="C29" s="181">
        <v>52</v>
      </c>
      <c r="D29" s="181">
        <v>46</v>
      </c>
      <c r="E29" s="483">
        <v>46</v>
      </c>
      <c r="F29" s="210">
        <v>49</v>
      </c>
      <c r="G29" s="181">
        <v>52</v>
      </c>
      <c r="H29" s="181">
        <v>47</v>
      </c>
      <c r="I29" s="181">
        <v>56</v>
      </c>
      <c r="J29" s="181">
        <v>61</v>
      </c>
      <c r="K29" s="181">
        <v>55</v>
      </c>
      <c r="L29" s="181">
        <v>60</v>
      </c>
      <c r="M29" s="181">
        <v>59</v>
      </c>
      <c r="N29" s="181">
        <v>60</v>
      </c>
      <c r="O29" s="181">
        <v>63</v>
      </c>
      <c r="P29" s="181">
        <v>64</v>
      </c>
      <c r="Q29" s="181">
        <v>66.3</v>
      </c>
      <c r="R29" s="181">
        <v>66.592</v>
      </c>
    </row>
    <row r="30" spans="2:18" ht="7.5" customHeight="1">
      <c r="B30" s="485"/>
      <c r="C30" s="210"/>
      <c r="D30" s="210"/>
      <c r="E30" s="483"/>
      <c r="F30" s="504"/>
      <c r="G30" s="210"/>
      <c r="H30" s="486"/>
      <c r="I30" s="486"/>
      <c r="J30" s="486"/>
      <c r="K30" s="486"/>
      <c r="L30" s="486"/>
      <c r="M30" s="486"/>
      <c r="N30" s="486"/>
      <c r="O30" s="181"/>
      <c r="P30" s="181"/>
      <c r="Q30" s="181"/>
      <c r="R30" s="181"/>
    </row>
    <row r="31" spans="1:18" ht="15">
      <c r="A31" s="153" t="s">
        <v>286</v>
      </c>
      <c r="B31" s="482">
        <v>77</v>
      </c>
      <c r="C31" s="181">
        <v>76</v>
      </c>
      <c r="D31" s="181">
        <v>76</v>
      </c>
      <c r="E31" s="483">
        <v>77</v>
      </c>
      <c r="F31" s="210">
        <v>77</v>
      </c>
      <c r="G31" s="181">
        <v>76</v>
      </c>
      <c r="H31" s="181">
        <v>76</v>
      </c>
      <c r="I31" s="181">
        <v>76</v>
      </c>
      <c r="J31" s="181">
        <v>76</v>
      </c>
      <c r="K31" s="181">
        <v>76</v>
      </c>
      <c r="L31" s="181">
        <v>76</v>
      </c>
      <c r="M31" s="181">
        <v>76</v>
      </c>
      <c r="N31" s="181">
        <v>76</v>
      </c>
      <c r="O31" s="181">
        <v>76</v>
      </c>
      <c r="P31" s="181">
        <v>76</v>
      </c>
      <c r="Q31" s="181">
        <v>75.8</v>
      </c>
      <c r="R31" s="181">
        <v>73.397</v>
      </c>
    </row>
    <row r="32" spans="2:14" ht="12.75">
      <c r="B32" s="369"/>
      <c r="C32" s="102"/>
      <c r="D32" s="102"/>
      <c r="E32" s="505"/>
      <c r="F32" s="48"/>
      <c r="G32" s="102"/>
      <c r="H32" s="102"/>
      <c r="I32" s="102"/>
      <c r="J32" s="102"/>
      <c r="K32" s="102"/>
      <c r="L32" s="102"/>
      <c r="M32" s="102"/>
      <c r="N32" s="102"/>
    </row>
    <row r="33" spans="1:18" ht="15.75">
      <c r="A33" s="202" t="s">
        <v>276</v>
      </c>
      <c r="B33" s="477">
        <v>5867</v>
      </c>
      <c r="C33" s="477">
        <v>6141</v>
      </c>
      <c r="D33" s="477">
        <v>6153</v>
      </c>
      <c r="E33" s="478">
        <v>5913</v>
      </c>
      <c r="F33" s="503">
        <v>5909</v>
      </c>
      <c r="G33" s="477">
        <v>6222</v>
      </c>
      <c r="H33" s="477">
        <v>5920</v>
      </c>
      <c r="I33" s="477">
        <v>6056</v>
      </c>
      <c r="J33" s="477">
        <v>5211</v>
      </c>
      <c r="K33" s="477">
        <v>5289</v>
      </c>
      <c r="L33" s="477">
        <v>5400</v>
      </c>
      <c r="M33" s="477">
        <v>5450</v>
      </c>
      <c r="N33" s="477">
        <v>5515</v>
      </c>
      <c r="O33" s="477">
        <v>4377</v>
      </c>
      <c r="P33" s="477">
        <v>4405</v>
      </c>
      <c r="Q33" s="477">
        <v>4410</v>
      </c>
      <c r="R33" s="477">
        <v>4210</v>
      </c>
    </row>
    <row r="34" spans="1:14" ht="20.25" customHeight="1">
      <c r="A34" s="199"/>
      <c r="B34" s="369"/>
      <c r="C34" s="102"/>
      <c r="D34" s="102"/>
      <c r="E34" s="102"/>
      <c r="F34" s="48"/>
      <c r="G34" s="102"/>
      <c r="H34" s="102"/>
      <c r="I34" s="102"/>
      <c r="J34" s="102"/>
      <c r="K34" s="102"/>
      <c r="L34" s="102"/>
      <c r="M34" s="102"/>
      <c r="N34" s="102"/>
    </row>
    <row r="35" spans="1:14" ht="15.75" customHeight="1">
      <c r="A35" s="199" t="s">
        <v>278</v>
      </c>
      <c r="B35" s="369"/>
      <c r="C35" s="102"/>
      <c r="D35" s="102"/>
      <c r="E35" s="102"/>
      <c r="F35" s="48"/>
      <c r="G35" s="102"/>
      <c r="H35" s="102"/>
      <c r="I35" s="102"/>
      <c r="J35" s="102"/>
      <c r="K35" s="102"/>
      <c r="L35" s="102"/>
      <c r="M35" s="102"/>
      <c r="N35" s="102"/>
    </row>
    <row r="36" spans="1:14" ht="21" customHeight="1">
      <c r="A36" s="199" t="s">
        <v>275</v>
      </c>
      <c r="B36" s="335"/>
      <c r="C36" s="74"/>
      <c r="D36" s="74"/>
      <c r="E36" s="76"/>
      <c r="F36" s="76"/>
      <c r="G36" s="74"/>
      <c r="H36" s="74"/>
      <c r="I36" s="74"/>
      <c r="J36" s="74"/>
      <c r="K36" s="74"/>
      <c r="L36" s="74"/>
      <c r="M36" s="74"/>
      <c r="N36" s="74"/>
    </row>
    <row r="37" spans="1:14" ht="5.25" customHeight="1">
      <c r="A37" s="200"/>
      <c r="B37" s="335"/>
      <c r="C37" s="74"/>
      <c r="D37" s="74"/>
      <c r="E37" s="76"/>
      <c r="F37" s="76"/>
      <c r="G37" s="74"/>
      <c r="H37" s="74"/>
      <c r="I37" s="74"/>
      <c r="J37" s="74"/>
      <c r="K37" s="74"/>
      <c r="L37" s="74"/>
      <c r="M37" s="74"/>
      <c r="N37" s="74"/>
    </row>
    <row r="38" spans="1:18" ht="15">
      <c r="A38" s="200" t="s">
        <v>564</v>
      </c>
      <c r="B38" s="482">
        <v>25</v>
      </c>
      <c r="C38" s="181">
        <v>22</v>
      </c>
      <c r="D38" s="181">
        <v>24</v>
      </c>
      <c r="E38" s="483">
        <v>19</v>
      </c>
      <c r="F38" s="210">
        <v>19</v>
      </c>
      <c r="G38" s="181">
        <v>21</v>
      </c>
      <c r="H38" s="181">
        <v>16</v>
      </c>
      <c r="I38" s="181">
        <v>28</v>
      </c>
      <c r="J38" s="181">
        <v>29</v>
      </c>
      <c r="K38" s="181">
        <v>33</v>
      </c>
      <c r="L38" s="181">
        <v>21</v>
      </c>
      <c r="M38" s="181">
        <v>25</v>
      </c>
      <c r="N38" s="181">
        <v>17</v>
      </c>
      <c r="O38" s="181">
        <v>19</v>
      </c>
      <c r="P38" s="181">
        <v>29</v>
      </c>
      <c r="Q38" s="181">
        <v>27.1</v>
      </c>
      <c r="R38" s="181">
        <v>23.348</v>
      </c>
    </row>
    <row r="39" spans="1:18" ht="15">
      <c r="A39" s="200" t="s">
        <v>565</v>
      </c>
      <c r="B39" s="482">
        <v>59</v>
      </c>
      <c r="C39" s="181">
        <v>57</v>
      </c>
      <c r="D39" s="181">
        <v>60</v>
      </c>
      <c r="E39" s="483">
        <v>54</v>
      </c>
      <c r="F39" s="210">
        <v>52</v>
      </c>
      <c r="G39" s="181">
        <v>56</v>
      </c>
      <c r="H39" s="181">
        <v>57</v>
      </c>
      <c r="I39" s="181">
        <v>56</v>
      </c>
      <c r="J39" s="181">
        <v>54</v>
      </c>
      <c r="K39" s="181">
        <v>50</v>
      </c>
      <c r="L39" s="181">
        <v>56</v>
      </c>
      <c r="M39" s="181">
        <v>51</v>
      </c>
      <c r="N39" s="181">
        <v>51</v>
      </c>
      <c r="O39" s="181">
        <v>57</v>
      </c>
      <c r="P39" s="181">
        <v>52</v>
      </c>
      <c r="Q39" s="181">
        <v>53.5</v>
      </c>
      <c r="R39" s="181">
        <v>53.33</v>
      </c>
    </row>
    <row r="40" spans="1:18" ht="15">
      <c r="A40" s="200" t="s">
        <v>116</v>
      </c>
      <c r="B40" s="482">
        <v>70</v>
      </c>
      <c r="C40" s="181">
        <v>71</v>
      </c>
      <c r="D40" s="181">
        <v>71</v>
      </c>
      <c r="E40" s="483">
        <v>74</v>
      </c>
      <c r="F40" s="210">
        <v>75</v>
      </c>
      <c r="G40" s="181">
        <v>74</v>
      </c>
      <c r="H40" s="181">
        <v>73</v>
      </c>
      <c r="I40" s="181">
        <v>72</v>
      </c>
      <c r="J40" s="181">
        <v>75</v>
      </c>
      <c r="K40" s="181">
        <v>76</v>
      </c>
      <c r="L40" s="181">
        <v>73</v>
      </c>
      <c r="M40" s="181">
        <v>73</v>
      </c>
      <c r="N40" s="181">
        <v>73</v>
      </c>
      <c r="O40" s="181">
        <v>71</v>
      </c>
      <c r="P40" s="181">
        <v>71</v>
      </c>
      <c r="Q40" s="181">
        <v>69.1</v>
      </c>
      <c r="R40" s="181">
        <v>70.872</v>
      </c>
    </row>
    <row r="41" spans="1:18" ht="15">
      <c r="A41" s="200" t="s">
        <v>117</v>
      </c>
      <c r="B41" s="482">
        <v>69</v>
      </c>
      <c r="C41" s="181">
        <v>68</v>
      </c>
      <c r="D41" s="181">
        <v>73</v>
      </c>
      <c r="E41" s="483">
        <v>71</v>
      </c>
      <c r="F41" s="210">
        <v>75</v>
      </c>
      <c r="G41" s="181">
        <v>74</v>
      </c>
      <c r="H41" s="181">
        <v>73</v>
      </c>
      <c r="I41" s="181">
        <v>74</v>
      </c>
      <c r="J41" s="181">
        <v>75</v>
      </c>
      <c r="K41" s="181">
        <v>78</v>
      </c>
      <c r="L41" s="181">
        <v>74</v>
      </c>
      <c r="M41" s="181">
        <v>76</v>
      </c>
      <c r="N41" s="181">
        <v>77</v>
      </c>
      <c r="O41" s="181">
        <v>74</v>
      </c>
      <c r="P41" s="181">
        <v>76</v>
      </c>
      <c r="Q41" s="181">
        <v>80</v>
      </c>
      <c r="R41" s="181">
        <v>79.276</v>
      </c>
    </row>
    <row r="42" spans="1:18" ht="15">
      <c r="A42" s="200" t="s">
        <v>118</v>
      </c>
      <c r="B42" s="482">
        <v>56</v>
      </c>
      <c r="C42" s="181">
        <v>62</v>
      </c>
      <c r="D42" s="181">
        <v>59</v>
      </c>
      <c r="E42" s="483">
        <v>60</v>
      </c>
      <c r="F42" s="210">
        <v>63</v>
      </c>
      <c r="G42" s="181">
        <v>67</v>
      </c>
      <c r="H42" s="181">
        <v>64</v>
      </c>
      <c r="I42" s="181">
        <v>68</v>
      </c>
      <c r="J42" s="181">
        <v>66</v>
      </c>
      <c r="K42" s="181">
        <v>73</v>
      </c>
      <c r="L42" s="181">
        <v>71</v>
      </c>
      <c r="M42" s="181">
        <v>72</v>
      </c>
      <c r="N42" s="181">
        <v>70</v>
      </c>
      <c r="O42" s="181">
        <v>75</v>
      </c>
      <c r="P42" s="181">
        <v>72</v>
      </c>
      <c r="Q42" s="181">
        <v>72.8</v>
      </c>
      <c r="R42" s="181">
        <v>72.191</v>
      </c>
    </row>
    <row r="43" spans="1:18" ht="15" customHeight="1">
      <c r="A43" s="200" t="s">
        <v>119</v>
      </c>
      <c r="B43" s="482">
        <v>38</v>
      </c>
      <c r="C43" s="181">
        <v>42</v>
      </c>
      <c r="D43" s="181">
        <v>43</v>
      </c>
      <c r="E43" s="483">
        <v>46</v>
      </c>
      <c r="F43" s="210">
        <v>49</v>
      </c>
      <c r="G43" s="181">
        <v>51</v>
      </c>
      <c r="H43" s="181">
        <v>51</v>
      </c>
      <c r="I43" s="181">
        <v>55</v>
      </c>
      <c r="J43" s="181">
        <v>57</v>
      </c>
      <c r="K43" s="181">
        <v>57</v>
      </c>
      <c r="L43" s="181">
        <v>64</v>
      </c>
      <c r="M43" s="181">
        <v>62</v>
      </c>
      <c r="N43" s="181">
        <v>63</v>
      </c>
      <c r="O43" s="181">
        <v>65</v>
      </c>
      <c r="P43" s="181">
        <v>64</v>
      </c>
      <c r="Q43" s="181">
        <v>64.8</v>
      </c>
      <c r="R43" s="181">
        <v>68.095</v>
      </c>
    </row>
    <row r="44" spans="1:18" ht="15">
      <c r="A44" s="200" t="s">
        <v>566</v>
      </c>
      <c r="B44" s="482">
        <v>23</v>
      </c>
      <c r="C44" s="181">
        <v>25</v>
      </c>
      <c r="D44" s="181">
        <v>28</v>
      </c>
      <c r="E44" s="483">
        <v>26</v>
      </c>
      <c r="F44" s="210">
        <v>28</v>
      </c>
      <c r="G44" s="181">
        <v>31</v>
      </c>
      <c r="H44" s="181">
        <v>32</v>
      </c>
      <c r="I44" s="181">
        <v>33</v>
      </c>
      <c r="J44" s="181">
        <v>40</v>
      </c>
      <c r="K44" s="181">
        <v>37</v>
      </c>
      <c r="L44" s="181">
        <v>38</v>
      </c>
      <c r="M44" s="181">
        <v>40</v>
      </c>
      <c r="N44" s="181">
        <v>43</v>
      </c>
      <c r="O44" s="181">
        <v>43</v>
      </c>
      <c r="P44" s="181">
        <v>48</v>
      </c>
      <c r="Q44" s="181">
        <v>46.1</v>
      </c>
      <c r="R44" s="181">
        <v>51.658</v>
      </c>
    </row>
    <row r="45" spans="1:18" ht="16.5" customHeight="1">
      <c r="A45" s="200" t="s">
        <v>567</v>
      </c>
      <c r="B45" s="482">
        <v>10</v>
      </c>
      <c r="C45" s="181">
        <v>11</v>
      </c>
      <c r="D45" s="181">
        <v>12</v>
      </c>
      <c r="E45" s="483">
        <v>11</v>
      </c>
      <c r="F45" s="210">
        <v>16</v>
      </c>
      <c r="G45" s="181">
        <v>15</v>
      </c>
      <c r="H45" s="181">
        <v>16</v>
      </c>
      <c r="I45" s="181">
        <v>14</v>
      </c>
      <c r="J45" s="181">
        <v>21</v>
      </c>
      <c r="K45" s="181">
        <v>16</v>
      </c>
      <c r="L45" s="181">
        <v>22</v>
      </c>
      <c r="M45" s="181">
        <v>21</v>
      </c>
      <c r="N45" s="181">
        <v>19</v>
      </c>
      <c r="O45" s="181">
        <v>22</v>
      </c>
      <c r="P45" s="181">
        <v>26</v>
      </c>
      <c r="Q45" s="181">
        <v>22.9</v>
      </c>
      <c r="R45" s="181">
        <v>27.017</v>
      </c>
    </row>
    <row r="46" spans="1:18" ht="7.5" customHeight="1">
      <c r="A46" s="201"/>
      <c r="B46" s="487"/>
      <c r="C46" s="487"/>
      <c r="D46" s="487"/>
      <c r="E46" s="488"/>
      <c r="F46" s="487"/>
      <c r="G46" s="487"/>
      <c r="H46" s="487"/>
      <c r="I46" s="487"/>
      <c r="J46" s="487"/>
      <c r="K46" s="487"/>
      <c r="L46" s="487"/>
      <c r="M46" s="487"/>
      <c r="N46" s="487"/>
      <c r="O46" s="181"/>
      <c r="P46" s="181"/>
      <c r="Q46" s="181"/>
      <c r="R46" s="181"/>
    </row>
    <row r="47" spans="1:18" ht="13.5" customHeight="1">
      <c r="A47" s="153" t="s">
        <v>286</v>
      </c>
      <c r="B47" s="482">
        <v>51</v>
      </c>
      <c r="C47" s="181">
        <v>53</v>
      </c>
      <c r="D47" s="181">
        <v>55</v>
      </c>
      <c r="E47" s="483">
        <v>54</v>
      </c>
      <c r="F47" s="210">
        <v>56</v>
      </c>
      <c r="G47" s="181">
        <v>57</v>
      </c>
      <c r="H47" s="181">
        <v>56</v>
      </c>
      <c r="I47" s="181">
        <v>58</v>
      </c>
      <c r="J47" s="181">
        <v>59</v>
      </c>
      <c r="K47" s="181">
        <v>60</v>
      </c>
      <c r="L47" s="181">
        <v>61</v>
      </c>
      <c r="M47" s="181">
        <v>60</v>
      </c>
      <c r="N47" s="181">
        <v>60</v>
      </c>
      <c r="O47" s="181">
        <v>62</v>
      </c>
      <c r="P47" s="181">
        <v>61</v>
      </c>
      <c r="Q47" s="181">
        <v>61.8</v>
      </c>
      <c r="R47" s="181">
        <v>63.082</v>
      </c>
    </row>
    <row r="48" spans="1:6" ht="12.75">
      <c r="A48" s="100"/>
      <c r="B48" s="100"/>
      <c r="E48" s="506"/>
      <c r="F48" s="1"/>
    </row>
    <row r="49" spans="1:18" ht="16.5" thickBot="1">
      <c r="A49" s="479" t="s">
        <v>276</v>
      </c>
      <c r="B49" s="480">
        <v>7793</v>
      </c>
      <c r="C49" s="480">
        <v>8299</v>
      </c>
      <c r="D49" s="480">
        <v>8374</v>
      </c>
      <c r="E49" s="481">
        <v>8023</v>
      </c>
      <c r="F49" s="480">
        <v>7941</v>
      </c>
      <c r="G49" s="480">
        <v>8438</v>
      </c>
      <c r="H49" s="480">
        <v>8050</v>
      </c>
      <c r="I49" s="480">
        <v>8019</v>
      </c>
      <c r="J49" s="480">
        <v>6941</v>
      </c>
      <c r="K49" s="480">
        <v>6978</v>
      </c>
      <c r="L49" s="480">
        <v>7047</v>
      </c>
      <c r="M49" s="480">
        <v>6911</v>
      </c>
      <c r="N49" s="480">
        <v>7286</v>
      </c>
      <c r="O49" s="480">
        <v>5451</v>
      </c>
      <c r="P49" s="480">
        <v>5433</v>
      </c>
      <c r="Q49" s="480">
        <v>5320</v>
      </c>
      <c r="R49" s="480">
        <v>5130</v>
      </c>
    </row>
    <row r="50" spans="1:2" ht="12.75">
      <c r="A50" s="100"/>
      <c r="B50" s="168"/>
    </row>
    <row r="51" spans="1:2" ht="12.75">
      <c r="A51" s="11" t="s">
        <v>826</v>
      </c>
      <c r="B51" s="168"/>
    </row>
    <row r="52" spans="1:2" ht="12.75">
      <c r="A52" s="11" t="s">
        <v>827</v>
      </c>
      <c r="B52" s="168"/>
    </row>
    <row r="53" spans="1:2" ht="12.75">
      <c r="A53" s="11" t="s">
        <v>829</v>
      </c>
      <c r="B53" s="168"/>
    </row>
    <row r="55" spans="1:14" s="44" customFormat="1" ht="15.75">
      <c r="A55" s="171" t="s">
        <v>382</v>
      </c>
      <c r="B55" s="171"/>
      <c r="C55" s="178"/>
      <c r="D55" s="165"/>
      <c r="E55" s="165"/>
      <c r="F55" s="165"/>
      <c r="G55" s="165"/>
      <c r="H55" s="165"/>
      <c r="I55" s="165"/>
      <c r="J55" s="165"/>
      <c r="K55" s="178"/>
      <c r="L55" s="165"/>
      <c r="M55" s="165"/>
      <c r="N55" s="165"/>
    </row>
    <row r="56" spans="1:14" ht="23.25" customHeight="1">
      <c r="A56" s="179" t="s">
        <v>620</v>
      </c>
      <c r="B56" s="596"/>
      <c r="C56" s="48"/>
      <c r="D56" s="48"/>
      <c r="E56" s="48"/>
      <c r="F56" s="48"/>
      <c r="G56" s="179"/>
      <c r="H56" s="179"/>
      <c r="I56" s="179"/>
      <c r="J56" s="179"/>
      <c r="K56" s="179"/>
      <c r="L56" s="179"/>
      <c r="M56" s="179"/>
      <c r="N56" s="102"/>
    </row>
    <row r="57" spans="1:14" ht="15.75">
      <c r="A57" s="171" t="s">
        <v>592</v>
      </c>
      <c r="B57" s="597"/>
      <c r="C57" s="48"/>
      <c r="D57" s="48"/>
      <c r="E57" s="48"/>
      <c r="F57" s="48"/>
      <c r="G57" s="170"/>
      <c r="H57" s="48"/>
      <c r="I57" s="170"/>
      <c r="J57" s="170"/>
      <c r="K57" s="170"/>
      <c r="L57" s="170"/>
      <c r="M57" s="170"/>
      <c r="N57" s="102"/>
    </row>
    <row r="58" spans="1:13" ht="15">
      <c r="A58" s="535"/>
      <c r="B58" s="535"/>
      <c r="C58" s="48"/>
      <c r="D58" s="48"/>
      <c r="E58" s="48"/>
      <c r="F58" s="48"/>
      <c r="G58" s="210"/>
      <c r="H58" s="210"/>
      <c r="I58" s="210"/>
      <c r="J58" s="210"/>
      <c r="K58" s="210"/>
      <c r="L58" s="82"/>
      <c r="M58" s="536"/>
    </row>
    <row r="59" spans="1:13" ht="15">
      <c r="A59" s="535"/>
      <c r="B59" s="535"/>
      <c r="C59" s="48"/>
      <c r="D59" s="48"/>
      <c r="E59" s="48"/>
      <c r="F59" s="48"/>
      <c r="G59" s="210"/>
      <c r="H59" s="210"/>
      <c r="I59" s="210"/>
      <c r="J59" s="210"/>
      <c r="K59" s="210"/>
      <c r="L59" s="82"/>
      <c r="M59" s="536"/>
    </row>
    <row r="60" spans="1:13" ht="15">
      <c r="A60" s="535"/>
      <c r="B60" s="535"/>
      <c r="C60" s="48"/>
      <c r="D60" s="48"/>
      <c r="E60" s="48"/>
      <c r="F60" s="48"/>
      <c r="G60" s="210"/>
      <c r="H60" s="210"/>
      <c r="I60" s="210"/>
      <c r="J60" s="210"/>
      <c r="K60" s="210"/>
      <c r="L60" s="82"/>
      <c r="M60" s="536"/>
    </row>
    <row r="61" spans="1:13" ht="15">
      <c r="A61" s="264"/>
      <c r="B61" s="264"/>
      <c r="C61" s="48"/>
      <c r="D61" s="48"/>
      <c r="E61" s="48"/>
      <c r="F61" s="48"/>
      <c r="G61" s="210"/>
      <c r="H61" s="210"/>
      <c r="I61" s="210"/>
      <c r="J61" s="82"/>
      <c r="K61" s="82"/>
      <c r="L61" s="82"/>
      <c r="M61" s="536"/>
    </row>
    <row r="62" spans="1:13" ht="15">
      <c r="A62" s="264"/>
      <c r="B62" s="264"/>
      <c r="C62" s="48"/>
      <c r="D62" s="48"/>
      <c r="E62" s="48"/>
      <c r="F62" s="48"/>
      <c r="G62" s="538"/>
      <c r="H62" s="538"/>
      <c r="I62" s="538"/>
      <c r="J62" s="539"/>
      <c r="K62" s="539"/>
      <c r="L62" s="82"/>
      <c r="M62" s="536"/>
    </row>
    <row r="63" spans="1:13" ht="15">
      <c r="A63" s="264"/>
      <c r="B63" s="264"/>
      <c r="C63" s="48"/>
      <c r="D63" s="48"/>
      <c r="E63" s="48"/>
      <c r="F63" s="48"/>
      <c r="G63" s="540"/>
      <c r="H63" s="540"/>
      <c r="I63" s="540"/>
      <c r="J63" s="539"/>
      <c r="K63" s="539"/>
      <c r="L63" s="82"/>
      <c r="M63" s="536"/>
    </row>
    <row r="64" spans="1:13" ht="15">
      <c r="A64" s="537"/>
      <c r="B64" s="537"/>
      <c r="C64" s="48"/>
      <c r="D64" s="48"/>
      <c r="E64" s="48"/>
      <c r="F64" s="48"/>
      <c r="G64" s="541"/>
      <c r="H64" s="541"/>
      <c r="I64" s="542"/>
      <c r="J64" s="542"/>
      <c r="K64" s="542"/>
      <c r="L64" s="542"/>
      <c r="M64" s="542"/>
    </row>
    <row r="65" spans="1:13" ht="9.75" customHeight="1">
      <c r="A65" s="264"/>
      <c r="B65" s="264"/>
      <c r="C65" s="48"/>
      <c r="D65" s="48"/>
      <c r="E65" s="48"/>
      <c r="F65" s="48"/>
      <c r="G65" s="48"/>
      <c r="H65" s="48"/>
      <c r="I65" s="48"/>
      <c r="J65" s="48"/>
      <c r="K65" s="48"/>
      <c r="L65" s="48"/>
      <c r="M65" s="48"/>
    </row>
    <row r="66" spans="1:13" ht="15">
      <c r="A66" s="535"/>
      <c r="B66" s="535"/>
      <c r="C66" s="48"/>
      <c r="D66" s="48"/>
      <c r="E66" s="48"/>
      <c r="F66" s="48"/>
      <c r="G66" s="543"/>
      <c r="H66" s="543"/>
      <c r="I66" s="543"/>
      <c r="J66" s="543"/>
      <c r="K66" s="543"/>
      <c r="L66" s="543"/>
      <c r="M66" s="543"/>
    </row>
    <row r="67" spans="1:13" ht="9.75" customHeight="1">
      <c r="A67" s="535"/>
      <c r="B67" s="535"/>
      <c r="C67" s="48"/>
      <c r="D67" s="48"/>
      <c r="E67" s="48"/>
      <c r="F67" s="48"/>
      <c r="G67" s="543"/>
      <c r="H67" s="543"/>
      <c r="I67" s="543"/>
      <c r="J67" s="543"/>
      <c r="K67" s="543"/>
      <c r="L67" s="543"/>
      <c r="M67" s="543"/>
    </row>
    <row r="68" spans="1:13" ht="15">
      <c r="A68" s="535"/>
      <c r="B68" s="535"/>
      <c r="C68" s="48"/>
      <c r="D68" s="48"/>
      <c r="E68" s="48"/>
      <c r="F68" s="48"/>
      <c r="G68" s="543"/>
      <c r="H68" s="543"/>
      <c r="I68" s="543"/>
      <c r="J68" s="543"/>
      <c r="K68" s="543"/>
      <c r="L68" s="543"/>
      <c r="M68" s="543"/>
    </row>
    <row r="69" spans="1:13" ht="12.75">
      <c r="A69" s="48"/>
      <c r="B69" s="48"/>
      <c r="C69" s="48"/>
      <c r="D69" s="48"/>
      <c r="E69" s="48"/>
      <c r="F69" s="48"/>
      <c r="G69" s="48"/>
      <c r="H69" s="48"/>
      <c r="I69" s="48"/>
      <c r="J69" s="48"/>
      <c r="K69" s="48"/>
      <c r="L69" s="48"/>
      <c r="M69" s="48"/>
    </row>
    <row r="70" spans="1:13" ht="6.75" customHeight="1">
      <c r="A70" s="48"/>
      <c r="B70" s="48"/>
      <c r="C70" s="48"/>
      <c r="D70" s="48"/>
      <c r="E70" s="48"/>
      <c r="F70" s="48"/>
      <c r="G70" s="48"/>
      <c r="H70" s="48"/>
      <c r="I70" s="48"/>
      <c r="J70" s="48"/>
      <c r="K70" s="48"/>
      <c r="L70" s="48"/>
      <c r="M70" s="48"/>
    </row>
    <row r="71" spans="1:13" ht="15">
      <c r="A71" s="168"/>
      <c r="B71" s="168"/>
      <c r="C71" s="178"/>
      <c r="D71" s="178"/>
      <c r="E71" s="178"/>
      <c r="F71" s="178"/>
      <c r="G71" s="178"/>
      <c r="H71" s="48"/>
      <c r="I71" s="48"/>
      <c r="J71" s="48"/>
      <c r="K71" s="48"/>
      <c r="L71" s="48"/>
      <c r="M71" s="48"/>
    </row>
    <row r="72" spans="2:7" ht="15">
      <c r="B72" s="100"/>
      <c r="C72" s="44"/>
      <c r="D72" s="44"/>
      <c r="E72" s="44"/>
      <c r="F72" s="44"/>
      <c r="G72" s="44"/>
    </row>
    <row r="88" spans="22:26" ht="12.75">
      <c r="V88" t="s">
        <v>583</v>
      </c>
      <c r="X88" t="s">
        <v>584</v>
      </c>
      <c r="Y88" t="s">
        <v>400</v>
      </c>
      <c r="Z88" t="s">
        <v>401</v>
      </c>
    </row>
    <row r="89" spans="19:26" ht="12.75">
      <c r="S89" t="s">
        <v>564</v>
      </c>
      <c r="V89">
        <v>26</v>
      </c>
      <c r="Y89">
        <v>24</v>
      </c>
      <c r="Z89">
        <v>29</v>
      </c>
    </row>
    <row r="90" spans="19:26" ht="12.75">
      <c r="S90" t="s">
        <v>565</v>
      </c>
      <c r="V90">
        <v>56</v>
      </c>
      <c r="Y90">
        <v>60</v>
      </c>
      <c r="Z90">
        <v>52</v>
      </c>
    </row>
    <row r="91" spans="19:26" ht="12.75">
      <c r="S91" t="s">
        <v>116</v>
      </c>
      <c r="V91">
        <v>74</v>
      </c>
      <c r="Y91">
        <v>78</v>
      </c>
      <c r="Z91">
        <v>71</v>
      </c>
    </row>
    <row r="92" spans="19:26" ht="12.75">
      <c r="S92" t="s">
        <v>117</v>
      </c>
      <c r="V92">
        <v>80</v>
      </c>
      <c r="Y92">
        <v>84</v>
      </c>
      <c r="Z92">
        <v>76</v>
      </c>
    </row>
    <row r="93" spans="19:26" ht="12.75">
      <c r="S93" t="s">
        <v>118</v>
      </c>
      <c r="V93">
        <v>80</v>
      </c>
      <c r="Y93">
        <v>88</v>
      </c>
      <c r="Z93">
        <v>72</v>
      </c>
    </row>
    <row r="94" spans="19:26" ht="12.75">
      <c r="S94" t="s">
        <v>119</v>
      </c>
      <c r="V94">
        <v>74</v>
      </c>
      <c r="Y94">
        <v>86</v>
      </c>
      <c r="Z94">
        <v>64</v>
      </c>
    </row>
    <row r="95" spans="19:26" ht="12.75">
      <c r="S95" t="s">
        <v>566</v>
      </c>
      <c r="V95">
        <v>60</v>
      </c>
      <c r="Y95">
        <v>76</v>
      </c>
      <c r="Z95">
        <v>48</v>
      </c>
    </row>
    <row r="96" spans="19:26" ht="12.75">
      <c r="S96" t="s">
        <v>567</v>
      </c>
      <c r="V96">
        <v>41</v>
      </c>
      <c r="Y96">
        <v>64</v>
      </c>
      <c r="Z96">
        <v>26</v>
      </c>
    </row>
    <row r="98" spans="19:26" ht="12.75">
      <c r="S98" t="s">
        <v>585</v>
      </c>
      <c r="T98" t="s">
        <v>586</v>
      </c>
      <c r="V98">
        <v>68</v>
      </c>
      <c r="Y98">
        <v>76</v>
      </c>
      <c r="Z98">
        <v>61</v>
      </c>
    </row>
    <row r="100" spans="19:26" ht="12.75">
      <c r="S100" t="s">
        <v>587</v>
      </c>
      <c r="V100">
        <v>9838</v>
      </c>
      <c r="Y100">
        <v>4405</v>
      </c>
      <c r="Z100">
        <v>5433</v>
      </c>
    </row>
  </sheetData>
  <sheetProtection/>
  <printOptions/>
  <pageMargins left="0.75" right="0.75" top="1" bottom="1" header="0.5" footer="0.5"/>
  <pageSetup fitToHeight="1" fitToWidth="1" horizontalDpi="600" verticalDpi="600" orientation="portrait" paperSize="9" scale="63" r:id="rId1"/>
  <headerFooter alignWithMargins="0">
    <oddHeader>&amp;R&amp;"Arial,Bold"&amp;14ROAD TRANSPORT VEHICLES</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R65"/>
  <sheetViews>
    <sheetView zoomScale="85" zoomScaleNormal="85" zoomScalePageLayoutView="0" workbookViewId="0" topLeftCell="A1">
      <selection activeCell="R2" sqref="R2"/>
    </sheetView>
  </sheetViews>
  <sheetFormatPr defaultColWidth="9.140625" defaultRowHeight="12.75"/>
  <cols>
    <col min="1" max="1" width="13.140625" style="0" customWidth="1"/>
    <col min="2" max="2" width="13.140625" style="0" hidden="1" customWidth="1"/>
    <col min="3" max="3" width="10.57421875" style="0" hidden="1" customWidth="1"/>
    <col min="4" max="4" width="11.421875" style="0" hidden="1" customWidth="1"/>
    <col min="5" max="5" width="10.7109375" style="0" hidden="1" customWidth="1"/>
    <col min="6" max="7" width="11.28125" style="0" hidden="1" customWidth="1"/>
    <col min="8" max="14" width="10.421875" style="0" customWidth="1"/>
    <col min="15" max="16" width="11.140625" style="0" customWidth="1"/>
    <col min="17" max="17" width="12.00390625" style="0" customWidth="1"/>
    <col min="18" max="18" width="10.28125" style="0" customWidth="1"/>
  </cols>
  <sheetData>
    <row r="1" spans="1:2" s="44" customFormat="1" ht="18.75">
      <c r="A1" s="45" t="s">
        <v>891</v>
      </c>
      <c r="B1" s="45"/>
    </row>
    <row r="2" spans="1:18" ht="15.75">
      <c r="A2" s="266"/>
      <c r="B2" s="370">
        <v>1999</v>
      </c>
      <c r="C2" s="236">
        <v>2000</v>
      </c>
      <c r="D2" s="236">
        <v>2001</v>
      </c>
      <c r="E2" s="237">
        <v>2002</v>
      </c>
      <c r="F2" s="237">
        <v>2003</v>
      </c>
      <c r="G2" s="237">
        <v>2004</v>
      </c>
      <c r="H2" s="237">
        <v>2005</v>
      </c>
      <c r="I2" s="237">
        <v>2006</v>
      </c>
      <c r="J2" s="237">
        <v>2007</v>
      </c>
      <c r="K2" s="237">
        <v>2008</v>
      </c>
      <c r="L2" s="237">
        <v>2009</v>
      </c>
      <c r="M2" s="237">
        <v>2010</v>
      </c>
      <c r="N2" s="237">
        <v>2011</v>
      </c>
      <c r="O2" s="237">
        <v>2012</v>
      </c>
      <c r="P2" s="237">
        <v>2013</v>
      </c>
      <c r="Q2" s="237">
        <v>2014</v>
      </c>
      <c r="R2" s="237">
        <v>2015</v>
      </c>
    </row>
    <row r="3" spans="1:18" ht="15.75">
      <c r="A3" s="99" t="s">
        <v>281</v>
      </c>
      <c r="B3" s="342"/>
      <c r="K3" s="57"/>
      <c r="L3" s="57"/>
      <c r="M3" s="57"/>
      <c r="N3" s="57"/>
      <c r="R3" s="57" t="s">
        <v>148</v>
      </c>
    </row>
    <row r="4" spans="2:16" ht="11.25" customHeight="1">
      <c r="B4" s="342"/>
      <c r="F4" s="98"/>
      <c r="O4" s="76"/>
      <c r="P4" s="76"/>
    </row>
    <row r="5" spans="1:18" ht="15">
      <c r="A5" s="215" t="s">
        <v>146</v>
      </c>
      <c r="B5" s="341">
        <v>37.2</v>
      </c>
      <c r="C5" s="76">
        <v>35.8</v>
      </c>
      <c r="D5" s="76">
        <v>35.3</v>
      </c>
      <c r="E5" s="76">
        <v>34.8</v>
      </c>
      <c r="F5" s="76">
        <v>32.7</v>
      </c>
      <c r="G5" s="76">
        <v>33.7</v>
      </c>
      <c r="H5" s="76">
        <v>31.7</v>
      </c>
      <c r="I5" s="76">
        <v>32</v>
      </c>
      <c r="J5" s="76">
        <v>30.3</v>
      </c>
      <c r="K5" s="76">
        <v>30.2</v>
      </c>
      <c r="L5" s="76">
        <v>30.7</v>
      </c>
      <c r="M5" s="76">
        <v>30.3</v>
      </c>
      <c r="N5" s="76">
        <v>30.1</v>
      </c>
      <c r="O5" s="189">
        <v>31</v>
      </c>
      <c r="P5" s="76">
        <v>30.17</v>
      </c>
      <c r="Q5" s="76">
        <v>30.8</v>
      </c>
      <c r="R5" s="76">
        <v>30</v>
      </c>
    </row>
    <row r="6" spans="1:18" ht="15">
      <c r="A6" s="215">
        <v>1</v>
      </c>
      <c r="B6" s="341">
        <v>45.1</v>
      </c>
      <c r="C6" s="76">
        <v>45.5</v>
      </c>
      <c r="D6" s="76">
        <v>45.6</v>
      </c>
      <c r="E6" s="76">
        <v>44.4</v>
      </c>
      <c r="F6" s="76">
        <v>44.5</v>
      </c>
      <c r="G6" s="76">
        <v>43</v>
      </c>
      <c r="H6" s="76">
        <v>44.5</v>
      </c>
      <c r="I6" s="76">
        <v>43.6</v>
      </c>
      <c r="J6" s="76">
        <v>44.3</v>
      </c>
      <c r="K6" s="76">
        <v>43.9</v>
      </c>
      <c r="L6" s="76">
        <v>43.7</v>
      </c>
      <c r="M6" s="76">
        <v>44</v>
      </c>
      <c r="N6" s="76">
        <v>44.5</v>
      </c>
      <c r="O6" s="189">
        <v>43</v>
      </c>
      <c r="P6" s="76">
        <v>44</v>
      </c>
      <c r="Q6" s="76">
        <v>43.3</v>
      </c>
      <c r="R6" s="76">
        <v>43.3</v>
      </c>
    </row>
    <row r="7" spans="1:18" ht="15">
      <c r="A7" s="215">
        <v>2</v>
      </c>
      <c r="B7" s="341">
        <v>15.4</v>
      </c>
      <c r="C7" s="76">
        <v>16.4</v>
      </c>
      <c r="D7" s="76">
        <v>16.6</v>
      </c>
      <c r="E7" s="76">
        <v>18.2</v>
      </c>
      <c r="F7" s="76">
        <v>19.8</v>
      </c>
      <c r="G7" s="76">
        <v>19.9</v>
      </c>
      <c r="H7" s="76">
        <v>20.5</v>
      </c>
      <c r="I7" s="76">
        <v>20.5</v>
      </c>
      <c r="J7" s="76">
        <v>21.4</v>
      </c>
      <c r="K7" s="76">
        <v>21.8</v>
      </c>
      <c r="L7" s="76">
        <v>21.5</v>
      </c>
      <c r="M7" s="76">
        <v>21.6</v>
      </c>
      <c r="N7" s="76">
        <v>21</v>
      </c>
      <c r="O7" s="189">
        <v>21.3</v>
      </c>
      <c r="P7" s="76">
        <v>21.26</v>
      </c>
      <c r="Q7" s="76">
        <v>21.1</v>
      </c>
      <c r="R7" s="76">
        <v>21.7</v>
      </c>
    </row>
    <row r="8" spans="1:18" ht="15">
      <c r="A8" s="215" t="s">
        <v>279</v>
      </c>
      <c r="B8" s="341">
        <v>2.4</v>
      </c>
      <c r="C8" s="76">
        <v>2.3</v>
      </c>
      <c r="D8" s="76">
        <v>2.6</v>
      </c>
      <c r="E8" s="76">
        <v>2.5</v>
      </c>
      <c r="F8" s="76">
        <v>3</v>
      </c>
      <c r="G8" s="76">
        <v>3.4</v>
      </c>
      <c r="H8" s="76">
        <v>3.3</v>
      </c>
      <c r="I8" s="76">
        <v>3.8</v>
      </c>
      <c r="J8" s="76">
        <v>4</v>
      </c>
      <c r="K8" s="76">
        <v>4</v>
      </c>
      <c r="L8" s="76">
        <v>4.2</v>
      </c>
      <c r="M8" s="76">
        <v>4.1</v>
      </c>
      <c r="N8" s="76">
        <v>4.4</v>
      </c>
      <c r="O8" s="189">
        <v>4.6</v>
      </c>
      <c r="P8" s="76">
        <v>4.57</v>
      </c>
      <c r="Q8" s="76">
        <v>4.7</v>
      </c>
      <c r="R8" s="76">
        <v>5.1</v>
      </c>
    </row>
    <row r="9" spans="1:18" ht="9" customHeight="1">
      <c r="A9" s="215"/>
      <c r="B9" s="297"/>
      <c r="C9" s="297"/>
      <c r="D9" s="297"/>
      <c r="E9" s="297"/>
      <c r="F9" s="297"/>
      <c r="G9" s="297"/>
      <c r="H9" s="297"/>
      <c r="I9" s="297"/>
      <c r="J9" s="297"/>
      <c r="K9" s="297"/>
      <c r="L9" s="297"/>
      <c r="M9" s="297"/>
      <c r="N9" s="297"/>
      <c r="O9" s="189"/>
      <c r="P9" s="76"/>
      <c r="Q9" s="76"/>
      <c r="R9" s="76"/>
    </row>
    <row r="10" spans="1:18" ht="15">
      <c r="A10" s="215" t="s">
        <v>253</v>
      </c>
      <c r="B10" s="74">
        <v>62.8</v>
      </c>
      <c r="C10" s="74">
        <v>64.2</v>
      </c>
      <c r="D10" s="74">
        <v>64.7</v>
      </c>
      <c r="E10" s="74">
        <v>65.2</v>
      </c>
      <c r="F10" s="74">
        <v>67.3</v>
      </c>
      <c r="G10" s="74">
        <v>66.3</v>
      </c>
      <c r="H10" s="74">
        <v>68.3</v>
      </c>
      <c r="I10" s="74">
        <v>68</v>
      </c>
      <c r="J10" s="74">
        <v>69.7</v>
      </c>
      <c r="K10" s="74">
        <v>69.8</v>
      </c>
      <c r="L10" s="74">
        <v>69.3</v>
      </c>
      <c r="M10" s="74">
        <v>69.7</v>
      </c>
      <c r="N10" s="74">
        <v>69.9</v>
      </c>
      <c r="O10" s="189">
        <v>69</v>
      </c>
      <c r="P10" s="76">
        <v>69.83</v>
      </c>
      <c r="Q10" s="76">
        <v>69.2</v>
      </c>
      <c r="R10" s="76">
        <v>70.1</v>
      </c>
    </row>
    <row r="11" spans="1:15" ht="9" customHeight="1">
      <c r="A11" s="215"/>
      <c r="B11" s="74"/>
      <c r="C11" s="74"/>
      <c r="D11" s="74"/>
      <c r="E11" s="74"/>
      <c r="F11" s="74"/>
      <c r="G11" s="74"/>
      <c r="H11" s="74"/>
      <c r="I11" s="74"/>
      <c r="J11" s="74"/>
      <c r="K11" s="74"/>
      <c r="L11" s="74"/>
      <c r="M11" s="74"/>
      <c r="N11" s="74"/>
      <c r="O11" s="189"/>
    </row>
    <row r="12" spans="1:18" ht="15">
      <c r="A12" s="215" t="s">
        <v>280</v>
      </c>
      <c r="B12" s="74">
        <v>17.7</v>
      </c>
      <c r="C12" s="74">
        <v>18.6</v>
      </c>
      <c r="D12" s="74">
        <v>19.1</v>
      </c>
      <c r="E12" s="74">
        <v>20.8</v>
      </c>
      <c r="F12" s="74">
        <v>22.8</v>
      </c>
      <c r="G12" s="74">
        <v>23.3</v>
      </c>
      <c r="H12" s="74">
        <v>23.8</v>
      </c>
      <c r="I12" s="74">
        <v>24.4</v>
      </c>
      <c r="J12" s="74">
        <v>25.3</v>
      </c>
      <c r="K12" s="74">
        <v>25.8</v>
      </c>
      <c r="L12" s="74">
        <v>25.6</v>
      </c>
      <c r="M12" s="74">
        <v>25.7</v>
      </c>
      <c r="N12" s="74">
        <v>25.4</v>
      </c>
      <c r="O12" s="189">
        <v>26</v>
      </c>
      <c r="P12" s="76">
        <v>25.83</v>
      </c>
      <c r="Q12" s="76">
        <v>25.9</v>
      </c>
      <c r="R12" s="76">
        <v>26.799999999999997</v>
      </c>
    </row>
    <row r="13" spans="1:18" ht="15.75">
      <c r="A13" s="99"/>
      <c r="B13" s="369"/>
      <c r="C13" s="102"/>
      <c r="D13" s="102"/>
      <c r="E13" s="102"/>
      <c r="F13" s="102"/>
      <c r="G13" s="102"/>
      <c r="H13" s="102"/>
      <c r="I13" s="102"/>
      <c r="J13" s="102"/>
      <c r="K13" s="102"/>
      <c r="L13" s="102"/>
      <c r="M13" s="102"/>
      <c r="N13" s="102"/>
      <c r="O13" s="76"/>
      <c r="P13" s="76"/>
      <c r="Q13" s="76"/>
      <c r="R13" s="76"/>
    </row>
    <row r="14" spans="1:18" ht="15.75">
      <c r="A14" s="143" t="s">
        <v>273</v>
      </c>
      <c r="B14" s="182">
        <v>14679</v>
      </c>
      <c r="C14" s="182">
        <v>15547</v>
      </c>
      <c r="D14" s="182">
        <v>15566</v>
      </c>
      <c r="E14" s="182">
        <v>15073</v>
      </c>
      <c r="F14" s="182">
        <v>14880</v>
      </c>
      <c r="G14" s="182">
        <v>15942</v>
      </c>
      <c r="H14" s="182">
        <v>15392</v>
      </c>
      <c r="I14" s="209">
        <v>15616</v>
      </c>
      <c r="J14" s="288">
        <v>13414</v>
      </c>
      <c r="K14" s="288">
        <v>13821</v>
      </c>
      <c r="L14" s="288">
        <v>14190</v>
      </c>
      <c r="M14" s="288">
        <v>14214</v>
      </c>
      <c r="N14" s="288">
        <v>14358</v>
      </c>
      <c r="O14" s="288">
        <v>10644</v>
      </c>
      <c r="P14" s="288">
        <v>10652</v>
      </c>
      <c r="Q14" s="288">
        <v>10630</v>
      </c>
      <c r="R14" s="288">
        <v>10330</v>
      </c>
    </row>
    <row r="15" spans="1:18" ht="7.5" customHeight="1">
      <c r="A15" s="235"/>
      <c r="B15" s="235"/>
      <c r="C15" s="235"/>
      <c r="D15" s="235"/>
      <c r="E15" s="235"/>
      <c r="F15" s="231"/>
      <c r="G15" s="231"/>
      <c r="H15" s="231"/>
      <c r="I15" s="231"/>
      <c r="J15" s="231"/>
      <c r="K15" s="231"/>
      <c r="L15" s="231"/>
      <c r="M15" s="231"/>
      <c r="N15" s="231"/>
      <c r="O15" s="231"/>
      <c r="P15" s="231"/>
      <c r="Q15" s="231"/>
      <c r="R15" s="235"/>
    </row>
    <row r="16" spans="1:17" ht="15">
      <c r="A16" s="100" t="s">
        <v>436</v>
      </c>
      <c r="B16" s="100"/>
      <c r="C16" s="44"/>
      <c r="D16" s="44"/>
      <c r="E16" s="44"/>
      <c r="F16" s="165"/>
      <c r="G16" s="165"/>
      <c r="H16" s="165"/>
      <c r="I16" s="102"/>
      <c r="J16" s="102"/>
      <c r="K16" s="102"/>
      <c r="L16" s="102"/>
      <c r="M16" s="102"/>
      <c r="N16" s="102"/>
      <c r="P16" s="76"/>
      <c r="Q16" s="76"/>
    </row>
    <row r="17" spans="1:17" ht="15">
      <c r="A17" s="11" t="s">
        <v>582</v>
      </c>
      <c r="B17" s="100"/>
      <c r="C17" s="44"/>
      <c r="D17" s="44"/>
      <c r="E17" s="44"/>
      <c r="F17" s="165"/>
      <c r="G17" s="165"/>
      <c r="H17" s="165"/>
      <c r="I17" s="102"/>
      <c r="J17" s="102"/>
      <c r="K17" s="102"/>
      <c r="L17" s="102"/>
      <c r="M17" s="102"/>
      <c r="N17" s="102"/>
      <c r="P17" s="76"/>
      <c r="Q17" s="76"/>
    </row>
    <row r="18" spans="1:17" ht="15">
      <c r="A18" s="100"/>
      <c r="B18" s="100"/>
      <c r="C18" s="44"/>
      <c r="D18" s="44"/>
      <c r="E18" s="44"/>
      <c r="F18" s="165"/>
      <c r="G18" s="165"/>
      <c r="H18" s="165"/>
      <c r="I18" s="102"/>
      <c r="J18" s="102"/>
      <c r="K18" s="102"/>
      <c r="L18" s="102"/>
      <c r="M18" s="102"/>
      <c r="N18" s="102"/>
      <c r="P18" s="76"/>
      <c r="Q18" s="76"/>
    </row>
    <row r="19" spans="1:17" s="44" customFormat="1" ht="18.75">
      <c r="A19" s="96" t="s">
        <v>842</v>
      </c>
      <c r="B19" s="96"/>
      <c r="C19" s="45"/>
      <c r="E19" s="45"/>
      <c r="F19" s="178"/>
      <c r="G19" s="178"/>
      <c r="H19" s="178"/>
      <c r="I19" s="178"/>
      <c r="J19" s="178"/>
      <c r="K19" s="178"/>
      <c r="L19" s="178"/>
      <c r="M19" s="165"/>
      <c r="N19" s="165"/>
      <c r="P19" s="76"/>
      <c r="Q19" s="76"/>
    </row>
    <row r="20" spans="1:14" ht="9" customHeight="1">
      <c r="A20" s="116"/>
      <c r="B20" s="116"/>
      <c r="C20" s="45"/>
      <c r="D20" s="1"/>
      <c r="E20" s="45"/>
      <c r="F20" s="227"/>
      <c r="G20" s="178"/>
      <c r="H20" s="178"/>
      <c r="I20" s="178"/>
      <c r="J20" s="48"/>
      <c r="K20" s="48"/>
      <c r="L20" s="48"/>
      <c r="M20" s="48"/>
      <c r="N20" s="48"/>
    </row>
    <row r="21" spans="1:18" ht="15.75">
      <c r="A21" s="253"/>
      <c r="B21" s="253"/>
      <c r="C21" s="244"/>
      <c r="D21" s="244"/>
      <c r="E21" s="244"/>
      <c r="H21" s="244"/>
      <c r="I21" s="244"/>
      <c r="J21" s="244"/>
      <c r="K21" s="224" t="s">
        <v>594</v>
      </c>
      <c r="L21" s="224"/>
      <c r="M21" s="224"/>
      <c r="N21" s="223"/>
      <c r="O21" s="223"/>
      <c r="P21" s="225"/>
      <c r="Q21" s="225"/>
      <c r="R21" s="298" t="s">
        <v>250</v>
      </c>
    </row>
    <row r="22" spans="1:17" ht="15.75">
      <c r="A22" s="96"/>
      <c r="B22" s="96"/>
      <c r="C22" s="1"/>
      <c r="D22" s="1"/>
      <c r="E22" s="1"/>
      <c r="F22" s="179"/>
      <c r="G22" s="179"/>
      <c r="H22" s="179"/>
      <c r="K22" s="240"/>
      <c r="L22" s="227"/>
      <c r="M22" s="227"/>
      <c r="N22" s="227"/>
      <c r="O22" s="227"/>
      <c r="P22" s="227"/>
      <c r="Q22" s="299" t="s">
        <v>147</v>
      </c>
    </row>
    <row r="23" spans="1:18" ht="15.75">
      <c r="A23" s="127"/>
      <c r="B23" s="127"/>
      <c r="C23" s="235"/>
      <c r="D23" s="235"/>
      <c r="E23" s="235"/>
      <c r="F23" s="235"/>
      <c r="G23" s="235"/>
      <c r="H23" s="235"/>
      <c r="I23" s="235"/>
      <c r="J23" s="235"/>
      <c r="K23" s="228" t="s">
        <v>146</v>
      </c>
      <c r="L23" s="229">
        <v>1</v>
      </c>
      <c r="M23" s="229">
        <v>2</v>
      </c>
      <c r="N23" s="260" t="s">
        <v>251</v>
      </c>
      <c r="O23" s="231"/>
      <c r="P23" s="229" t="s">
        <v>253</v>
      </c>
      <c r="Q23" s="260" t="s">
        <v>252</v>
      </c>
      <c r="R23" s="300" t="s">
        <v>187</v>
      </c>
    </row>
    <row r="24" spans="1:18" ht="15">
      <c r="A24" s="44"/>
      <c r="B24" s="44"/>
      <c r="K24" s="102"/>
      <c r="L24" s="165"/>
      <c r="M24" s="102"/>
      <c r="N24" s="102"/>
      <c r="O24" s="460"/>
      <c r="P24" s="460"/>
      <c r="Q24" s="460" t="s">
        <v>148</v>
      </c>
      <c r="R24" s="217"/>
    </row>
    <row r="25" spans="1:18" ht="6" customHeight="1">
      <c r="A25" s="44"/>
      <c r="B25" s="44"/>
      <c r="K25" s="102"/>
      <c r="L25" s="165"/>
      <c r="M25" s="207"/>
      <c r="N25" s="102"/>
      <c r="O25" s="102"/>
      <c r="P25" s="102"/>
      <c r="Q25" s="102"/>
      <c r="R25" s="217"/>
    </row>
    <row r="26" spans="1:18" ht="15.75">
      <c r="A26" s="514" t="s">
        <v>283</v>
      </c>
      <c r="B26" s="514"/>
      <c r="C26" s="515"/>
      <c r="D26" s="515"/>
      <c r="E26" s="515"/>
      <c r="F26" s="515"/>
      <c r="G26" s="515"/>
      <c r="H26" s="515"/>
      <c r="I26" s="516"/>
      <c r="K26" s="641">
        <v>30</v>
      </c>
      <c r="L26" s="641">
        <v>43.3</v>
      </c>
      <c r="M26" s="641">
        <v>21.7</v>
      </c>
      <c r="N26" s="641">
        <v>5.1</v>
      </c>
      <c r="O26" s="102"/>
      <c r="P26" s="641">
        <v>70.1</v>
      </c>
      <c r="Q26" s="641">
        <v>26.799999999999997</v>
      </c>
      <c r="R26" s="288">
        <v>10330</v>
      </c>
    </row>
    <row r="27" spans="1:18" ht="7.5" customHeight="1">
      <c r="A27" s="514"/>
      <c r="B27" s="514"/>
      <c r="C27" s="515"/>
      <c r="D27" s="515"/>
      <c r="E27" s="515"/>
      <c r="F27" s="515"/>
      <c r="G27" s="515"/>
      <c r="H27" s="515"/>
      <c r="I27" s="516"/>
      <c r="K27" s="641"/>
      <c r="L27" s="641"/>
      <c r="M27" s="641"/>
      <c r="N27" s="641"/>
      <c r="O27" s="643"/>
      <c r="P27" s="644"/>
      <c r="Q27" s="645"/>
      <c r="R27" s="288"/>
    </row>
    <row r="28" spans="1:18" ht="15.75">
      <c r="A28" s="514" t="s">
        <v>224</v>
      </c>
      <c r="B28" s="514"/>
      <c r="C28" s="515"/>
      <c r="D28" s="515"/>
      <c r="E28" s="515"/>
      <c r="F28" s="515"/>
      <c r="G28" s="515"/>
      <c r="H28" s="515"/>
      <c r="I28" s="516"/>
      <c r="K28" s="642"/>
      <c r="L28" s="642"/>
      <c r="M28" s="642"/>
      <c r="N28" s="642"/>
      <c r="O28" s="642"/>
      <c r="P28" s="642"/>
      <c r="Q28" s="642"/>
      <c r="R28" s="515"/>
    </row>
    <row r="29" spans="1:18" ht="15" customHeight="1">
      <c r="A29" s="518" t="s">
        <v>216</v>
      </c>
      <c r="B29" s="518"/>
      <c r="C29" s="515"/>
      <c r="D29" s="515"/>
      <c r="E29" s="515"/>
      <c r="F29" s="515"/>
      <c r="G29" s="515"/>
      <c r="H29" s="515"/>
      <c r="I29" s="516"/>
      <c r="K29" s="641">
        <v>49.7</v>
      </c>
      <c r="L29" s="641">
        <v>45.6</v>
      </c>
      <c r="M29" s="641">
        <v>3.6</v>
      </c>
      <c r="N29" s="641">
        <v>1.2</v>
      </c>
      <c r="O29" s="56"/>
      <c r="P29" s="641">
        <v>50.400000000000006</v>
      </c>
      <c r="Q29" s="641">
        <v>4.8</v>
      </c>
      <c r="R29" s="288">
        <v>1820</v>
      </c>
    </row>
    <row r="30" spans="1:18" ht="15">
      <c r="A30" s="518" t="s">
        <v>217</v>
      </c>
      <c r="B30" s="518"/>
      <c r="C30" s="515"/>
      <c r="D30" s="515"/>
      <c r="E30" s="515"/>
      <c r="F30" s="515"/>
      <c r="G30" s="515"/>
      <c r="H30" s="515"/>
      <c r="I30" s="516"/>
      <c r="K30" s="641">
        <v>20.4</v>
      </c>
      <c r="L30" s="641">
        <v>40.4</v>
      </c>
      <c r="M30" s="641">
        <v>35.1</v>
      </c>
      <c r="N30" s="641">
        <v>4.1</v>
      </c>
      <c r="O30" s="56"/>
      <c r="P30" s="641">
        <v>79.6</v>
      </c>
      <c r="Q30" s="641">
        <v>39.2</v>
      </c>
      <c r="R30" s="288">
        <v>1650</v>
      </c>
    </row>
    <row r="31" spans="1:18" ht="15">
      <c r="A31" s="518" t="s">
        <v>218</v>
      </c>
      <c r="B31" s="518"/>
      <c r="C31" s="515"/>
      <c r="D31" s="515"/>
      <c r="E31" s="515"/>
      <c r="F31" s="515"/>
      <c r="G31" s="515"/>
      <c r="H31" s="515"/>
      <c r="I31" s="516"/>
      <c r="K31" s="641">
        <v>49.1</v>
      </c>
      <c r="L31" s="641">
        <v>46.9</v>
      </c>
      <c r="M31" s="641">
        <v>3.3</v>
      </c>
      <c r="N31" s="641">
        <v>0.7</v>
      </c>
      <c r="O31" s="56"/>
      <c r="P31" s="641">
        <v>50.9</v>
      </c>
      <c r="Q31" s="641">
        <v>4</v>
      </c>
      <c r="R31" s="288">
        <v>560</v>
      </c>
    </row>
    <row r="32" spans="1:18" ht="15">
      <c r="A32" s="518" t="s">
        <v>219</v>
      </c>
      <c r="B32" s="518"/>
      <c r="C32" s="515"/>
      <c r="D32" s="515"/>
      <c r="E32" s="515"/>
      <c r="F32" s="515"/>
      <c r="G32" s="515"/>
      <c r="H32" s="515"/>
      <c r="I32" s="516"/>
      <c r="K32" s="641">
        <v>11.3</v>
      </c>
      <c r="L32" s="641">
        <v>42.8</v>
      </c>
      <c r="M32" s="641">
        <v>42.8</v>
      </c>
      <c r="N32" s="641">
        <v>3.2</v>
      </c>
      <c r="O32" s="56"/>
      <c r="P32" s="641">
        <v>88.8</v>
      </c>
      <c r="Q32" s="641">
        <v>46</v>
      </c>
      <c r="R32" s="288">
        <v>1300</v>
      </c>
    </row>
    <row r="33" spans="1:18" ht="15">
      <c r="A33" s="523" t="s">
        <v>220</v>
      </c>
      <c r="B33" s="523"/>
      <c r="C33" s="524"/>
      <c r="D33" s="524"/>
      <c r="E33" s="524"/>
      <c r="F33" s="524"/>
      <c r="G33" s="524"/>
      <c r="H33" s="524"/>
      <c r="I33" s="524"/>
      <c r="K33" s="641">
        <v>9.7</v>
      </c>
      <c r="L33" s="641">
        <v>37.2</v>
      </c>
      <c r="M33" s="641">
        <v>39.5</v>
      </c>
      <c r="N33" s="641">
        <v>13.6</v>
      </c>
      <c r="O33" s="56"/>
      <c r="P33" s="641">
        <v>90.3</v>
      </c>
      <c r="Q33" s="641">
        <v>53.1</v>
      </c>
      <c r="R33" s="288">
        <v>590</v>
      </c>
    </row>
    <row r="34" spans="1:18" ht="15">
      <c r="A34" s="523" t="s">
        <v>221</v>
      </c>
      <c r="B34" s="523"/>
      <c r="C34" s="524"/>
      <c r="D34" s="524"/>
      <c r="E34" s="524"/>
      <c r="F34" s="524"/>
      <c r="G34" s="524"/>
      <c r="H34" s="524"/>
      <c r="I34" s="524"/>
      <c r="K34" s="641">
        <v>13.1</v>
      </c>
      <c r="L34" s="641">
        <v>24.8</v>
      </c>
      <c r="M34" s="641">
        <v>34.7</v>
      </c>
      <c r="N34" s="641">
        <v>27.4</v>
      </c>
      <c r="O34" s="56"/>
      <c r="P34" s="641">
        <v>86.9</v>
      </c>
      <c r="Q34" s="641">
        <v>62.1</v>
      </c>
      <c r="R34" s="288">
        <v>890</v>
      </c>
    </row>
    <row r="35" spans="1:18" ht="15">
      <c r="A35" s="518" t="s">
        <v>222</v>
      </c>
      <c r="B35" s="518"/>
      <c r="C35" s="515"/>
      <c r="D35" s="515"/>
      <c r="E35" s="515"/>
      <c r="F35" s="515"/>
      <c r="G35" s="515"/>
      <c r="H35" s="515"/>
      <c r="I35" s="516"/>
      <c r="K35" s="641">
        <v>14.8</v>
      </c>
      <c r="L35" s="641">
        <v>58.6</v>
      </c>
      <c r="M35" s="641">
        <v>24.1</v>
      </c>
      <c r="N35" s="641">
        <v>2.4</v>
      </c>
      <c r="O35" s="56"/>
      <c r="P35" s="641">
        <v>85.10000000000001</v>
      </c>
      <c r="Q35" s="641">
        <v>26.5</v>
      </c>
      <c r="R35" s="288">
        <v>1760</v>
      </c>
    </row>
    <row r="36" spans="1:18" ht="15">
      <c r="A36" s="518" t="s">
        <v>223</v>
      </c>
      <c r="B36" s="518"/>
      <c r="C36" s="515"/>
      <c r="D36" s="515"/>
      <c r="E36" s="515"/>
      <c r="F36" s="515"/>
      <c r="G36" s="515"/>
      <c r="H36" s="515"/>
      <c r="I36" s="516"/>
      <c r="K36" s="641">
        <v>57.3</v>
      </c>
      <c r="L36" s="641">
        <v>40.9</v>
      </c>
      <c r="M36" s="641">
        <v>1.6</v>
      </c>
      <c r="N36" s="641">
        <v>0.2</v>
      </c>
      <c r="O36" s="56"/>
      <c r="P36" s="641">
        <v>42.7</v>
      </c>
      <c r="Q36" s="641">
        <v>1.8</v>
      </c>
      <c r="R36" s="288">
        <v>1760</v>
      </c>
    </row>
    <row r="37" spans="1:18" ht="9" customHeight="1">
      <c r="A37" s="519"/>
      <c r="B37" s="519"/>
      <c r="C37" s="515"/>
      <c r="D37" s="515"/>
      <c r="E37" s="515"/>
      <c r="F37" s="515"/>
      <c r="G37" s="515"/>
      <c r="H37" s="515"/>
      <c r="I37" s="516"/>
      <c r="K37" s="641"/>
      <c r="L37" s="641"/>
      <c r="M37" s="641"/>
      <c r="N37" s="641"/>
      <c r="O37" s="56"/>
      <c r="P37" s="641"/>
      <c r="Q37" s="641"/>
      <c r="R37" s="288"/>
    </row>
    <row r="38" spans="1:18" ht="18" customHeight="1">
      <c r="A38" s="514" t="s">
        <v>225</v>
      </c>
      <c r="B38" s="514"/>
      <c r="C38" s="515"/>
      <c r="D38" s="515"/>
      <c r="E38" s="515"/>
      <c r="F38" s="515"/>
      <c r="G38" s="515"/>
      <c r="H38" s="515"/>
      <c r="I38" s="516"/>
      <c r="K38" s="641"/>
      <c r="L38" s="641"/>
      <c r="M38" s="641"/>
      <c r="N38" s="641"/>
      <c r="O38" s="56"/>
      <c r="P38" s="641"/>
      <c r="Q38" s="641"/>
      <c r="R38" s="288"/>
    </row>
    <row r="39" spans="1:18" ht="15" customHeight="1">
      <c r="A39" s="520" t="s">
        <v>258</v>
      </c>
      <c r="B39" s="520"/>
      <c r="C39" s="515"/>
      <c r="D39" s="515"/>
      <c r="E39" s="515"/>
      <c r="F39" s="515"/>
      <c r="G39" s="515"/>
      <c r="H39" s="515"/>
      <c r="I39" s="516"/>
      <c r="K39" s="641">
        <v>59.9</v>
      </c>
      <c r="L39" s="641">
        <v>32.3</v>
      </c>
      <c r="M39" s="641">
        <v>5.8</v>
      </c>
      <c r="N39" s="641">
        <v>2</v>
      </c>
      <c r="O39" s="56"/>
      <c r="P39" s="641">
        <v>40.099999999999994</v>
      </c>
      <c r="Q39" s="641">
        <v>7.8</v>
      </c>
      <c r="R39" s="288">
        <v>1190</v>
      </c>
    </row>
    <row r="40" spans="1:18" ht="15" customHeight="1">
      <c r="A40" s="518" t="s">
        <v>226</v>
      </c>
      <c r="B40" s="518"/>
      <c r="C40" s="515"/>
      <c r="D40" s="515"/>
      <c r="E40" s="515"/>
      <c r="F40" s="515"/>
      <c r="G40" s="515"/>
      <c r="H40" s="515"/>
      <c r="I40" s="516"/>
      <c r="K40" s="641">
        <v>53.2</v>
      </c>
      <c r="L40" s="641">
        <v>39.9</v>
      </c>
      <c r="M40" s="641">
        <v>6.1</v>
      </c>
      <c r="N40" s="641">
        <v>0.8</v>
      </c>
      <c r="O40" s="56"/>
      <c r="P40" s="641">
        <v>46.8</v>
      </c>
      <c r="Q40" s="641">
        <v>6.8999999999999995</v>
      </c>
      <c r="R40" s="288">
        <v>1770</v>
      </c>
    </row>
    <row r="41" spans="1:18" ht="15" customHeight="1">
      <c r="A41" s="518" t="s">
        <v>227</v>
      </c>
      <c r="B41" s="518"/>
      <c r="C41" s="515"/>
      <c r="D41" s="515"/>
      <c r="E41" s="515"/>
      <c r="F41" s="515"/>
      <c r="G41" s="515"/>
      <c r="H41" s="515"/>
      <c r="I41" s="516"/>
      <c r="K41" s="641">
        <v>39.9</v>
      </c>
      <c r="L41" s="641">
        <v>49.3</v>
      </c>
      <c r="M41" s="641">
        <v>8.4</v>
      </c>
      <c r="N41" s="641">
        <v>2.5</v>
      </c>
      <c r="O41" s="56"/>
      <c r="P41" s="641">
        <v>60.199999999999996</v>
      </c>
      <c r="Q41" s="641">
        <v>10.9</v>
      </c>
      <c r="R41" s="288">
        <v>1560</v>
      </c>
    </row>
    <row r="42" spans="1:18" ht="15" customHeight="1">
      <c r="A42" s="518" t="s">
        <v>228</v>
      </c>
      <c r="B42" s="518"/>
      <c r="C42" s="515"/>
      <c r="D42" s="515"/>
      <c r="E42" s="515"/>
      <c r="F42" s="515"/>
      <c r="G42" s="515"/>
      <c r="H42" s="515"/>
      <c r="I42" s="516"/>
      <c r="K42" s="641">
        <v>26.1</v>
      </c>
      <c r="L42" s="641">
        <v>55</v>
      </c>
      <c r="M42" s="641">
        <v>16</v>
      </c>
      <c r="N42" s="641">
        <v>2.8</v>
      </c>
      <c r="O42" s="56"/>
      <c r="P42" s="641">
        <v>73.8</v>
      </c>
      <c r="Q42" s="641">
        <v>18.8</v>
      </c>
      <c r="R42" s="288">
        <v>1210</v>
      </c>
    </row>
    <row r="43" spans="1:18" ht="15" customHeight="1">
      <c r="A43" s="518" t="s">
        <v>229</v>
      </c>
      <c r="B43" s="518"/>
      <c r="C43" s="515"/>
      <c r="D43" s="515"/>
      <c r="E43" s="515"/>
      <c r="F43" s="515"/>
      <c r="G43" s="515"/>
      <c r="H43" s="515"/>
      <c r="I43" s="516"/>
      <c r="K43" s="641">
        <v>14.6</v>
      </c>
      <c r="L43" s="641">
        <v>55</v>
      </c>
      <c r="M43" s="641">
        <v>24.8</v>
      </c>
      <c r="N43" s="641">
        <v>5.5</v>
      </c>
      <c r="O43" s="56"/>
      <c r="P43" s="641">
        <v>85.3</v>
      </c>
      <c r="Q43" s="641">
        <v>30.3</v>
      </c>
      <c r="R43" s="288">
        <v>960</v>
      </c>
    </row>
    <row r="44" spans="1:18" ht="15" customHeight="1">
      <c r="A44" s="518" t="s">
        <v>284</v>
      </c>
      <c r="B44" s="518"/>
      <c r="C44" s="515"/>
      <c r="D44" s="515"/>
      <c r="E44" s="515"/>
      <c r="F44" s="515"/>
      <c r="G44" s="515"/>
      <c r="H44" s="515"/>
      <c r="I44" s="516"/>
      <c r="K44" s="641">
        <v>7.9</v>
      </c>
      <c r="L44" s="641">
        <v>47.1</v>
      </c>
      <c r="M44" s="641">
        <v>37</v>
      </c>
      <c r="N44" s="641">
        <v>7.9</v>
      </c>
      <c r="O44" s="56"/>
      <c r="P44" s="641">
        <v>92</v>
      </c>
      <c r="Q44" s="641">
        <v>44.9</v>
      </c>
      <c r="R44" s="288">
        <v>1430</v>
      </c>
    </row>
    <row r="45" spans="1:18" ht="15" customHeight="1">
      <c r="A45" s="521" t="s">
        <v>285</v>
      </c>
      <c r="B45" s="518"/>
      <c r="C45" s="515"/>
      <c r="D45" s="515"/>
      <c r="E45" s="515"/>
      <c r="F45" s="515"/>
      <c r="G45" s="515"/>
      <c r="H45" s="515"/>
      <c r="I45" s="516"/>
      <c r="K45" s="641">
        <v>3</v>
      </c>
      <c r="L45" s="641">
        <v>33.1</v>
      </c>
      <c r="M45" s="641">
        <v>51.2</v>
      </c>
      <c r="N45" s="641">
        <v>12.7</v>
      </c>
      <c r="O45" s="56"/>
      <c r="P45" s="641">
        <v>97.00000000000001</v>
      </c>
      <c r="Q45" s="641">
        <v>63.900000000000006</v>
      </c>
      <c r="R45" s="288">
        <v>1870</v>
      </c>
    </row>
    <row r="46" spans="1:18" ht="9" customHeight="1">
      <c r="A46" s="519"/>
      <c r="B46" s="519"/>
      <c r="C46" s="515"/>
      <c r="D46" s="515"/>
      <c r="E46" s="515"/>
      <c r="F46" s="515"/>
      <c r="G46" s="515"/>
      <c r="H46" s="515"/>
      <c r="I46" s="516"/>
      <c r="K46" s="641"/>
      <c r="L46" s="641"/>
      <c r="M46" s="641"/>
      <c r="N46" s="641"/>
      <c r="O46" s="56"/>
      <c r="P46" s="641"/>
      <c r="Q46" s="641"/>
      <c r="R46" s="288"/>
    </row>
    <row r="47" spans="1:18" ht="15" customHeight="1">
      <c r="A47" s="514" t="s">
        <v>568</v>
      </c>
      <c r="B47" s="518"/>
      <c r="C47" s="515"/>
      <c r="D47" s="515"/>
      <c r="E47" s="515"/>
      <c r="F47" s="515"/>
      <c r="G47" s="515"/>
      <c r="H47" s="515"/>
      <c r="I47" s="516"/>
      <c r="K47" s="641"/>
      <c r="L47" s="641"/>
      <c r="M47" s="641"/>
      <c r="N47" s="641"/>
      <c r="O47" s="56"/>
      <c r="P47" s="641"/>
      <c r="Q47" s="641"/>
      <c r="R47" s="288"/>
    </row>
    <row r="48" spans="1:18" ht="15" customHeight="1">
      <c r="A48" s="520" t="s">
        <v>569</v>
      </c>
      <c r="B48" s="518"/>
      <c r="C48" s="515"/>
      <c r="D48" s="515"/>
      <c r="E48" s="515"/>
      <c r="F48" s="515"/>
      <c r="G48" s="515"/>
      <c r="H48" s="515"/>
      <c r="I48" s="516"/>
      <c r="K48" s="641">
        <v>51.7</v>
      </c>
      <c r="L48" s="641">
        <v>37.6</v>
      </c>
      <c r="M48" s="641">
        <v>9.5</v>
      </c>
      <c r="N48" s="641">
        <v>1.2</v>
      </c>
      <c r="O48" s="56"/>
      <c r="P48" s="641">
        <v>48.300000000000004</v>
      </c>
      <c r="Q48" s="641">
        <v>10.7</v>
      </c>
      <c r="R48" s="288">
        <v>1910</v>
      </c>
    </row>
    <row r="49" spans="1:18" ht="15" customHeight="1">
      <c r="A49" s="518">
        <v>2</v>
      </c>
      <c r="B49" s="518"/>
      <c r="C49" s="515"/>
      <c r="D49" s="515"/>
      <c r="E49" s="515"/>
      <c r="F49" s="515"/>
      <c r="G49" s="515"/>
      <c r="H49" s="515"/>
      <c r="I49" s="516"/>
      <c r="K49" s="641">
        <v>37.7</v>
      </c>
      <c r="L49" s="641">
        <v>43.5</v>
      </c>
      <c r="M49" s="641">
        <v>15.8</v>
      </c>
      <c r="N49" s="641">
        <v>2.9</v>
      </c>
      <c r="O49" s="56"/>
      <c r="P49" s="641">
        <v>62.199999999999996</v>
      </c>
      <c r="Q49" s="641">
        <v>18.7</v>
      </c>
      <c r="R49" s="288">
        <v>2070</v>
      </c>
    </row>
    <row r="50" spans="1:18" ht="15" customHeight="1">
      <c r="A50" s="518">
        <v>3</v>
      </c>
      <c r="B50" s="518"/>
      <c r="C50" s="515"/>
      <c r="D50" s="515"/>
      <c r="E50" s="515"/>
      <c r="F50" s="515"/>
      <c r="G50" s="515"/>
      <c r="H50" s="515"/>
      <c r="I50" s="516"/>
      <c r="K50" s="641">
        <v>27.9</v>
      </c>
      <c r="L50" s="641">
        <v>44.4</v>
      </c>
      <c r="M50" s="641">
        <v>22.3</v>
      </c>
      <c r="N50" s="641">
        <v>5.4</v>
      </c>
      <c r="O50" s="56"/>
      <c r="P50" s="641">
        <v>72.10000000000001</v>
      </c>
      <c r="Q50" s="641">
        <v>27.700000000000003</v>
      </c>
      <c r="R50" s="288">
        <v>2280</v>
      </c>
    </row>
    <row r="51" spans="1:18" ht="15" customHeight="1">
      <c r="A51" s="518">
        <v>4</v>
      </c>
      <c r="B51" s="518"/>
      <c r="C51" s="515"/>
      <c r="D51" s="515"/>
      <c r="E51" s="515"/>
      <c r="F51" s="515"/>
      <c r="G51" s="515"/>
      <c r="H51" s="515"/>
      <c r="I51" s="516"/>
      <c r="K51" s="641">
        <v>16.3</v>
      </c>
      <c r="L51" s="641">
        <v>46.7</v>
      </c>
      <c r="M51" s="641">
        <v>29.2</v>
      </c>
      <c r="N51" s="641">
        <v>7.8</v>
      </c>
      <c r="O51" s="56"/>
      <c r="P51" s="641">
        <v>83.7</v>
      </c>
      <c r="Q51" s="641">
        <v>37</v>
      </c>
      <c r="R51" s="288">
        <v>2240</v>
      </c>
    </row>
    <row r="52" spans="1:18" ht="15" customHeight="1">
      <c r="A52" s="518" t="s">
        <v>570</v>
      </c>
      <c r="B52" s="521"/>
      <c r="C52" s="515"/>
      <c r="D52" s="515"/>
      <c r="E52" s="515"/>
      <c r="F52" s="515"/>
      <c r="G52" s="515"/>
      <c r="H52" s="515"/>
      <c r="I52" s="516"/>
      <c r="K52" s="641">
        <v>14.5</v>
      </c>
      <c r="L52" s="641">
        <v>44.2</v>
      </c>
      <c r="M52" s="641">
        <v>32.8</v>
      </c>
      <c r="N52" s="641">
        <v>8.5</v>
      </c>
      <c r="O52" s="56"/>
      <c r="P52" s="641">
        <v>85.5</v>
      </c>
      <c r="Q52" s="641">
        <v>41.3</v>
      </c>
      <c r="R52" s="288">
        <v>1830</v>
      </c>
    </row>
    <row r="53" spans="1:18" ht="9" customHeight="1">
      <c r="A53" s="521"/>
      <c r="B53" s="521"/>
      <c r="C53" s="515"/>
      <c r="D53" s="515"/>
      <c r="E53" s="515"/>
      <c r="F53" s="515"/>
      <c r="G53" s="515"/>
      <c r="H53" s="515"/>
      <c r="I53" s="516"/>
      <c r="K53" s="641"/>
      <c r="L53" s="641"/>
      <c r="M53" s="641"/>
      <c r="N53" s="641"/>
      <c r="O53" s="56"/>
      <c r="P53" s="641"/>
      <c r="Q53" s="641"/>
      <c r="R53" s="288"/>
    </row>
    <row r="54" spans="1:18" ht="18" customHeight="1">
      <c r="A54" s="514" t="s">
        <v>213</v>
      </c>
      <c r="B54" s="514"/>
      <c r="C54" s="515"/>
      <c r="D54" s="515"/>
      <c r="E54" s="515"/>
      <c r="F54" s="515"/>
      <c r="G54" s="515"/>
      <c r="H54" s="515"/>
      <c r="I54" s="516"/>
      <c r="K54" s="641"/>
      <c r="L54" s="641"/>
      <c r="M54" s="641"/>
      <c r="N54" s="641"/>
      <c r="O54" s="56"/>
      <c r="P54" s="641"/>
      <c r="Q54" s="641"/>
      <c r="R54" s="288"/>
    </row>
    <row r="55" spans="1:18" ht="15" customHeight="1">
      <c r="A55" s="518" t="s">
        <v>243</v>
      </c>
      <c r="B55" s="518"/>
      <c r="C55" s="515"/>
      <c r="D55" s="515"/>
      <c r="E55" s="515"/>
      <c r="F55" s="515"/>
      <c r="G55" s="515"/>
      <c r="H55" s="515"/>
      <c r="I55" s="516"/>
      <c r="K55" s="641">
        <v>40.1</v>
      </c>
      <c r="L55" s="641">
        <v>40.9</v>
      </c>
      <c r="M55" s="641">
        <v>16.2</v>
      </c>
      <c r="N55" s="641">
        <v>2.8</v>
      </c>
      <c r="O55" s="56"/>
      <c r="P55" s="641">
        <v>59.89999999999999</v>
      </c>
      <c r="Q55" s="641">
        <v>19</v>
      </c>
      <c r="R55" s="288">
        <v>3090</v>
      </c>
    </row>
    <row r="56" spans="1:18" ht="15" customHeight="1">
      <c r="A56" s="518" t="s">
        <v>214</v>
      </c>
      <c r="B56" s="518"/>
      <c r="C56" s="515"/>
      <c r="D56" s="515"/>
      <c r="E56" s="515"/>
      <c r="F56" s="515"/>
      <c r="G56" s="515"/>
      <c r="H56" s="515"/>
      <c r="I56" s="516"/>
      <c r="K56" s="641">
        <v>29.6</v>
      </c>
      <c r="L56" s="641">
        <v>45.7</v>
      </c>
      <c r="M56" s="641">
        <v>20.3</v>
      </c>
      <c r="N56" s="641">
        <v>4.4</v>
      </c>
      <c r="O56" s="56"/>
      <c r="P56" s="641">
        <v>70.4</v>
      </c>
      <c r="Q56" s="641">
        <v>24.700000000000003</v>
      </c>
      <c r="R56" s="288">
        <v>3490</v>
      </c>
    </row>
    <row r="57" spans="1:18" ht="15" customHeight="1">
      <c r="A57" s="518" t="s">
        <v>321</v>
      </c>
      <c r="B57" s="518"/>
      <c r="C57" s="515"/>
      <c r="D57" s="515"/>
      <c r="E57" s="515"/>
      <c r="F57" s="515"/>
      <c r="G57" s="515"/>
      <c r="H57" s="515"/>
      <c r="I57" s="516"/>
      <c r="K57" s="641">
        <v>21.9</v>
      </c>
      <c r="L57" s="641">
        <v>43.3</v>
      </c>
      <c r="M57" s="641">
        <v>26.7</v>
      </c>
      <c r="N57" s="641">
        <v>8.1</v>
      </c>
      <c r="O57" s="56"/>
      <c r="P57" s="641">
        <v>78.1</v>
      </c>
      <c r="Q57" s="641">
        <v>34.8</v>
      </c>
      <c r="R57" s="288">
        <v>960</v>
      </c>
    </row>
    <row r="58" spans="1:18" ht="15" customHeight="1">
      <c r="A58" s="518" t="s">
        <v>322</v>
      </c>
      <c r="B58" s="518"/>
      <c r="C58" s="515"/>
      <c r="D58" s="515"/>
      <c r="E58" s="515"/>
      <c r="F58" s="515"/>
      <c r="G58" s="515"/>
      <c r="H58" s="515"/>
      <c r="I58" s="516"/>
      <c r="K58" s="641">
        <v>29.6</v>
      </c>
      <c r="L58" s="641">
        <v>47.2</v>
      </c>
      <c r="M58" s="641">
        <v>18</v>
      </c>
      <c r="N58" s="641">
        <v>5.2</v>
      </c>
      <c r="O58" s="56"/>
      <c r="P58" s="641">
        <v>70.4</v>
      </c>
      <c r="Q58" s="641">
        <v>23.2</v>
      </c>
      <c r="R58" s="288">
        <v>620</v>
      </c>
    </row>
    <row r="59" spans="1:18" ht="15" customHeight="1">
      <c r="A59" s="518" t="s">
        <v>323</v>
      </c>
      <c r="B59" s="518"/>
      <c r="C59" s="515"/>
      <c r="D59" s="515"/>
      <c r="E59" s="515"/>
      <c r="F59" s="515"/>
      <c r="G59" s="515"/>
      <c r="H59" s="515"/>
      <c r="I59" s="516"/>
      <c r="K59" s="641">
        <v>11.7</v>
      </c>
      <c r="L59" s="641">
        <v>40.8</v>
      </c>
      <c r="M59" s="641">
        <v>37</v>
      </c>
      <c r="N59" s="641">
        <v>10.5</v>
      </c>
      <c r="O59" s="56"/>
      <c r="P59" s="641">
        <v>88.3</v>
      </c>
      <c r="Q59" s="641">
        <v>47.5</v>
      </c>
      <c r="R59" s="288">
        <v>1120</v>
      </c>
    </row>
    <row r="60" spans="1:18" ht="15" customHeight="1">
      <c r="A60" s="521" t="s">
        <v>324</v>
      </c>
      <c r="B60" s="521"/>
      <c r="C60" s="515"/>
      <c r="D60" s="515"/>
      <c r="E60" s="515"/>
      <c r="F60" s="515"/>
      <c r="G60" s="515"/>
      <c r="H60" s="515"/>
      <c r="I60" s="516"/>
      <c r="K60" s="641">
        <v>16.8</v>
      </c>
      <c r="L60" s="641">
        <v>45.3</v>
      </c>
      <c r="M60" s="641">
        <v>29.9</v>
      </c>
      <c r="N60" s="641">
        <v>8</v>
      </c>
      <c r="O60" s="56"/>
      <c r="P60" s="641">
        <v>83.19999999999999</v>
      </c>
      <c r="Q60" s="641">
        <v>37.9</v>
      </c>
      <c r="R60" s="288">
        <v>1040</v>
      </c>
    </row>
    <row r="61" spans="1:18" ht="9" customHeight="1">
      <c r="A61" s="272"/>
      <c r="B61" s="272"/>
      <c r="C61" s="235"/>
      <c r="D61" s="235"/>
      <c r="E61" s="235"/>
      <c r="F61" s="235"/>
      <c r="G61" s="235"/>
      <c r="H61" s="235"/>
      <c r="I61" s="235"/>
      <c r="J61" s="235"/>
      <c r="K61" s="227"/>
      <c r="L61" s="227"/>
      <c r="M61" s="227"/>
      <c r="N61" s="227"/>
      <c r="O61" s="127"/>
      <c r="P61" s="127"/>
      <c r="Q61" s="273"/>
      <c r="R61" s="233"/>
    </row>
    <row r="62" spans="1:14" ht="6" customHeight="1">
      <c r="A62" s="44"/>
      <c r="B62" s="44"/>
      <c r="C62" s="44"/>
      <c r="E62" s="44"/>
      <c r="F62" s="44"/>
      <c r="G62" s="44"/>
      <c r="H62" s="44"/>
      <c r="I62" s="44"/>
      <c r="N62" s="154"/>
    </row>
    <row r="63" spans="1:9" ht="15">
      <c r="A63" s="11" t="s">
        <v>593</v>
      </c>
      <c r="B63" s="100"/>
      <c r="C63" s="44"/>
      <c r="E63" s="44"/>
      <c r="F63" s="44"/>
      <c r="G63" s="44"/>
      <c r="H63" s="44"/>
      <c r="I63" s="44"/>
    </row>
    <row r="64" spans="1:8" ht="15">
      <c r="A64" s="100"/>
      <c r="B64" s="100"/>
      <c r="C64" s="44"/>
      <c r="D64" s="44"/>
      <c r="E64" s="44"/>
      <c r="F64" s="44"/>
      <c r="G64" s="44"/>
      <c r="H64" s="44"/>
    </row>
    <row r="65" spans="1:8" ht="15">
      <c r="A65" s="100"/>
      <c r="B65" s="100"/>
      <c r="C65" s="44"/>
      <c r="D65" s="44"/>
      <c r="E65" s="44"/>
      <c r="F65" s="44"/>
      <c r="G65" s="44"/>
      <c r="H65" s="44"/>
    </row>
  </sheetData>
  <sheetProtection/>
  <printOptions/>
  <pageMargins left="0.75" right="0.75" top="1" bottom="1" header="0.5" footer="0.5"/>
  <pageSetup fitToHeight="1" fitToWidth="1" horizontalDpi="600" verticalDpi="600" orientation="portrait" paperSize="9" scale="67" r:id="rId1"/>
  <headerFooter alignWithMargins="0">
    <oddHeader>&amp;R&amp;"Arial,Bold"&amp;14ROAD TRANSPORT VEHICLES</oddHeader>
    <oddFooter xml:space="preserve">&amp;C&amp;12 </oddFooter>
  </headerFooter>
</worksheet>
</file>

<file path=xl/worksheets/sheet2.xml><?xml version="1.0" encoding="utf-8"?>
<worksheet xmlns="http://schemas.openxmlformats.org/spreadsheetml/2006/main" xmlns:r="http://schemas.openxmlformats.org/officeDocument/2006/relationships">
  <dimension ref="A1:B27"/>
  <sheetViews>
    <sheetView tabSelected="1" zoomScalePageLayoutView="0" workbookViewId="0" topLeftCell="A1">
      <selection activeCell="A1" sqref="A1"/>
    </sheetView>
  </sheetViews>
  <sheetFormatPr defaultColWidth="9.140625" defaultRowHeight="12.75"/>
  <cols>
    <col min="1" max="1" width="14.00390625" style="0" customWidth="1"/>
  </cols>
  <sheetData>
    <row r="1" ht="20.25">
      <c r="A1" s="593" t="s">
        <v>768</v>
      </c>
    </row>
    <row r="2" spans="1:2" ht="15" customHeight="1">
      <c r="A2" s="594" t="s">
        <v>815</v>
      </c>
      <c r="B2" s="44" t="s">
        <v>818</v>
      </c>
    </row>
    <row r="3" spans="1:2" ht="15" customHeight="1">
      <c r="A3" s="594" t="s">
        <v>816</v>
      </c>
      <c r="B3" s="44" t="s">
        <v>819</v>
      </c>
    </row>
    <row r="4" spans="1:2" ht="15" customHeight="1">
      <c r="A4" s="594" t="s">
        <v>817</v>
      </c>
      <c r="B4" s="44" t="s">
        <v>820</v>
      </c>
    </row>
    <row r="5" spans="1:2" ht="15">
      <c r="A5" s="594" t="s">
        <v>771</v>
      </c>
      <c r="B5" s="595" t="s">
        <v>769</v>
      </c>
    </row>
    <row r="6" spans="1:2" ht="15">
      <c r="A6" s="594" t="s">
        <v>772</v>
      </c>
      <c r="B6" s="595" t="s">
        <v>770</v>
      </c>
    </row>
    <row r="7" spans="1:2" ht="15">
      <c r="A7" s="594" t="s">
        <v>773</v>
      </c>
      <c r="B7" s="595" t="s">
        <v>784</v>
      </c>
    </row>
    <row r="8" spans="1:2" ht="15">
      <c r="A8" s="594" t="s">
        <v>774</v>
      </c>
      <c r="B8" s="595" t="s">
        <v>785</v>
      </c>
    </row>
    <row r="9" spans="1:2" ht="15">
      <c r="A9" s="594" t="s">
        <v>775</v>
      </c>
      <c r="B9" s="595" t="s">
        <v>786</v>
      </c>
    </row>
    <row r="10" spans="1:2" ht="15">
      <c r="A10" s="594" t="s">
        <v>776</v>
      </c>
      <c r="B10" s="595" t="s">
        <v>787</v>
      </c>
    </row>
    <row r="11" spans="1:2" ht="15">
      <c r="A11" s="594" t="s">
        <v>777</v>
      </c>
      <c r="B11" s="595" t="s">
        <v>788</v>
      </c>
    </row>
    <row r="12" spans="1:2" ht="15">
      <c r="A12" s="594" t="s">
        <v>778</v>
      </c>
      <c r="B12" s="595" t="s">
        <v>790</v>
      </c>
    </row>
    <row r="13" spans="1:2" ht="15">
      <c r="A13" s="594" t="s">
        <v>779</v>
      </c>
      <c r="B13" s="595" t="s">
        <v>789</v>
      </c>
    </row>
    <row r="14" spans="1:2" ht="15">
      <c r="A14" s="594" t="s">
        <v>780</v>
      </c>
      <c r="B14" s="595" t="s">
        <v>791</v>
      </c>
    </row>
    <row r="15" spans="1:2" ht="15">
      <c r="A15" s="594" t="s">
        <v>781</v>
      </c>
      <c r="B15" s="595" t="s">
        <v>792</v>
      </c>
    </row>
    <row r="16" spans="1:2" ht="15">
      <c r="A16" s="594" t="s">
        <v>782</v>
      </c>
      <c r="B16" s="595" t="s">
        <v>793</v>
      </c>
    </row>
    <row r="17" spans="1:2" ht="15">
      <c r="A17" s="594" t="s">
        <v>783</v>
      </c>
      <c r="B17" s="595" t="s">
        <v>794</v>
      </c>
    </row>
    <row r="18" spans="1:2" ht="15">
      <c r="A18" s="594" t="s">
        <v>795</v>
      </c>
      <c r="B18" s="595" t="s">
        <v>800</v>
      </c>
    </row>
    <row r="19" spans="1:2" ht="15">
      <c r="A19" s="594" t="s">
        <v>796</v>
      </c>
      <c r="B19" s="595" t="s">
        <v>798</v>
      </c>
    </row>
    <row r="20" spans="1:2" ht="15">
      <c r="A20" s="594" t="s">
        <v>797</v>
      </c>
      <c r="B20" s="595" t="s">
        <v>799</v>
      </c>
    </row>
    <row r="21" spans="1:2" ht="15">
      <c r="A21" s="594" t="s">
        <v>801</v>
      </c>
      <c r="B21" s="595" t="s">
        <v>804</v>
      </c>
    </row>
    <row r="22" spans="1:2" ht="15">
      <c r="A22" s="594" t="s">
        <v>802</v>
      </c>
      <c r="B22" s="595" t="s">
        <v>805</v>
      </c>
    </row>
    <row r="23" spans="1:2" ht="15">
      <c r="A23" s="594" t="s">
        <v>803</v>
      </c>
      <c r="B23" s="595" t="s">
        <v>806</v>
      </c>
    </row>
    <row r="24" spans="1:2" ht="15">
      <c r="A24" s="594" t="s">
        <v>807</v>
      </c>
      <c r="B24" s="595" t="s">
        <v>810</v>
      </c>
    </row>
    <row r="25" spans="1:2" ht="15">
      <c r="A25" s="594" t="s">
        <v>808</v>
      </c>
      <c r="B25" s="595" t="s">
        <v>811</v>
      </c>
    </row>
    <row r="26" spans="1:2" ht="15">
      <c r="A26" s="594" t="s">
        <v>809</v>
      </c>
      <c r="B26" s="595" t="s">
        <v>812</v>
      </c>
    </row>
    <row r="27" spans="1:2" ht="15">
      <c r="A27" s="594" t="s">
        <v>813</v>
      </c>
      <c r="B27" s="595" t="s">
        <v>814</v>
      </c>
    </row>
  </sheetData>
  <sheetProtection/>
  <hyperlinks>
    <hyperlink ref="A5" location="'T1.1-T1.2'!A1" display="Table 1 "/>
    <hyperlink ref="A6:A17" location="'T1.1-T1.2'!A1" display="Table 1 "/>
    <hyperlink ref="A17:A20" location="'T1.1-T1.2'!A1" display="Table 1 "/>
    <hyperlink ref="A21:A23" location="'T1.1-T1.2'!A1" display="Table 1 "/>
    <hyperlink ref="A24:A26" location="'T1.1-T1.2'!A1" display="Table 1 "/>
    <hyperlink ref="A27" location="'T1.23-T1.25'!A1" display="Table 1.25"/>
    <hyperlink ref="A6" location="'T1.1-T1.2'!A1" display="Table 1.2"/>
    <hyperlink ref="A7" location="T1.3!A1" display="Table 1.3"/>
    <hyperlink ref="A8" location="T1.4!A1" display="Table 1.4"/>
    <hyperlink ref="A9" location="'T1.5-T1.6'!A1" display="Table 1.5"/>
    <hyperlink ref="A10" location="'T1.5-T1.6'!A1" display="Table 1.6"/>
    <hyperlink ref="A11" location="'T1.7-T1.9'!A1" display="Table 1.7"/>
    <hyperlink ref="A12" location="'T1.7-T1.9'!A1" display="Table 1.8"/>
    <hyperlink ref="A13" location="'T1.7-T1.9'!A1" display="Table 1.9"/>
    <hyperlink ref="A14" location="'T1.10-T1.11'!A1" display="Table 1.10"/>
    <hyperlink ref="A15" location="'T1.10-T1.11'!A1" display="Table 1.11"/>
    <hyperlink ref="A16" location="'T1.12-1.13'!A1" display="Table 1.12"/>
    <hyperlink ref="A17" location="'T1.12-1.13'!A1" display="Table 1.13"/>
    <hyperlink ref="A18" location="T1.14!A1" display="Table 1.14"/>
    <hyperlink ref="A19" location="'T1.15-1.16'!A1" display="Table 1.16"/>
    <hyperlink ref="A20" location="'T1.17-T1.18'!A1" display="Table 1.17"/>
    <hyperlink ref="A21" location="'T1.19-T1.20'!A1" display="Table 1.19"/>
    <hyperlink ref="A22" location="'T1.19-T1.20'!A1" display="Table 1.20"/>
    <hyperlink ref="A23" location="T1.21!A1" display="Table 1.21"/>
    <hyperlink ref="A24" location="T1.22!A1" display="Table 1.22"/>
    <hyperlink ref="A25" location="'T1.23-T1.25'!A1" display="Table 1.23"/>
    <hyperlink ref="A26" location="'T1.23-T1.25'!A1" display="Table 1.24"/>
    <hyperlink ref="A2" location="Fig1.1!A1" display="Figure 1.1 "/>
    <hyperlink ref="A3" location="'fig 1.2- 1.3'!A1" display="Figure 1.2"/>
    <hyperlink ref="A4" location="'fig 1.2- 1.3'!A1" display="Figure 1.3"/>
  </hyperlinks>
  <printOptions/>
  <pageMargins left="0.7" right="0.7" top="0.75" bottom="0.75" header="0.3" footer="0.3"/>
  <pageSetup horizontalDpi="600" verticalDpi="600" orientation="portrait" paperSize="9" scale="67" r:id="rId1"/>
</worksheet>
</file>

<file path=xl/worksheets/sheet20.xml><?xml version="1.0" encoding="utf-8"?>
<worksheet xmlns="http://schemas.openxmlformats.org/spreadsheetml/2006/main" xmlns:r="http://schemas.openxmlformats.org/officeDocument/2006/relationships">
  <sheetPr>
    <pageSetUpPr fitToPage="1"/>
  </sheetPr>
  <dimension ref="A1:BT58"/>
  <sheetViews>
    <sheetView zoomScale="75" zoomScaleNormal="75" zoomScalePageLayoutView="0" workbookViewId="0" topLeftCell="A1">
      <selection activeCell="K40" sqref="K40"/>
    </sheetView>
  </sheetViews>
  <sheetFormatPr defaultColWidth="9.140625" defaultRowHeight="12.75"/>
  <cols>
    <col min="1" max="1" width="23.8515625" style="391" customWidth="1"/>
    <col min="2" max="3" width="11.00390625" style="391" hidden="1" customWidth="1"/>
    <col min="4" max="10" width="11.00390625" style="391" customWidth="1"/>
    <col min="11" max="11" width="12.421875" style="391" customWidth="1"/>
    <col min="12" max="12" width="15.8515625" style="391" customWidth="1"/>
    <col min="13" max="13" width="17.28125" style="391" customWidth="1"/>
    <col min="14" max="16384" width="9.140625" style="391" customWidth="1"/>
  </cols>
  <sheetData>
    <row r="1" s="375" customFormat="1" ht="18.75">
      <c r="A1" s="374" t="s">
        <v>844</v>
      </c>
    </row>
    <row r="2" spans="1:72" s="377" customFormat="1" ht="18">
      <c r="A2" s="376" t="s">
        <v>291</v>
      </c>
      <c r="B2" s="588"/>
      <c r="C2" s="376"/>
      <c r="D2" s="376"/>
      <c r="E2" s="588"/>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row>
    <row r="3" spans="1:67" s="377" customFormat="1" ht="21" customHeight="1">
      <c r="A3" s="378"/>
      <c r="C3" s="461"/>
      <c r="D3" s="586" t="s">
        <v>479</v>
      </c>
      <c r="E3" s="589"/>
      <c r="F3" s="461"/>
      <c r="G3" s="461"/>
      <c r="H3" s="461"/>
      <c r="I3" s="461"/>
      <c r="J3" s="461"/>
      <c r="K3" s="675" t="s">
        <v>843</v>
      </c>
      <c r="L3" s="675"/>
      <c r="M3" s="675"/>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row>
    <row r="4" spans="1:67" s="377" customFormat="1" ht="17.25" customHeight="1">
      <c r="A4" s="376"/>
      <c r="B4" s="379"/>
      <c r="D4" s="587" t="s">
        <v>480</v>
      </c>
      <c r="F4" s="379"/>
      <c r="G4" s="379"/>
      <c r="H4" s="379"/>
      <c r="I4" s="379"/>
      <c r="J4" s="379"/>
      <c r="K4" s="379"/>
      <c r="L4" s="379"/>
      <c r="M4" s="379"/>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row>
    <row r="5" spans="1:68" s="375" customFormat="1" ht="42.75" customHeight="1">
      <c r="A5" s="380" t="s">
        <v>150</v>
      </c>
      <c r="B5" s="381">
        <v>2008</v>
      </c>
      <c r="C5" s="382">
        <v>2009</v>
      </c>
      <c r="D5" s="382">
        <v>2010</v>
      </c>
      <c r="E5" s="382">
        <v>2011</v>
      </c>
      <c r="F5" s="382">
        <v>2012</v>
      </c>
      <c r="G5" s="382">
        <v>2013</v>
      </c>
      <c r="H5" s="382">
        <v>2014</v>
      </c>
      <c r="I5" s="382">
        <v>2015</v>
      </c>
      <c r="J5" s="382">
        <v>2016</v>
      </c>
      <c r="K5" s="383" t="s">
        <v>487</v>
      </c>
      <c r="L5" s="383" t="s">
        <v>481</v>
      </c>
      <c r="M5" s="383" t="s">
        <v>482</v>
      </c>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row>
    <row r="6" spans="1:68" s="375" customFormat="1" ht="13.5" customHeight="1">
      <c r="A6" s="374"/>
      <c r="B6" s="385"/>
      <c r="C6" s="374"/>
      <c r="D6" s="384"/>
      <c r="E6" s="443"/>
      <c r="F6" s="374"/>
      <c r="G6" s="374"/>
      <c r="H6" s="374"/>
      <c r="I6" s="374"/>
      <c r="J6" s="585"/>
      <c r="K6" s="386"/>
      <c r="L6" s="374"/>
      <c r="M6" s="37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row>
    <row r="7" spans="1:68" ht="15">
      <c r="A7" s="387" t="s">
        <v>167</v>
      </c>
      <c r="B7" s="388">
        <v>8949</v>
      </c>
      <c r="C7" s="388">
        <v>8564</v>
      </c>
      <c r="D7" s="388">
        <v>8313</v>
      </c>
      <c r="E7" s="389">
        <v>8044</v>
      </c>
      <c r="F7" s="389">
        <v>8032</v>
      </c>
      <c r="G7" s="389">
        <v>7887</v>
      </c>
      <c r="H7" s="389">
        <v>5183</v>
      </c>
      <c r="I7" s="389">
        <v>6552</v>
      </c>
      <c r="J7" s="646">
        <v>6643</v>
      </c>
      <c r="K7" s="389">
        <v>80</v>
      </c>
      <c r="L7" s="389">
        <v>2966</v>
      </c>
      <c r="M7" s="389">
        <v>3597</v>
      </c>
      <c r="N7" s="522"/>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row>
    <row r="8" spans="1:68" ht="18">
      <c r="A8" s="387" t="s">
        <v>477</v>
      </c>
      <c r="B8" s="392">
        <v>11579</v>
      </c>
      <c r="C8" s="392">
        <v>9240</v>
      </c>
      <c r="D8" s="392">
        <v>15601</v>
      </c>
      <c r="E8" s="389">
        <v>16288</v>
      </c>
      <c r="F8" s="389">
        <v>13358</v>
      </c>
      <c r="G8" s="389">
        <v>12166</v>
      </c>
      <c r="H8" s="389">
        <v>8155</v>
      </c>
      <c r="I8" s="389">
        <v>10685</v>
      </c>
      <c r="J8" s="646">
        <v>10210</v>
      </c>
      <c r="K8" s="389">
        <v>144</v>
      </c>
      <c r="L8" s="389">
        <v>4201</v>
      </c>
      <c r="M8" s="389">
        <v>5865</v>
      </c>
      <c r="N8" s="522"/>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row>
    <row r="9" spans="1:68" ht="15">
      <c r="A9" s="387" t="s">
        <v>13</v>
      </c>
      <c r="B9" s="388">
        <v>1911</v>
      </c>
      <c r="C9" s="388">
        <v>5738</v>
      </c>
      <c r="D9" s="388">
        <v>5991</v>
      </c>
      <c r="E9" s="389">
        <v>5969</v>
      </c>
      <c r="F9" s="389">
        <v>5581</v>
      </c>
      <c r="G9" s="389">
        <v>4892</v>
      </c>
      <c r="H9" s="389">
        <v>5451</v>
      </c>
      <c r="I9" s="389">
        <v>4982</v>
      </c>
      <c r="J9" s="646">
        <v>4845</v>
      </c>
      <c r="K9" s="389">
        <v>96</v>
      </c>
      <c r="L9" s="389">
        <v>2308</v>
      </c>
      <c r="M9" s="389">
        <v>2441</v>
      </c>
      <c r="N9" s="522"/>
      <c r="O9" s="393"/>
      <c r="P9" s="393"/>
      <c r="Q9" s="393"/>
      <c r="R9" s="393"/>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row>
    <row r="10" spans="1:68" ht="15">
      <c r="A10" s="387" t="s">
        <v>14</v>
      </c>
      <c r="B10" s="388">
        <v>4351</v>
      </c>
      <c r="C10" s="388">
        <v>5013</v>
      </c>
      <c r="D10" s="388">
        <v>4828</v>
      </c>
      <c r="E10" s="389">
        <v>4438</v>
      </c>
      <c r="F10" s="389">
        <v>4314</v>
      </c>
      <c r="G10" s="389">
        <v>3867</v>
      </c>
      <c r="H10" s="389">
        <v>3433</v>
      </c>
      <c r="I10" s="389">
        <v>3934</v>
      </c>
      <c r="J10" s="646">
        <v>4114</v>
      </c>
      <c r="K10" s="389">
        <v>98</v>
      </c>
      <c r="L10" s="389">
        <v>1729</v>
      </c>
      <c r="M10" s="389">
        <v>2287</v>
      </c>
      <c r="N10" s="522"/>
      <c r="O10" s="393"/>
      <c r="P10" s="393"/>
      <c r="Q10" s="393"/>
      <c r="R10" s="393"/>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row>
    <row r="11" spans="1:68" ht="15">
      <c r="A11" s="387" t="s">
        <v>15</v>
      </c>
      <c r="B11" s="388">
        <v>2652</v>
      </c>
      <c r="C11" s="388">
        <v>2430</v>
      </c>
      <c r="D11" s="388">
        <v>2439</v>
      </c>
      <c r="E11" s="389">
        <v>2511</v>
      </c>
      <c r="F11" s="389">
        <v>2518</v>
      </c>
      <c r="G11" s="389">
        <v>2377</v>
      </c>
      <c r="H11" s="389">
        <v>2572</v>
      </c>
      <c r="I11" s="389">
        <v>2128</v>
      </c>
      <c r="J11" s="646">
        <v>2161</v>
      </c>
      <c r="K11" s="389">
        <v>19</v>
      </c>
      <c r="L11" s="389">
        <v>1133</v>
      </c>
      <c r="M11" s="389">
        <v>1009</v>
      </c>
      <c r="N11" s="522"/>
      <c r="O11" s="393"/>
      <c r="P11" s="393"/>
      <c r="Q11" s="393"/>
      <c r="R11" s="393"/>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row>
    <row r="12" spans="1:68" ht="15">
      <c r="A12" s="387" t="s">
        <v>16</v>
      </c>
      <c r="B12" s="388">
        <v>3119</v>
      </c>
      <c r="C12" s="388">
        <v>3508</v>
      </c>
      <c r="D12" s="388">
        <v>3606</v>
      </c>
      <c r="E12" s="389">
        <v>2922</v>
      </c>
      <c r="F12" s="389">
        <v>3369</v>
      </c>
      <c r="G12" s="389">
        <v>3212</v>
      </c>
      <c r="H12" s="389">
        <v>3096</v>
      </c>
      <c r="I12" s="389">
        <v>9236</v>
      </c>
      <c r="J12" s="646">
        <v>9338</v>
      </c>
      <c r="K12" s="389">
        <v>88</v>
      </c>
      <c r="L12" s="389">
        <v>3872</v>
      </c>
      <c r="M12" s="389">
        <v>5378</v>
      </c>
      <c r="N12" s="522"/>
      <c r="O12" s="393"/>
      <c r="P12" s="393"/>
      <c r="Q12" s="393"/>
      <c r="R12" s="393"/>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row>
    <row r="13" spans="1:68" ht="15">
      <c r="A13" s="387" t="s">
        <v>17</v>
      </c>
      <c r="B13" s="388">
        <v>6625</v>
      </c>
      <c r="C13" s="388">
        <v>6428</v>
      </c>
      <c r="D13" s="388">
        <v>6086</v>
      </c>
      <c r="E13" s="389">
        <v>6199</v>
      </c>
      <c r="F13" s="389">
        <v>6766</v>
      </c>
      <c r="G13" s="389">
        <v>5776</v>
      </c>
      <c r="H13" s="389">
        <v>5252</v>
      </c>
      <c r="I13" s="389">
        <v>5292</v>
      </c>
      <c r="J13" s="646">
        <v>5452</v>
      </c>
      <c r="K13" s="389">
        <v>93</v>
      </c>
      <c r="L13" s="389">
        <v>2848</v>
      </c>
      <c r="M13" s="389">
        <v>2511</v>
      </c>
      <c r="N13" s="522"/>
      <c r="O13" s="389"/>
      <c r="P13" s="389"/>
      <c r="Q13" s="389"/>
      <c r="R13" s="389"/>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row>
    <row r="14" spans="1:68" ht="15">
      <c r="A14" s="387" t="s">
        <v>18</v>
      </c>
      <c r="B14" s="388">
        <v>8070</v>
      </c>
      <c r="C14" s="388">
        <v>7141</v>
      </c>
      <c r="D14" s="388">
        <v>6976</v>
      </c>
      <c r="E14" s="389">
        <v>6819</v>
      </c>
      <c r="F14" s="389">
        <v>6787</v>
      </c>
      <c r="G14" s="389">
        <v>6098</v>
      </c>
      <c r="H14" s="389">
        <v>5735</v>
      </c>
      <c r="I14" s="389">
        <v>6595</v>
      </c>
      <c r="J14" s="646">
        <v>6427</v>
      </c>
      <c r="K14" s="389">
        <v>54</v>
      </c>
      <c r="L14" s="389">
        <v>3251</v>
      </c>
      <c r="M14" s="389">
        <v>3122</v>
      </c>
      <c r="N14" s="522"/>
      <c r="O14" s="393"/>
      <c r="P14" s="393"/>
      <c r="Q14" s="393"/>
      <c r="R14" s="393"/>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row>
    <row r="15" spans="1:68" ht="15">
      <c r="A15" s="387" t="s">
        <v>19</v>
      </c>
      <c r="B15" s="388">
        <v>4937</v>
      </c>
      <c r="C15" s="388">
        <v>5168</v>
      </c>
      <c r="D15" s="388">
        <v>5421</v>
      </c>
      <c r="E15" s="389">
        <v>4738</v>
      </c>
      <c r="F15" s="389">
        <v>5175</v>
      </c>
      <c r="G15" s="389">
        <v>2905</v>
      </c>
      <c r="H15" s="389">
        <v>4847</v>
      </c>
      <c r="I15" s="389">
        <v>4473</v>
      </c>
      <c r="J15" s="646">
        <v>4661</v>
      </c>
      <c r="K15" s="389">
        <v>67</v>
      </c>
      <c r="L15" s="389">
        <v>1888</v>
      </c>
      <c r="M15" s="389">
        <v>2706</v>
      </c>
      <c r="N15" s="522"/>
      <c r="O15" s="393"/>
      <c r="P15" s="393"/>
      <c r="Q15" s="393"/>
      <c r="R15" s="393"/>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row>
    <row r="16" spans="1:68" ht="15">
      <c r="A16" s="387" t="s">
        <v>20</v>
      </c>
      <c r="B16" s="392">
        <v>4381</v>
      </c>
      <c r="C16" s="392">
        <v>4769</v>
      </c>
      <c r="D16" s="388">
        <v>5059</v>
      </c>
      <c r="E16" s="389">
        <v>5059</v>
      </c>
      <c r="F16" s="389">
        <v>4328</v>
      </c>
      <c r="G16" s="389">
        <v>5131</v>
      </c>
      <c r="H16" s="389">
        <v>5293</v>
      </c>
      <c r="I16" s="389">
        <v>4680</v>
      </c>
      <c r="J16" s="646">
        <v>4712</v>
      </c>
      <c r="K16" s="389">
        <v>11</v>
      </c>
      <c r="L16" s="389">
        <v>1917</v>
      </c>
      <c r="M16" s="389">
        <v>2784</v>
      </c>
      <c r="N16" s="522"/>
      <c r="O16" s="393"/>
      <c r="P16" s="393"/>
      <c r="Q16" s="393"/>
      <c r="R16" s="393"/>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row>
    <row r="17" spans="1:68" ht="15">
      <c r="A17" s="387" t="s">
        <v>21</v>
      </c>
      <c r="B17" s="388">
        <v>4196</v>
      </c>
      <c r="C17" s="388">
        <v>4182</v>
      </c>
      <c r="D17" s="388">
        <v>4269</v>
      </c>
      <c r="E17" s="389">
        <v>4318</v>
      </c>
      <c r="F17" s="389">
        <v>5756</v>
      </c>
      <c r="G17" s="389">
        <v>4375</v>
      </c>
      <c r="H17" s="389">
        <v>4020</v>
      </c>
      <c r="I17" s="389">
        <v>4307</v>
      </c>
      <c r="J17" s="646">
        <v>4322</v>
      </c>
      <c r="K17" s="389">
        <v>42</v>
      </c>
      <c r="L17" s="389">
        <v>1527</v>
      </c>
      <c r="M17" s="389">
        <v>2753</v>
      </c>
      <c r="N17" s="522"/>
      <c r="O17" s="393"/>
      <c r="P17" s="393"/>
      <c r="Q17" s="393"/>
      <c r="R17" s="393"/>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row>
    <row r="18" spans="1:14" ht="18">
      <c r="A18" s="387" t="s">
        <v>588</v>
      </c>
      <c r="B18" s="388">
        <v>18509</v>
      </c>
      <c r="C18" s="388">
        <v>20895</v>
      </c>
      <c r="D18" s="388">
        <v>22093</v>
      </c>
      <c r="E18" s="389">
        <v>22921</v>
      </c>
      <c r="F18" s="389">
        <v>23470</v>
      </c>
      <c r="G18" s="389">
        <v>17502</v>
      </c>
      <c r="H18" s="389">
        <v>16922</v>
      </c>
      <c r="I18" s="389">
        <v>15264</v>
      </c>
      <c r="J18" s="646">
        <v>14868</v>
      </c>
      <c r="K18" s="389">
        <v>381</v>
      </c>
      <c r="L18" s="389">
        <v>5995</v>
      </c>
      <c r="M18" s="389">
        <v>8492</v>
      </c>
      <c r="N18" s="522"/>
    </row>
    <row r="19" spans="1:14" ht="15">
      <c r="A19" s="387" t="s">
        <v>154</v>
      </c>
      <c r="B19" s="388">
        <v>820</v>
      </c>
      <c r="C19" s="388">
        <v>825</v>
      </c>
      <c r="D19" s="388">
        <v>813</v>
      </c>
      <c r="E19" s="389">
        <v>969</v>
      </c>
      <c r="F19" s="389">
        <v>918</v>
      </c>
      <c r="G19" s="389">
        <v>961</v>
      </c>
      <c r="H19" s="389">
        <v>922</v>
      </c>
      <c r="I19" s="389">
        <v>863</v>
      </c>
      <c r="J19" s="646">
        <v>902</v>
      </c>
      <c r="K19" s="389">
        <v>10</v>
      </c>
      <c r="L19" s="389">
        <v>428</v>
      </c>
      <c r="M19" s="389">
        <v>464</v>
      </c>
      <c r="N19" s="522"/>
    </row>
    <row r="20" spans="1:14" ht="15">
      <c r="A20" s="387" t="s">
        <v>24</v>
      </c>
      <c r="B20" s="388">
        <v>8830</v>
      </c>
      <c r="C20" s="388">
        <v>8583</v>
      </c>
      <c r="D20" s="388">
        <v>9156</v>
      </c>
      <c r="E20" s="389">
        <v>9821</v>
      </c>
      <c r="F20" s="389">
        <v>8108</v>
      </c>
      <c r="G20" s="389">
        <v>8256</v>
      </c>
      <c r="H20" s="389">
        <v>7332</v>
      </c>
      <c r="I20" s="389">
        <v>6877</v>
      </c>
      <c r="J20" s="646">
        <v>6899</v>
      </c>
      <c r="K20" s="389">
        <v>69</v>
      </c>
      <c r="L20" s="389">
        <v>3393</v>
      </c>
      <c r="M20" s="389">
        <v>3437</v>
      </c>
      <c r="N20" s="522"/>
    </row>
    <row r="21" spans="1:14" ht="15">
      <c r="A21" s="387" t="s">
        <v>25</v>
      </c>
      <c r="B21" s="388">
        <v>22077</v>
      </c>
      <c r="C21" s="388">
        <v>22388</v>
      </c>
      <c r="D21" s="388">
        <v>22045</v>
      </c>
      <c r="E21" s="389">
        <v>21574</v>
      </c>
      <c r="F21" s="389">
        <v>21021</v>
      </c>
      <c r="G21" s="389">
        <v>19750</v>
      </c>
      <c r="H21" s="389">
        <v>18877</v>
      </c>
      <c r="I21" s="389">
        <v>18646</v>
      </c>
      <c r="J21" s="646">
        <v>17299</v>
      </c>
      <c r="K21" s="389">
        <v>107</v>
      </c>
      <c r="L21" s="389">
        <v>9029</v>
      </c>
      <c r="M21" s="389">
        <v>8163</v>
      </c>
      <c r="N21" s="522"/>
    </row>
    <row r="22" spans="1:14" ht="18">
      <c r="A22" s="387" t="s">
        <v>496</v>
      </c>
      <c r="B22" s="388">
        <v>23917</v>
      </c>
      <c r="C22" s="388">
        <v>28668</v>
      </c>
      <c r="D22" s="388">
        <v>29522</v>
      </c>
      <c r="E22" s="389">
        <v>24761</v>
      </c>
      <c r="F22" s="389">
        <v>27317</v>
      </c>
      <c r="G22" s="389">
        <v>23692</v>
      </c>
      <c r="H22" s="389">
        <v>19350</v>
      </c>
      <c r="I22" s="389">
        <v>21784</v>
      </c>
      <c r="J22" s="646">
        <v>21642</v>
      </c>
      <c r="K22" s="389">
        <v>287</v>
      </c>
      <c r="L22" s="389">
        <v>11745</v>
      </c>
      <c r="M22" s="389">
        <v>9610</v>
      </c>
      <c r="N22" s="522"/>
    </row>
    <row r="23" spans="1:14" ht="18">
      <c r="A23" s="387" t="s">
        <v>506</v>
      </c>
      <c r="B23" s="388">
        <v>10450</v>
      </c>
      <c r="C23" s="388">
        <v>11508</v>
      </c>
      <c r="D23" s="388">
        <v>11282</v>
      </c>
      <c r="E23" s="389">
        <v>7445</v>
      </c>
      <c r="F23" s="389">
        <v>12967</v>
      </c>
      <c r="G23" s="389">
        <v>9938</v>
      </c>
      <c r="H23" s="389">
        <v>10855</v>
      </c>
      <c r="I23" s="389">
        <v>9164</v>
      </c>
      <c r="J23" s="646">
        <v>9215</v>
      </c>
      <c r="K23" s="389">
        <v>118</v>
      </c>
      <c r="L23" s="389">
        <v>3806</v>
      </c>
      <c r="M23" s="389">
        <v>5291</v>
      </c>
      <c r="N23" s="522"/>
    </row>
    <row r="24" spans="1:14" ht="15">
      <c r="A24" s="387" t="s">
        <v>28</v>
      </c>
      <c r="B24" s="388">
        <v>4640</v>
      </c>
      <c r="C24" s="388">
        <v>4851</v>
      </c>
      <c r="D24" s="388">
        <v>5123</v>
      </c>
      <c r="E24" s="389">
        <v>5312</v>
      </c>
      <c r="F24" s="389">
        <v>5183</v>
      </c>
      <c r="G24" s="389">
        <v>5099</v>
      </c>
      <c r="H24" s="389">
        <v>4955</v>
      </c>
      <c r="I24" s="389">
        <v>4439</v>
      </c>
      <c r="J24" s="646">
        <v>4283</v>
      </c>
      <c r="K24" s="389">
        <v>104</v>
      </c>
      <c r="L24" s="389">
        <v>1830</v>
      </c>
      <c r="M24" s="389">
        <v>2349</v>
      </c>
      <c r="N24" s="522"/>
    </row>
    <row r="25" spans="1:14" ht="15">
      <c r="A25" s="387" t="s">
        <v>29</v>
      </c>
      <c r="B25" s="388">
        <v>4455</v>
      </c>
      <c r="C25" s="388">
        <v>4642</v>
      </c>
      <c r="D25" s="388">
        <v>4677</v>
      </c>
      <c r="E25" s="389">
        <v>4654</v>
      </c>
      <c r="F25" s="389">
        <v>4673</v>
      </c>
      <c r="G25" s="389">
        <v>3164</v>
      </c>
      <c r="H25" s="389">
        <v>4716</v>
      </c>
      <c r="I25" s="389">
        <v>4416</v>
      </c>
      <c r="J25" s="646">
        <v>4332</v>
      </c>
      <c r="K25" s="389">
        <v>49</v>
      </c>
      <c r="L25" s="389">
        <v>1903</v>
      </c>
      <c r="M25" s="389">
        <v>2380</v>
      </c>
      <c r="N25" s="522"/>
    </row>
    <row r="26" spans="1:14" ht="15">
      <c r="A26" s="387" t="s">
        <v>30</v>
      </c>
      <c r="B26" s="388">
        <v>4448</v>
      </c>
      <c r="C26" s="388">
        <v>4647</v>
      </c>
      <c r="D26" s="388">
        <v>4628</v>
      </c>
      <c r="E26" s="389">
        <v>4849</v>
      </c>
      <c r="F26" s="389">
        <v>4485</v>
      </c>
      <c r="G26" s="389">
        <v>4033</v>
      </c>
      <c r="H26" s="389">
        <v>3687</v>
      </c>
      <c r="I26" s="389">
        <v>3608</v>
      </c>
      <c r="J26" s="646">
        <v>3669</v>
      </c>
      <c r="K26" s="389">
        <v>14</v>
      </c>
      <c r="L26" s="389">
        <v>1652</v>
      </c>
      <c r="M26" s="389">
        <v>2003</v>
      </c>
      <c r="N26" s="522"/>
    </row>
    <row r="27" spans="1:14" ht="15">
      <c r="A27" s="387" t="s">
        <v>31</v>
      </c>
      <c r="B27" s="388">
        <v>7501</v>
      </c>
      <c r="C27" s="388">
        <v>7818</v>
      </c>
      <c r="D27" s="388">
        <v>8263</v>
      </c>
      <c r="E27" s="389">
        <v>8531</v>
      </c>
      <c r="F27" s="389">
        <v>7379</v>
      </c>
      <c r="G27" s="389">
        <v>6040</v>
      </c>
      <c r="H27" s="389">
        <v>6157</v>
      </c>
      <c r="I27" s="389">
        <v>7086</v>
      </c>
      <c r="J27" s="646">
        <v>7196</v>
      </c>
      <c r="K27" s="389">
        <v>66</v>
      </c>
      <c r="L27" s="389">
        <v>3423</v>
      </c>
      <c r="M27" s="389">
        <v>3707</v>
      </c>
      <c r="N27" s="522"/>
    </row>
    <row r="28" spans="1:14" ht="15">
      <c r="A28" s="387" t="s">
        <v>32</v>
      </c>
      <c r="B28" s="388">
        <v>24704</v>
      </c>
      <c r="C28" s="388">
        <v>18878</v>
      </c>
      <c r="D28" s="388">
        <v>19804</v>
      </c>
      <c r="E28" s="389">
        <v>19019</v>
      </c>
      <c r="F28" s="389">
        <v>18013</v>
      </c>
      <c r="G28" s="389">
        <v>16957</v>
      </c>
      <c r="H28" s="389">
        <v>18352</v>
      </c>
      <c r="I28" s="389">
        <v>16453</v>
      </c>
      <c r="J28" s="646">
        <v>15741</v>
      </c>
      <c r="K28" s="389">
        <v>82</v>
      </c>
      <c r="L28" s="389">
        <v>8488</v>
      </c>
      <c r="M28" s="389">
        <v>7171</v>
      </c>
      <c r="N28" s="522"/>
    </row>
    <row r="29" spans="1:14" ht="18">
      <c r="A29" s="387" t="s">
        <v>507</v>
      </c>
      <c r="B29" s="388">
        <v>2144</v>
      </c>
      <c r="C29" s="388">
        <v>1299</v>
      </c>
      <c r="D29" s="388">
        <v>1216</v>
      </c>
      <c r="E29" s="389">
        <v>1143</v>
      </c>
      <c r="F29" s="389">
        <v>1281</v>
      </c>
      <c r="G29" s="389">
        <v>1108</v>
      </c>
      <c r="H29" s="389">
        <v>1050</v>
      </c>
      <c r="I29" s="389">
        <v>1119</v>
      </c>
      <c r="J29" s="646">
        <v>1096</v>
      </c>
      <c r="K29" s="389">
        <v>26</v>
      </c>
      <c r="L29" s="389">
        <v>379</v>
      </c>
      <c r="M29" s="389">
        <v>691</v>
      </c>
      <c r="N29" s="522"/>
    </row>
    <row r="30" spans="1:14" ht="15">
      <c r="A30" s="387" t="s">
        <v>34</v>
      </c>
      <c r="B30" s="388">
        <v>7805</v>
      </c>
      <c r="C30" s="388">
        <v>5831</v>
      </c>
      <c r="D30" s="388">
        <v>5603</v>
      </c>
      <c r="E30" s="389">
        <v>5551</v>
      </c>
      <c r="F30" s="389">
        <v>6169</v>
      </c>
      <c r="G30" s="389">
        <v>5975</v>
      </c>
      <c r="H30" s="389">
        <v>6814</v>
      </c>
      <c r="I30" s="389">
        <v>6542</v>
      </c>
      <c r="J30" s="646">
        <v>6651</v>
      </c>
      <c r="K30" s="389">
        <v>112</v>
      </c>
      <c r="L30" s="389">
        <v>2537</v>
      </c>
      <c r="M30" s="389">
        <v>4002</v>
      </c>
      <c r="N30" s="522"/>
    </row>
    <row r="31" spans="1:14" ht="15">
      <c r="A31" s="387" t="s">
        <v>35</v>
      </c>
      <c r="B31" s="388">
        <v>7685</v>
      </c>
      <c r="C31" s="388">
        <v>8036</v>
      </c>
      <c r="D31" s="388">
        <v>8761</v>
      </c>
      <c r="E31" s="389">
        <v>8569</v>
      </c>
      <c r="F31" s="389">
        <v>8358</v>
      </c>
      <c r="G31" s="389">
        <v>7873</v>
      </c>
      <c r="H31" s="389">
        <v>8326</v>
      </c>
      <c r="I31" s="389">
        <v>7730</v>
      </c>
      <c r="J31" s="646">
        <v>7838</v>
      </c>
      <c r="K31" s="389">
        <v>96</v>
      </c>
      <c r="L31" s="389">
        <v>4177</v>
      </c>
      <c r="M31" s="389">
        <v>3565</v>
      </c>
      <c r="N31" s="522"/>
    </row>
    <row r="32" spans="1:14" ht="15" customHeight="1">
      <c r="A32" s="387" t="s">
        <v>508</v>
      </c>
      <c r="B32" s="392" t="s">
        <v>478</v>
      </c>
      <c r="C32" s="392" t="s">
        <v>478</v>
      </c>
      <c r="D32" s="392" t="s">
        <v>478</v>
      </c>
      <c r="E32" s="458" t="s">
        <v>478</v>
      </c>
      <c r="F32" s="389">
        <v>6987</v>
      </c>
      <c r="G32" s="389">
        <v>6456</v>
      </c>
      <c r="H32" s="389">
        <v>5980</v>
      </c>
      <c r="I32" s="389">
        <v>4961</v>
      </c>
      <c r="J32" s="646">
        <v>4889</v>
      </c>
      <c r="K32" s="389">
        <v>49</v>
      </c>
      <c r="L32" s="389">
        <v>1914</v>
      </c>
      <c r="M32" s="389">
        <v>2926</v>
      </c>
      <c r="N32" s="522"/>
    </row>
    <row r="33" spans="1:14" ht="15">
      <c r="A33" s="387" t="s">
        <v>37</v>
      </c>
      <c r="B33" s="388">
        <v>299</v>
      </c>
      <c r="C33" s="388">
        <v>328</v>
      </c>
      <c r="D33" s="388">
        <v>340</v>
      </c>
      <c r="E33" s="389">
        <v>383</v>
      </c>
      <c r="F33" s="389">
        <v>381</v>
      </c>
      <c r="G33" s="389">
        <v>800</v>
      </c>
      <c r="H33" s="389">
        <v>953</v>
      </c>
      <c r="I33" s="389">
        <v>878</v>
      </c>
      <c r="J33" s="646">
        <v>892</v>
      </c>
      <c r="K33" s="389">
        <v>15</v>
      </c>
      <c r="L33" s="389">
        <v>341</v>
      </c>
      <c r="M33" s="389">
        <v>536</v>
      </c>
      <c r="N33" s="522"/>
    </row>
    <row r="34" spans="1:14" ht="15">
      <c r="A34" s="387" t="s">
        <v>38</v>
      </c>
      <c r="B34" s="388">
        <v>6051</v>
      </c>
      <c r="C34" s="388">
        <v>5752</v>
      </c>
      <c r="D34" s="388">
        <v>5857</v>
      </c>
      <c r="E34" s="389">
        <v>5958</v>
      </c>
      <c r="F34" s="389">
        <v>6356</v>
      </c>
      <c r="G34" s="389">
        <v>5212</v>
      </c>
      <c r="H34" s="389">
        <v>5475</v>
      </c>
      <c r="I34" s="389">
        <v>5537</v>
      </c>
      <c r="J34" s="646">
        <v>5703</v>
      </c>
      <c r="K34" s="389">
        <v>62</v>
      </c>
      <c r="L34" s="389">
        <v>2523</v>
      </c>
      <c r="M34" s="389">
        <v>3118</v>
      </c>
      <c r="N34" s="522"/>
    </row>
    <row r="35" spans="1:14" ht="15">
      <c r="A35" s="387" t="s">
        <v>39</v>
      </c>
      <c r="B35" s="388">
        <v>16809</v>
      </c>
      <c r="C35" s="388">
        <v>17539</v>
      </c>
      <c r="D35" s="388">
        <v>18217</v>
      </c>
      <c r="E35" s="389">
        <v>19245</v>
      </c>
      <c r="F35" s="389">
        <v>15274</v>
      </c>
      <c r="G35" s="389">
        <v>15602</v>
      </c>
      <c r="H35" s="389">
        <v>15826</v>
      </c>
      <c r="I35" s="389">
        <v>16218</v>
      </c>
      <c r="J35" s="646">
        <v>16218</v>
      </c>
      <c r="K35" s="389">
        <v>99</v>
      </c>
      <c r="L35" s="389">
        <v>7863</v>
      </c>
      <c r="M35" s="389">
        <v>8256</v>
      </c>
      <c r="N35" s="522"/>
    </row>
    <row r="36" spans="1:14" ht="15">
      <c r="A36" s="387" t="s">
        <v>40</v>
      </c>
      <c r="B36" s="388">
        <v>5525</v>
      </c>
      <c r="C36" s="388">
        <v>5265</v>
      </c>
      <c r="D36" s="388">
        <v>5034</v>
      </c>
      <c r="E36" s="389">
        <v>4649</v>
      </c>
      <c r="F36" s="389">
        <v>4273</v>
      </c>
      <c r="G36" s="389">
        <v>4374</v>
      </c>
      <c r="H36" s="389">
        <v>4082</v>
      </c>
      <c r="I36" s="389">
        <v>3918</v>
      </c>
      <c r="J36" s="646">
        <v>3892</v>
      </c>
      <c r="K36" s="389">
        <v>56</v>
      </c>
      <c r="L36" s="389">
        <v>1652</v>
      </c>
      <c r="M36" s="389">
        <v>2184</v>
      </c>
      <c r="N36" s="522"/>
    </row>
    <row r="37" spans="1:14" ht="15">
      <c r="A37" s="387" t="s">
        <v>41</v>
      </c>
      <c r="B37" s="388">
        <v>4268</v>
      </c>
      <c r="C37" s="388">
        <v>4544</v>
      </c>
      <c r="D37" s="388">
        <v>4781</v>
      </c>
      <c r="E37" s="389">
        <v>4730</v>
      </c>
      <c r="F37" s="389">
        <v>4625</v>
      </c>
      <c r="G37" s="389">
        <v>4221</v>
      </c>
      <c r="H37" s="389">
        <v>4936</v>
      </c>
      <c r="I37" s="389">
        <v>4548</v>
      </c>
      <c r="J37" s="646">
        <v>4546</v>
      </c>
      <c r="K37" s="389">
        <v>69</v>
      </c>
      <c r="L37" s="389">
        <v>2589</v>
      </c>
      <c r="M37" s="389">
        <v>1888</v>
      </c>
      <c r="N37" s="522"/>
    </row>
    <row r="38" spans="1:14" ht="15">
      <c r="A38" s="387" t="s">
        <v>42</v>
      </c>
      <c r="B38" s="388">
        <v>9094</v>
      </c>
      <c r="C38" s="388">
        <v>9424</v>
      </c>
      <c r="D38" s="388">
        <v>9506</v>
      </c>
      <c r="E38" s="389">
        <v>9691</v>
      </c>
      <c r="F38" s="389">
        <v>9823</v>
      </c>
      <c r="G38" s="389">
        <v>9529</v>
      </c>
      <c r="H38" s="389">
        <v>9615</v>
      </c>
      <c r="I38" s="389">
        <v>8912</v>
      </c>
      <c r="J38" s="646">
        <v>8873</v>
      </c>
      <c r="K38" s="389">
        <v>147</v>
      </c>
      <c r="L38" s="389">
        <v>4778</v>
      </c>
      <c r="M38" s="389">
        <v>3948</v>
      </c>
      <c r="N38" s="522"/>
    </row>
    <row r="39" spans="1:14" ht="15">
      <c r="A39" s="394"/>
      <c r="B39" s="388"/>
      <c r="C39" s="388"/>
      <c r="D39" s="388"/>
      <c r="E39" s="442"/>
      <c r="F39" s="442"/>
      <c r="G39" s="442"/>
      <c r="H39" s="442"/>
      <c r="I39" s="442"/>
      <c r="J39" s="395"/>
      <c r="K39" s="598"/>
      <c r="L39" s="598"/>
      <c r="M39" s="598"/>
      <c r="N39" s="401"/>
    </row>
    <row r="40" spans="1:14" s="390" customFormat="1" ht="18.75">
      <c r="A40" s="396" t="s">
        <v>509</v>
      </c>
      <c r="B40" s="397">
        <v>250801</v>
      </c>
      <c r="C40" s="397">
        <v>253902</v>
      </c>
      <c r="D40" s="397">
        <v>265310</v>
      </c>
      <c r="E40" s="459">
        <v>257080</v>
      </c>
      <c r="F40" s="398">
        <v>263045</v>
      </c>
      <c r="G40" s="398">
        <v>245035</v>
      </c>
      <c r="H40" s="398">
        <v>228219</v>
      </c>
      <c r="I40" s="398">
        <v>231827</v>
      </c>
      <c r="J40" s="647">
        <v>229529</v>
      </c>
      <c r="K40" s="398">
        <v>2810</v>
      </c>
      <c r="L40" s="398">
        <v>108085</v>
      </c>
      <c r="M40" s="398">
        <v>118634</v>
      </c>
      <c r="N40" s="522"/>
    </row>
    <row r="41" spans="1:14" ht="17.25" customHeight="1">
      <c r="A41" s="399" t="s">
        <v>315</v>
      </c>
      <c r="N41" s="400"/>
    </row>
    <row r="42" spans="6:14" ht="17.25" customHeight="1">
      <c r="F42" s="401"/>
      <c r="G42" s="401"/>
      <c r="H42" s="401"/>
      <c r="I42" s="401"/>
      <c r="J42" s="401"/>
      <c r="K42" s="401"/>
      <c r="L42" s="401"/>
      <c r="M42" s="401"/>
      <c r="N42" s="400"/>
    </row>
    <row r="43" spans="1:16" ht="12.75">
      <c r="A43" s="373" t="s">
        <v>497</v>
      </c>
      <c r="B43" s="373"/>
      <c r="C43" s="373"/>
      <c r="D43" s="373"/>
      <c r="E43" s="373"/>
      <c r="F43" s="373"/>
      <c r="G43" s="373"/>
      <c r="H43" s="373"/>
      <c r="I43" s="373"/>
      <c r="J43" s="373"/>
      <c r="K43" s="373"/>
      <c r="L43" s="373"/>
      <c r="M43" s="373"/>
      <c r="N43" s="373"/>
      <c r="O43" s="373"/>
      <c r="P43" s="373"/>
    </row>
    <row r="44" spans="1:16" ht="12.75">
      <c r="A44" s="373" t="s">
        <v>498</v>
      </c>
      <c r="B44" s="373"/>
      <c r="C44" s="373"/>
      <c r="D44" s="373"/>
      <c r="E44" s="373"/>
      <c r="F44" s="373"/>
      <c r="G44" s="373"/>
      <c r="H44" s="373"/>
      <c r="I44" s="373"/>
      <c r="J44" s="373"/>
      <c r="K44" s="373"/>
      <c r="L44" s="373"/>
      <c r="M44" s="373"/>
      <c r="N44" s="373"/>
      <c r="O44" s="373"/>
      <c r="P44" s="373"/>
    </row>
    <row r="45" spans="1:16" ht="14.25" customHeight="1">
      <c r="A45" s="455" t="s">
        <v>505</v>
      </c>
      <c r="B45" s="454"/>
      <c r="C45" s="454"/>
      <c r="D45" s="454"/>
      <c r="E45" s="454"/>
      <c r="F45" s="454"/>
      <c r="G45" s="454"/>
      <c r="H45" s="454"/>
      <c r="I45" s="454"/>
      <c r="J45" s="454"/>
      <c r="K45" s="454"/>
      <c r="L45" s="454"/>
      <c r="M45" s="454"/>
      <c r="N45" s="454"/>
      <c r="O45" s="454"/>
      <c r="P45" s="454"/>
    </row>
    <row r="46" spans="1:16" ht="14.25" customHeight="1">
      <c r="A46" s="455" t="s">
        <v>504</v>
      </c>
      <c r="B46" s="454"/>
      <c r="C46" s="454"/>
      <c r="D46" s="454"/>
      <c r="E46" s="454"/>
      <c r="F46" s="454"/>
      <c r="G46" s="454"/>
      <c r="H46" s="454"/>
      <c r="I46" s="454"/>
      <c r="J46" s="454"/>
      <c r="K46" s="454"/>
      <c r="L46" s="454"/>
      <c r="M46" s="454"/>
      <c r="N46" s="454"/>
      <c r="O46" s="454"/>
      <c r="P46" s="454"/>
    </row>
    <row r="47" spans="1:16" ht="12.75" customHeight="1">
      <c r="A47" s="457" t="s">
        <v>502</v>
      </c>
      <c r="B47" s="457"/>
      <c r="C47" s="457"/>
      <c r="D47" s="457"/>
      <c r="E47" s="457"/>
      <c r="F47" s="457"/>
      <c r="G47" s="457"/>
      <c r="H47" s="457"/>
      <c r="I47" s="457"/>
      <c r="J47" s="457"/>
      <c r="K47" s="457"/>
      <c r="L47" s="457"/>
      <c r="M47" s="457"/>
      <c r="N47" s="457"/>
      <c r="O47" s="457"/>
      <c r="P47" s="457"/>
    </row>
    <row r="48" spans="1:16" ht="12.75" customHeight="1">
      <c r="A48" s="457" t="s">
        <v>503</v>
      </c>
      <c r="B48" s="457"/>
      <c r="C48" s="457"/>
      <c r="D48" s="457"/>
      <c r="E48" s="457"/>
      <c r="F48" s="457"/>
      <c r="G48" s="457"/>
      <c r="H48" s="457"/>
      <c r="I48" s="457"/>
      <c r="J48" s="457"/>
      <c r="K48" s="457"/>
      <c r="L48" s="457"/>
      <c r="M48" s="457"/>
      <c r="N48" s="457"/>
      <c r="O48" s="457"/>
      <c r="P48" s="457"/>
    </row>
    <row r="49" spans="1:16" ht="12.75">
      <c r="A49" s="453" t="s">
        <v>499</v>
      </c>
      <c r="B49" s="454"/>
      <c r="C49" s="454"/>
      <c r="D49" s="454"/>
      <c r="E49" s="454"/>
      <c r="F49" s="454"/>
      <c r="G49" s="454"/>
      <c r="H49" s="454"/>
      <c r="I49" s="454"/>
      <c r="J49" s="454"/>
      <c r="K49" s="454"/>
      <c r="L49" s="454"/>
      <c r="M49" s="454"/>
      <c r="N49" s="454"/>
      <c r="O49" s="454"/>
      <c r="P49" s="454"/>
    </row>
    <row r="50" spans="1:16" ht="12.75">
      <c r="A50" s="455" t="s">
        <v>483</v>
      </c>
      <c r="B50" s="454"/>
      <c r="C50" s="454"/>
      <c r="D50" s="454"/>
      <c r="E50" s="454"/>
      <c r="F50" s="454"/>
      <c r="G50" s="454"/>
      <c r="H50" s="454"/>
      <c r="I50" s="454"/>
      <c r="J50" s="454"/>
      <c r="K50" s="454"/>
      <c r="L50" s="454"/>
      <c r="M50" s="454"/>
      <c r="N50" s="454"/>
      <c r="O50" s="454"/>
      <c r="P50" s="454"/>
    </row>
    <row r="51" spans="1:16" ht="12.75">
      <c r="A51" s="455" t="s">
        <v>500</v>
      </c>
      <c r="B51" s="454"/>
      <c r="C51" s="454"/>
      <c r="D51" s="454"/>
      <c r="E51" s="454"/>
      <c r="F51" s="454"/>
      <c r="G51" s="454"/>
      <c r="H51" s="454"/>
      <c r="I51" s="454"/>
      <c r="J51" s="454"/>
      <c r="K51" s="454"/>
      <c r="L51" s="454"/>
      <c r="M51" s="454"/>
      <c r="N51" s="454"/>
      <c r="O51" s="454"/>
      <c r="P51" s="454"/>
    </row>
    <row r="52" spans="1:16" ht="12.75">
      <c r="A52" s="453" t="s">
        <v>501</v>
      </c>
      <c r="B52" s="454"/>
      <c r="C52" s="454"/>
      <c r="D52" s="454"/>
      <c r="E52" s="454"/>
      <c r="F52" s="454"/>
      <c r="G52" s="454"/>
      <c r="H52" s="454"/>
      <c r="I52" s="454"/>
      <c r="J52" s="454"/>
      <c r="K52" s="454"/>
      <c r="L52" s="454"/>
      <c r="M52" s="454"/>
      <c r="N52" s="454"/>
      <c r="O52" s="454"/>
      <c r="P52" s="454"/>
    </row>
    <row r="53" spans="1:16" ht="12.75">
      <c r="A53" s="373" t="s">
        <v>511</v>
      </c>
      <c r="B53" s="456"/>
      <c r="C53" s="456"/>
      <c r="D53" s="456"/>
      <c r="E53" s="456"/>
      <c r="F53" s="456"/>
      <c r="G53" s="456"/>
      <c r="H53" s="456"/>
      <c r="I53" s="456"/>
      <c r="J53" s="456"/>
      <c r="K53" s="456"/>
      <c r="L53" s="456"/>
      <c r="M53" s="456"/>
      <c r="N53" s="456"/>
      <c r="O53" s="456"/>
      <c r="P53" s="456"/>
    </row>
    <row r="54" spans="1:13" ht="12.75">
      <c r="A54" s="373" t="s">
        <v>589</v>
      </c>
      <c r="B54" s="369"/>
      <c r="C54" s="369"/>
      <c r="D54" s="369"/>
      <c r="E54" s="369"/>
      <c r="F54" s="369"/>
      <c r="G54" s="369"/>
      <c r="H54" s="369"/>
      <c r="I54" s="369"/>
      <c r="J54" s="369"/>
      <c r="K54" s="369"/>
      <c r="L54" s="369"/>
      <c r="M54" s="369"/>
    </row>
    <row r="55" spans="1:13" ht="12.75">
      <c r="A55" s="372"/>
      <c r="B55" s="369"/>
      <c r="C55" s="369"/>
      <c r="D55" s="369"/>
      <c r="E55" s="369"/>
      <c r="F55" s="369"/>
      <c r="G55" s="369"/>
      <c r="H55" s="369"/>
      <c r="I55" s="369"/>
      <c r="J55" s="369"/>
      <c r="K55" s="369"/>
      <c r="L55" s="369"/>
      <c r="M55" s="369"/>
    </row>
    <row r="57" spans="2:11" ht="12.75">
      <c r="B57" s="401"/>
      <c r="C57" s="401"/>
      <c r="D57" s="401"/>
      <c r="E57" s="401"/>
      <c r="F57" s="401"/>
      <c r="G57" s="401"/>
      <c r="H57" s="401"/>
      <c r="I57" s="401"/>
      <c r="J57" s="401"/>
      <c r="K57" s="401"/>
    </row>
    <row r="58" spans="2:11" ht="12.75">
      <c r="B58" s="401"/>
      <c r="K58" s="401"/>
    </row>
  </sheetData>
  <sheetProtection/>
  <mergeCells count="1">
    <mergeCell ref="K3:M3"/>
  </mergeCells>
  <printOptions/>
  <pageMargins left="0.75" right="0.75" top="1" bottom="1" header="0.5" footer="0.5"/>
  <pageSetup fitToHeight="1" fitToWidth="1" horizontalDpi="600" verticalDpi="600" orientation="portrait" paperSize="9" scale="53" r:id="rId1"/>
  <headerFooter alignWithMargins="0">
    <oddHeader>&amp;R&amp;"Arial,Bold"&amp;14ROAD TRANSPORT VEHICLES</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CA47"/>
  <sheetViews>
    <sheetView zoomScalePageLayoutView="0" workbookViewId="0" topLeftCell="A1">
      <selection activeCell="A4" sqref="A4"/>
    </sheetView>
  </sheetViews>
  <sheetFormatPr defaultColWidth="9.140625" defaultRowHeight="12.75"/>
  <cols>
    <col min="1" max="1" width="25.8515625" style="0" customWidth="1"/>
    <col min="2" max="2" width="10.57421875" style="0" customWidth="1"/>
    <col min="3" max="3" width="8.140625" style="0" customWidth="1"/>
    <col min="4" max="4" width="12.57421875" style="0" customWidth="1"/>
    <col min="5" max="5" width="16.421875" style="0" customWidth="1"/>
    <col min="6" max="6" width="11.140625" style="0" customWidth="1"/>
    <col min="7" max="7" width="6.140625" style="0" customWidth="1"/>
    <col min="8" max="8" width="10.140625" style="0" customWidth="1"/>
    <col min="9" max="9" width="2.00390625" style="0" customWidth="1"/>
    <col min="10" max="10" width="11.00390625" style="0" bestFit="1" customWidth="1"/>
  </cols>
  <sheetData>
    <row r="1" ht="18">
      <c r="A1" s="95" t="s">
        <v>230</v>
      </c>
    </row>
    <row r="2" spans="1:79" s="94" customFormat="1" ht="18.75" thickBot="1">
      <c r="A2" s="93"/>
      <c r="B2" s="93"/>
      <c r="C2" s="93"/>
      <c r="D2" s="93"/>
      <c r="E2" s="93"/>
      <c r="F2" s="93"/>
      <c r="G2" s="93"/>
      <c r="H2" s="93"/>
      <c r="I2" s="93"/>
      <c r="J2" s="93"/>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row>
    <row r="3" spans="1:79" s="94" customFormat="1" ht="18">
      <c r="A3" s="95"/>
      <c r="B3" s="130" t="s">
        <v>151</v>
      </c>
      <c r="C3" s="130"/>
      <c r="D3" s="128" t="s">
        <v>163</v>
      </c>
      <c r="E3" s="129"/>
      <c r="F3" s="129"/>
      <c r="G3" s="129"/>
      <c r="H3" s="134" t="s">
        <v>169</v>
      </c>
      <c r="I3" s="97"/>
      <c r="J3" s="13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row>
    <row r="4" spans="1:79" s="44" customFormat="1" ht="21" customHeight="1" thickBot="1">
      <c r="A4" s="92" t="s">
        <v>150</v>
      </c>
      <c r="B4" s="131" t="s">
        <v>152</v>
      </c>
      <c r="C4" s="131"/>
      <c r="D4" s="107" t="s">
        <v>164</v>
      </c>
      <c r="E4" s="92" t="s">
        <v>165</v>
      </c>
      <c r="F4" s="132" t="s">
        <v>166</v>
      </c>
      <c r="G4" s="133"/>
      <c r="H4" s="131" t="s">
        <v>168</v>
      </c>
      <c r="I4" s="131"/>
      <c r="J4" s="106" t="s">
        <v>5</v>
      </c>
      <c r="K4" s="45"/>
      <c r="L4" s="105"/>
      <c r="M4" s="96"/>
      <c r="N4" s="104"/>
      <c r="O4" s="104"/>
      <c r="P4" s="104"/>
      <c r="Q4" s="96"/>
      <c r="R4" s="96"/>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row>
    <row r="5" spans="1:79" s="44" customFormat="1" ht="13.5" customHeight="1">
      <c r="A5" s="96"/>
      <c r="B5" s="105"/>
      <c r="C5" s="105"/>
      <c r="D5" s="96"/>
      <c r="E5" s="96"/>
      <c r="F5" s="96"/>
      <c r="H5" s="96"/>
      <c r="I5" s="96"/>
      <c r="J5" s="96"/>
      <c r="K5" s="45"/>
      <c r="L5" s="96"/>
      <c r="M5" s="96"/>
      <c r="N5" s="104"/>
      <c r="O5" s="104"/>
      <c r="P5" s="104"/>
      <c r="Q5" s="96"/>
      <c r="R5" s="96"/>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row>
    <row r="6" spans="1:79" ht="15">
      <c r="A6" s="110" t="s">
        <v>167</v>
      </c>
      <c r="B6" s="155">
        <v>134</v>
      </c>
      <c r="C6" s="111"/>
      <c r="D6" s="115">
        <v>2749</v>
      </c>
      <c r="E6" s="115">
        <v>4441</v>
      </c>
      <c r="F6" s="115">
        <v>4</v>
      </c>
      <c r="H6" s="111"/>
      <c r="I6" s="111"/>
      <c r="J6" s="111">
        <f>SUM(B6:F6)</f>
        <v>7328</v>
      </c>
      <c r="K6" s="1"/>
      <c r="L6" s="1"/>
      <c r="M6" s="1"/>
      <c r="N6" s="1"/>
      <c r="O6" s="1"/>
      <c r="P6" s="36"/>
      <c r="Q6" s="36"/>
      <c r="R6" s="36"/>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row>
    <row r="7" spans="1:79" ht="15">
      <c r="A7" s="110" t="s">
        <v>12</v>
      </c>
      <c r="B7" s="155">
        <v>85</v>
      </c>
      <c r="C7" s="112"/>
      <c r="D7" s="115">
        <v>2623</v>
      </c>
      <c r="E7" s="115">
        <v>4851</v>
      </c>
      <c r="F7" s="115"/>
      <c r="H7" s="111"/>
      <c r="I7" s="111"/>
      <c r="J7" s="112">
        <f>SUM(B7:F7)</f>
        <v>7559</v>
      </c>
      <c r="K7" s="1"/>
      <c r="L7" s="1"/>
      <c r="M7" s="1"/>
      <c r="N7" s="108"/>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row>
    <row r="8" spans="1:79" ht="15">
      <c r="A8" s="110" t="s">
        <v>13</v>
      </c>
      <c r="B8" s="155">
        <v>101</v>
      </c>
      <c r="C8" s="111"/>
      <c r="D8" s="115">
        <v>1699</v>
      </c>
      <c r="E8" s="115">
        <v>2198</v>
      </c>
      <c r="F8" s="115"/>
      <c r="H8" s="111"/>
      <c r="I8" s="111"/>
      <c r="J8" s="111">
        <f>SUM(B8:H8)</f>
        <v>3998</v>
      </c>
      <c r="K8" s="73"/>
      <c r="L8" s="73"/>
      <c r="M8" s="73"/>
      <c r="N8" s="73"/>
      <c r="O8" s="73"/>
      <c r="P8" s="73"/>
      <c r="Q8" s="76"/>
      <c r="R8" s="76"/>
      <c r="S8" s="1"/>
      <c r="T8" s="109"/>
      <c r="U8" s="109"/>
      <c r="V8" s="109"/>
      <c r="W8" s="109"/>
      <c r="X8" s="109"/>
      <c r="Y8" s="109"/>
      <c r="Z8" s="109"/>
      <c r="AA8" s="109"/>
      <c r="AB8" s="109"/>
      <c r="AC8" s="109"/>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row>
    <row r="9" spans="1:79" ht="15">
      <c r="A9" s="110" t="s">
        <v>14</v>
      </c>
      <c r="B9" s="155">
        <v>17</v>
      </c>
      <c r="C9" s="111"/>
      <c r="D9" s="115">
        <v>1393</v>
      </c>
      <c r="E9" s="115">
        <v>1291</v>
      </c>
      <c r="F9" s="115">
        <v>5</v>
      </c>
      <c r="H9" s="111"/>
      <c r="I9" s="111"/>
      <c r="J9" s="111">
        <f aca="true" t="shared" si="0" ref="J9:J15">SUM(B9:F9)</f>
        <v>2706</v>
      </c>
      <c r="K9" s="73"/>
      <c r="L9" s="73"/>
      <c r="M9" s="73"/>
      <c r="N9" s="73"/>
      <c r="O9" s="73"/>
      <c r="P9" s="73"/>
      <c r="Q9" s="76"/>
      <c r="R9" s="76"/>
      <c r="S9" s="1"/>
      <c r="T9" s="109"/>
      <c r="U9" s="109"/>
      <c r="V9" s="109"/>
      <c r="W9" s="109"/>
      <c r="X9" s="109"/>
      <c r="Y9" s="109"/>
      <c r="Z9" s="109"/>
      <c r="AA9" s="109"/>
      <c r="AB9" s="109"/>
      <c r="AC9" s="109"/>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row>
    <row r="10" spans="1:79" ht="15">
      <c r="A10" s="100" t="s">
        <v>15</v>
      </c>
      <c r="B10" s="155">
        <v>26</v>
      </c>
      <c r="C10" s="111"/>
      <c r="D10" s="115">
        <v>1159</v>
      </c>
      <c r="E10" s="115">
        <v>1031</v>
      </c>
      <c r="F10" s="44"/>
      <c r="H10" s="111"/>
      <c r="I10" s="111"/>
      <c r="J10" s="112">
        <f>SUM(B10:F10)</f>
        <v>2216</v>
      </c>
      <c r="K10" s="73"/>
      <c r="L10" s="73"/>
      <c r="M10" s="73"/>
      <c r="N10" s="73"/>
      <c r="O10" s="73"/>
      <c r="P10" s="73"/>
      <c r="Q10" s="76"/>
      <c r="R10" s="76"/>
      <c r="S10" s="1"/>
      <c r="T10" s="109"/>
      <c r="U10" s="109"/>
      <c r="V10" s="109"/>
      <c r="W10" s="109"/>
      <c r="X10" s="109"/>
      <c r="Y10" s="109"/>
      <c r="Z10" s="109"/>
      <c r="AA10" s="109"/>
      <c r="AB10" s="109"/>
      <c r="AC10" s="109"/>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row>
    <row r="11" spans="1:79" ht="15">
      <c r="A11" s="110" t="s">
        <v>16</v>
      </c>
      <c r="B11" s="155">
        <v>100</v>
      </c>
      <c r="D11" s="115">
        <v>2928</v>
      </c>
      <c r="E11" s="115">
        <v>4411</v>
      </c>
      <c r="F11" s="115"/>
      <c r="H11" s="111"/>
      <c r="I11" s="111"/>
      <c r="J11" s="111">
        <f>SUM(B11:F11)</f>
        <v>7439</v>
      </c>
      <c r="K11" s="73"/>
      <c r="L11" s="73"/>
      <c r="M11" s="73"/>
      <c r="N11" s="73"/>
      <c r="O11" s="73"/>
      <c r="P11" s="73"/>
      <c r="Q11" s="76"/>
      <c r="R11" s="76"/>
      <c r="S11" s="1"/>
      <c r="T11" s="109"/>
      <c r="U11" s="109"/>
      <c r="V11" s="109"/>
      <c r="W11" s="109"/>
      <c r="X11" s="109"/>
      <c r="Y11" s="109"/>
      <c r="Z11" s="109"/>
      <c r="AA11" s="109"/>
      <c r="AB11" s="109"/>
      <c r="AC11" s="109"/>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row>
    <row r="12" spans="1:79" ht="15">
      <c r="A12" s="110" t="s">
        <v>17</v>
      </c>
      <c r="B12" s="155">
        <v>147</v>
      </c>
      <c r="C12" s="111"/>
      <c r="D12" s="115">
        <v>3009</v>
      </c>
      <c r="E12" s="115">
        <v>3096</v>
      </c>
      <c r="F12" s="115">
        <v>1</v>
      </c>
      <c r="H12" s="111"/>
      <c r="I12" s="111"/>
      <c r="J12" s="111">
        <f t="shared" si="0"/>
        <v>6253</v>
      </c>
      <c r="K12" s="73"/>
      <c r="L12" s="73"/>
      <c r="M12" s="73"/>
      <c r="N12" s="73"/>
      <c r="O12" s="73"/>
      <c r="P12" s="73"/>
      <c r="Q12" s="76"/>
      <c r="R12" s="76"/>
      <c r="S12" s="1"/>
      <c r="T12" s="109"/>
      <c r="U12" s="109"/>
      <c r="V12" s="109"/>
      <c r="W12" s="109"/>
      <c r="X12" s="109"/>
      <c r="Y12" s="109"/>
      <c r="Z12" s="109"/>
      <c r="AA12" s="109"/>
      <c r="AB12" s="109"/>
      <c r="AC12" s="109"/>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row>
    <row r="13" spans="1:79" ht="15">
      <c r="A13" s="110" t="s">
        <v>18</v>
      </c>
      <c r="B13" s="155">
        <v>67</v>
      </c>
      <c r="C13" s="111"/>
      <c r="D13" s="115">
        <v>2350</v>
      </c>
      <c r="E13" s="115">
        <v>1935</v>
      </c>
      <c r="F13" s="115"/>
      <c r="H13" s="111"/>
      <c r="I13" s="111"/>
      <c r="J13" s="111">
        <f t="shared" si="0"/>
        <v>4352</v>
      </c>
      <c r="K13" s="73"/>
      <c r="L13" s="73"/>
      <c r="M13" s="73"/>
      <c r="N13" s="73"/>
      <c r="O13" s="73"/>
      <c r="P13" s="73"/>
      <c r="Q13" s="76"/>
      <c r="R13" s="76"/>
      <c r="S13" s="1"/>
      <c r="T13" s="109"/>
      <c r="U13" s="109"/>
      <c r="V13" s="109"/>
      <c r="W13" s="109"/>
      <c r="X13" s="109"/>
      <c r="Y13" s="109"/>
      <c r="Z13" s="109"/>
      <c r="AA13" s="109"/>
      <c r="AB13" s="109"/>
      <c r="AC13" s="109"/>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row>
    <row r="14" spans="1:79" ht="15">
      <c r="A14" s="100" t="s">
        <v>19</v>
      </c>
      <c r="B14" s="155">
        <v>54</v>
      </c>
      <c r="C14" s="111"/>
      <c r="D14" s="115">
        <v>1787</v>
      </c>
      <c r="E14" s="115">
        <v>1695</v>
      </c>
      <c r="F14" s="115">
        <v>1</v>
      </c>
      <c r="H14" s="111"/>
      <c r="I14" s="111"/>
      <c r="J14" s="111">
        <f t="shared" si="0"/>
        <v>3537</v>
      </c>
      <c r="K14" s="73"/>
      <c r="L14" s="73"/>
      <c r="M14" s="73"/>
      <c r="N14" s="73"/>
      <c r="O14" s="73"/>
      <c r="P14" s="73"/>
      <c r="Q14" s="76"/>
      <c r="R14" s="76"/>
      <c r="S14" s="1"/>
      <c r="T14" s="109"/>
      <c r="U14" s="109"/>
      <c r="V14" s="109"/>
      <c r="W14" s="109"/>
      <c r="X14" s="109"/>
      <c r="Y14" s="109"/>
      <c r="Z14" s="109"/>
      <c r="AA14" s="109"/>
      <c r="AB14" s="109"/>
      <c r="AC14" s="109"/>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row>
    <row r="15" spans="1:79" ht="15">
      <c r="A15" s="110" t="s">
        <v>20</v>
      </c>
      <c r="B15" s="155">
        <v>40</v>
      </c>
      <c r="C15" s="111"/>
      <c r="D15" s="115">
        <v>1737</v>
      </c>
      <c r="E15" s="115">
        <v>1426</v>
      </c>
      <c r="F15" s="115">
        <v>1</v>
      </c>
      <c r="H15" s="111"/>
      <c r="I15" s="111"/>
      <c r="J15" s="111">
        <f t="shared" si="0"/>
        <v>3204</v>
      </c>
      <c r="K15" s="73"/>
      <c r="L15" s="73"/>
      <c r="M15" s="73"/>
      <c r="N15" s="73"/>
      <c r="O15" s="73"/>
      <c r="P15" s="73"/>
      <c r="Q15" s="76"/>
      <c r="R15" s="76"/>
      <c r="S15" s="1"/>
      <c r="T15" s="109"/>
      <c r="U15" s="109"/>
      <c r="V15" s="109"/>
      <c r="W15" s="109"/>
      <c r="X15" s="109"/>
      <c r="Y15" s="109"/>
      <c r="Z15" s="109"/>
      <c r="AA15" s="109"/>
      <c r="AB15" s="109"/>
      <c r="AC15" s="109"/>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1:79" ht="15">
      <c r="A16" s="110" t="s">
        <v>21</v>
      </c>
      <c r="B16" s="155">
        <v>7</v>
      </c>
      <c r="C16" s="111"/>
      <c r="D16" s="115">
        <v>1222</v>
      </c>
      <c r="E16" s="115">
        <v>2025</v>
      </c>
      <c r="F16" s="115">
        <v>1</v>
      </c>
      <c r="H16" s="111"/>
      <c r="I16" s="111"/>
      <c r="J16" s="111">
        <f>SUM(B16:F16)</f>
        <v>3255</v>
      </c>
      <c r="K16" s="73"/>
      <c r="L16" s="73"/>
      <c r="M16" s="73"/>
      <c r="N16" s="73"/>
      <c r="O16" s="73"/>
      <c r="P16" s="73"/>
      <c r="Q16" s="76"/>
      <c r="R16" s="76"/>
      <c r="S16" s="1"/>
      <c r="T16" s="109"/>
      <c r="U16" s="109"/>
      <c r="V16" s="109"/>
      <c r="W16" s="109"/>
      <c r="X16" s="109"/>
      <c r="Y16" s="109"/>
      <c r="Z16" s="109"/>
      <c r="AA16" s="109"/>
      <c r="AB16" s="109"/>
      <c r="AC16" s="109"/>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row>
    <row r="17" spans="1:16" ht="15">
      <c r="A17" s="110" t="s">
        <v>153</v>
      </c>
      <c r="B17" s="155">
        <v>230</v>
      </c>
      <c r="D17" s="115">
        <v>6730</v>
      </c>
      <c r="E17" s="115">
        <v>6228</v>
      </c>
      <c r="F17" s="115"/>
      <c r="H17" s="111"/>
      <c r="I17" s="111"/>
      <c r="J17" s="112">
        <f>SUM(B17:F17)</f>
        <v>13188</v>
      </c>
      <c r="P17" s="1"/>
    </row>
    <row r="18" spans="1:16" ht="15">
      <c r="A18" s="100" t="s">
        <v>154</v>
      </c>
      <c r="B18" s="155">
        <v>3</v>
      </c>
      <c r="D18" s="115">
        <v>95</v>
      </c>
      <c r="E18" s="115">
        <v>202</v>
      </c>
      <c r="H18" s="111"/>
      <c r="I18" s="111"/>
      <c r="J18" s="112">
        <f>SUM(B18:E18)</f>
        <v>300</v>
      </c>
      <c r="P18" s="1"/>
    </row>
    <row r="19" spans="1:16" ht="15">
      <c r="A19" s="110" t="s">
        <v>24</v>
      </c>
      <c r="B19" s="155">
        <v>68</v>
      </c>
      <c r="C19" s="112"/>
      <c r="D19" s="115">
        <v>2936</v>
      </c>
      <c r="E19" s="115">
        <v>3130</v>
      </c>
      <c r="F19" s="115"/>
      <c r="H19" s="111"/>
      <c r="I19" s="111"/>
      <c r="J19" s="112">
        <f>SUM(B19:F19)</f>
        <v>6134</v>
      </c>
      <c r="P19" s="1"/>
    </row>
    <row r="20" spans="1:16" ht="15">
      <c r="A20" s="110" t="s">
        <v>25</v>
      </c>
      <c r="B20" s="155">
        <v>169</v>
      </c>
      <c r="C20" s="112"/>
      <c r="D20" s="115">
        <v>7390</v>
      </c>
      <c r="E20" s="115">
        <v>5754</v>
      </c>
      <c r="F20" s="115">
        <v>2</v>
      </c>
      <c r="H20" s="111"/>
      <c r="I20" s="111"/>
      <c r="J20" s="112">
        <f>SUM(B20:F20)</f>
        <v>13315</v>
      </c>
      <c r="P20" s="1"/>
    </row>
    <row r="21" spans="1:16" ht="15">
      <c r="A21" s="110" t="s">
        <v>155</v>
      </c>
      <c r="B21" s="155">
        <v>319</v>
      </c>
      <c r="C21" s="112"/>
      <c r="D21" s="124" t="s">
        <v>53</v>
      </c>
      <c r="E21" s="124" t="s">
        <v>53</v>
      </c>
      <c r="F21" s="124" t="s">
        <v>53</v>
      </c>
      <c r="H21" s="115">
        <v>17700</v>
      </c>
      <c r="I21" s="111"/>
      <c r="J21" s="112">
        <f>SUM(B21:H21)</f>
        <v>18019</v>
      </c>
      <c r="P21" s="1"/>
    </row>
    <row r="22" spans="1:16" ht="15">
      <c r="A22" s="110" t="s">
        <v>27</v>
      </c>
      <c r="B22" s="155">
        <v>126</v>
      </c>
      <c r="C22" s="112"/>
      <c r="D22" s="124" t="s">
        <v>53</v>
      </c>
      <c r="E22" s="124" t="s">
        <v>53</v>
      </c>
      <c r="F22" s="124" t="s">
        <v>53</v>
      </c>
      <c r="H22" s="115">
        <v>7176</v>
      </c>
      <c r="I22" s="111"/>
      <c r="J22" s="112">
        <f>SUM(B22:H22)</f>
        <v>7302</v>
      </c>
      <c r="P22" s="1"/>
    </row>
    <row r="23" spans="1:16" ht="15">
      <c r="A23" s="110" t="s">
        <v>28</v>
      </c>
      <c r="B23" s="155">
        <v>123</v>
      </c>
      <c r="C23" s="112"/>
      <c r="D23" s="115">
        <v>2060</v>
      </c>
      <c r="E23" s="115">
        <v>1840</v>
      </c>
      <c r="F23" s="115"/>
      <c r="H23" s="111"/>
      <c r="I23" s="111"/>
      <c r="J23" s="112">
        <f>SUM(B23:F23)</f>
        <v>4023</v>
      </c>
      <c r="P23" s="1"/>
    </row>
    <row r="24" spans="1:16" ht="15">
      <c r="A24" s="110" t="s">
        <v>29</v>
      </c>
      <c r="B24" s="155">
        <v>80</v>
      </c>
      <c r="C24" s="112"/>
      <c r="D24" s="115">
        <v>1880</v>
      </c>
      <c r="E24" s="115">
        <v>1388</v>
      </c>
      <c r="F24" s="115"/>
      <c r="H24" s="111"/>
      <c r="I24" s="111"/>
      <c r="J24" s="112">
        <f>SUM(B24:F24)</f>
        <v>3348</v>
      </c>
      <c r="P24" s="1"/>
    </row>
    <row r="25" spans="1:10" ht="15">
      <c r="A25" s="110" t="s">
        <v>30</v>
      </c>
      <c r="B25" s="155">
        <v>14</v>
      </c>
      <c r="C25" s="112"/>
      <c r="D25" s="115">
        <v>1021</v>
      </c>
      <c r="E25" s="115">
        <v>1810</v>
      </c>
      <c r="F25" s="115"/>
      <c r="H25" s="111"/>
      <c r="I25" s="111"/>
      <c r="J25" s="112">
        <f>SUM(B25:F25)</f>
        <v>2845</v>
      </c>
    </row>
    <row r="26" spans="1:10" ht="15">
      <c r="A26" s="110" t="s">
        <v>31</v>
      </c>
      <c r="B26" s="155">
        <v>160</v>
      </c>
      <c r="C26" s="113"/>
      <c r="D26" s="124" t="s">
        <v>53</v>
      </c>
      <c r="E26" s="124" t="s">
        <v>53</v>
      </c>
      <c r="F26" s="124" t="s">
        <v>53</v>
      </c>
      <c r="H26" s="115">
        <v>9278</v>
      </c>
      <c r="I26" s="111"/>
      <c r="J26" s="112">
        <f>SUM(B26:H26)</f>
        <v>9438</v>
      </c>
    </row>
    <row r="27" spans="1:10" ht="15">
      <c r="A27" s="110" t="s">
        <v>32</v>
      </c>
      <c r="B27" s="155">
        <v>131</v>
      </c>
      <c r="C27" s="112"/>
      <c r="D27" s="115">
        <v>12746</v>
      </c>
      <c r="E27" s="115">
        <v>6154</v>
      </c>
      <c r="F27" s="115">
        <v>3</v>
      </c>
      <c r="H27" s="111"/>
      <c r="I27" s="111"/>
      <c r="J27" s="112">
        <f aca="true" t="shared" si="1" ref="J27:J37">SUM(B27:F27)</f>
        <v>19034</v>
      </c>
    </row>
    <row r="28" spans="1:10" ht="15">
      <c r="A28" s="100" t="s">
        <v>33</v>
      </c>
      <c r="B28" s="155">
        <v>47</v>
      </c>
      <c r="C28" s="112"/>
      <c r="D28" s="115">
        <v>345</v>
      </c>
      <c r="E28" s="115">
        <v>355</v>
      </c>
      <c r="F28" s="115"/>
      <c r="H28" s="111"/>
      <c r="I28" s="111"/>
      <c r="J28" s="112">
        <f t="shared" si="1"/>
        <v>747</v>
      </c>
    </row>
    <row r="29" spans="1:10" ht="15">
      <c r="A29" s="110" t="s">
        <v>34</v>
      </c>
      <c r="B29" s="155">
        <v>142</v>
      </c>
      <c r="C29" s="112"/>
      <c r="D29" s="115">
        <v>1790</v>
      </c>
      <c r="E29" s="115">
        <v>3088</v>
      </c>
      <c r="F29" s="115"/>
      <c r="H29" s="111"/>
      <c r="I29" s="111"/>
      <c r="J29" s="112">
        <f t="shared" si="1"/>
        <v>5020</v>
      </c>
    </row>
    <row r="30" spans="1:10" ht="15">
      <c r="A30" s="110" t="s">
        <v>35</v>
      </c>
      <c r="B30" s="155">
        <v>24</v>
      </c>
      <c r="C30" s="112"/>
      <c r="D30" s="115">
        <v>5755</v>
      </c>
      <c r="E30" s="115">
        <v>100</v>
      </c>
      <c r="F30" s="115"/>
      <c r="H30" s="111"/>
      <c r="I30" s="111"/>
      <c r="J30" s="112">
        <f t="shared" si="1"/>
        <v>5879</v>
      </c>
    </row>
    <row r="31" spans="1:10" ht="15">
      <c r="A31" s="110" t="s">
        <v>36</v>
      </c>
      <c r="B31" s="155">
        <v>183</v>
      </c>
      <c r="C31" s="112"/>
      <c r="D31" s="115">
        <v>1282</v>
      </c>
      <c r="E31" s="115">
        <v>1259</v>
      </c>
      <c r="F31" s="115"/>
      <c r="H31" s="111"/>
      <c r="I31" s="111"/>
      <c r="J31" s="112">
        <f t="shared" si="1"/>
        <v>2724</v>
      </c>
    </row>
    <row r="32" spans="1:10" ht="15">
      <c r="A32" s="100" t="s">
        <v>37</v>
      </c>
      <c r="B32" s="155">
        <v>8</v>
      </c>
      <c r="C32" s="112"/>
      <c r="D32" s="115">
        <v>211</v>
      </c>
      <c r="E32" s="115">
        <v>244</v>
      </c>
      <c r="F32" s="115">
        <v>2</v>
      </c>
      <c r="H32" s="111"/>
      <c r="I32" s="111"/>
      <c r="J32" s="112">
        <f t="shared" si="1"/>
        <v>465</v>
      </c>
    </row>
    <row r="33" spans="1:10" ht="15">
      <c r="A33" s="110" t="s">
        <v>38</v>
      </c>
      <c r="B33" s="155">
        <v>41</v>
      </c>
      <c r="C33" s="112"/>
      <c r="D33" s="115">
        <v>2333</v>
      </c>
      <c r="E33" s="115">
        <v>2810</v>
      </c>
      <c r="F33" s="115">
        <v>2</v>
      </c>
      <c r="H33" s="111"/>
      <c r="I33" s="111"/>
      <c r="J33" s="112">
        <f t="shared" si="1"/>
        <v>5186</v>
      </c>
    </row>
    <row r="34" spans="1:10" ht="15">
      <c r="A34" s="110" t="s">
        <v>39</v>
      </c>
      <c r="B34" s="155">
        <v>99</v>
      </c>
      <c r="C34" s="112"/>
      <c r="D34" s="115">
        <v>4796</v>
      </c>
      <c r="E34" s="115">
        <v>7158</v>
      </c>
      <c r="F34" s="115"/>
      <c r="H34" s="111"/>
      <c r="I34" s="111"/>
      <c r="J34" s="112">
        <f t="shared" si="1"/>
        <v>12053</v>
      </c>
    </row>
    <row r="35" spans="1:10" ht="15">
      <c r="A35" s="110" t="s">
        <v>40</v>
      </c>
      <c r="B35" s="155">
        <v>61</v>
      </c>
      <c r="C35" s="112"/>
      <c r="D35" s="115">
        <v>1606</v>
      </c>
      <c r="E35" s="115">
        <v>1797</v>
      </c>
      <c r="F35" s="115"/>
      <c r="H35" s="111"/>
      <c r="I35" s="111"/>
      <c r="J35" s="112">
        <f t="shared" si="1"/>
        <v>3464</v>
      </c>
    </row>
    <row r="36" spans="1:10" ht="15">
      <c r="A36" s="110" t="s">
        <v>41</v>
      </c>
      <c r="B36" s="155">
        <v>42</v>
      </c>
      <c r="C36" s="112"/>
      <c r="D36" s="115">
        <v>2938</v>
      </c>
      <c r="E36" s="115">
        <v>2211</v>
      </c>
      <c r="F36" s="115"/>
      <c r="H36" s="111"/>
      <c r="I36" s="111"/>
      <c r="J36" s="112">
        <f t="shared" si="1"/>
        <v>5191</v>
      </c>
    </row>
    <row r="37" spans="1:10" ht="15">
      <c r="A37" s="110" t="s">
        <v>42</v>
      </c>
      <c r="B37" s="155">
        <v>55</v>
      </c>
      <c r="C37" s="112"/>
      <c r="D37" s="115">
        <v>4514</v>
      </c>
      <c r="E37" s="115">
        <v>1761</v>
      </c>
      <c r="F37" s="115"/>
      <c r="H37" s="111"/>
      <c r="I37" s="111"/>
      <c r="J37" s="112">
        <f t="shared" si="1"/>
        <v>6330</v>
      </c>
    </row>
    <row r="38" spans="1:10" ht="15">
      <c r="A38" s="110"/>
      <c r="B38" s="112"/>
      <c r="C38" s="112"/>
      <c r="D38" s="112"/>
      <c r="E38" s="112"/>
      <c r="F38" s="112"/>
      <c r="H38" s="111"/>
      <c r="I38" s="111"/>
      <c r="J38" s="112"/>
    </row>
    <row r="39" spans="1:10" s="1" customFormat="1" ht="15.75" thickBot="1">
      <c r="A39" s="119" t="s">
        <v>5</v>
      </c>
      <c r="B39" s="120">
        <f>SUM(B6:B37)</f>
        <v>2903</v>
      </c>
      <c r="C39" s="120"/>
      <c r="D39" s="120">
        <f>SUM(D6:D37)</f>
        <v>83084</v>
      </c>
      <c r="E39" s="120">
        <f>SUM(E6:E37)</f>
        <v>75689</v>
      </c>
      <c r="F39" s="120">
        <f>SUM(F6:F37)</f>
        <v>22</v>
      </c>
      <c r="G39" s="12"/>
      <c r="H39" s="120">
        <f>SUM(H6:H38)</f>
        <v>34154</v>
      </c>
      <c r="I39" s="120"/>
      <c r="J39" s="120">
        <f>SUM(J6:J37)</f>
        <v>195852</v>
      </c>
    </row>
    <row r="40" spans="12:13" ht="12.75">
      <c r="L40" s="152"/>
      <c r="M40" s="156"/>
    </row>
    <row r="41" ht="12.75">
      <c r="A41" t="s">
        <v>157</v>
      </c>
    </row>
    <row r="42" ht="12.75">
      <c r="A42" t="s">
        <v>158</v>
      </c>
    </row>
    <row r="43" ht="12.75">
      <c r="A43" t="s">
        <v>159</v>
      </c>
    </row>
    <row r="44" ht="12.75">
      <c r="A44" t="s">
        <v>231</v>
      </c>
    </row>
    <row r="45" ht="12.75">
      <c r="A45" t="s">
        <v>156</v>
      </c>
    </row>
    <row r="46" ht="12.75">
      <c r="A46" t="s">
        <v>160</v>
      </c>
    </row>
    <row r="47" ht="12.75">
      <c r="A47" t="s">
        <v>188</v>
      </c>
    </row>
  </sheetData>
  <sheetProtection/>
  <printOptions/>
  <pageMargins left="0.75" right="0.75" top="1" bottom="1" header="0.5" footer="0.5"/>
  <pageSetup fitToHeight="1" fitToWidth="1" horizontalDpi="600" verticalDpi="600" orientation="portrait" paperSize="9" scale="76" r:id="rId1"/>
  <headerFooter alignWithMargins="0">
    <oddHeader>&amp;L&amp;"Arial,Bold"&amp;16ROAD TRANSPORT VEHICLES</oddHeader>
    <oddFooter>&amp;C&amp;14 39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55"/>
  <sheetViews>
    <sheetView zoomScale="75" zoomScaleNormal="75" zoomScalePageLayoutView="0" workbookViewId="0" topLeftCell="A1">
      <selection activeCell="A1" sqref="A1"/>
    </sheetView>
  </sheetViews>
  <sheetFormatPr defaultColWidth="9.140625" defaultRowHeight="12.75"/>
  <cols>
    <col min="1" max="1" width="45.8515625" style="102" customWidth="1"/>
    <col min="2" max="6" width="11.8515625" style="102" hidden="1" customWidth="1"/>
    <col min="7" max="9" width="11.57421875" style="102" hidden="1" customWidth="1"/>
    <col min="10" max="10" width="12.28125" style="102" hidden="1" customWidth="1"/>
    <col min="11" max="11" width="11.57421875" style="102" hidden="1" customWidth="1"/>
    <col min="12" max="12" width="11.57421875" style="102" bestFit="1" customWidth="1"/>
    <col min="13" max="13" width="12.00390625" style="102" customWidth="1"/>
    <col min="14" max="14" width="11.7109375" style="102" customWidth="1"/>
    <col min="15" max="15" width="11.00390625" style="102" customWidth="1"/>
    <col min="16" max="16" width="12.421875" style="102" customWidth="1"/>
    <col min="17" max="17" width="12.28125" style="102" customWidth="1"/>
    <col min="18" max="18" width="11.140625" style="102" customWidth="1"/>
    <col min="19" max="20" width="11.57421875" style="102" customWidth="1"/>
    <col min="21" max="21" width="11.8515625" style="102" customWidth="1"/>
    <col min="22" max="22" width="11.140625" style="102" bestFit="1" customWidth="1"/>
    <col min="23" max="16384" width="9.140625" style="102" customWidth="1"/>
  </cols>
  <sheetData>
    <row r="1" spans="1:6" s="167" customFormat="1" ht="18">
      <c r="A1" s="275" t="s">
        <v>445</v>
      </c>
      <c r="B1" s="275"/>
      <c r="C1" s="275"/>
      <c r="D1" s="275"/>
      <c r="E1" s="275"/>
      <c r="F1" s="275"/>
    </row>
    <row r="2" spans="1:6" s="167" customFormat="1" ht="18">
      <c r="A2" s="275"/>
      <c r="B2" s="275"/>
      <c r="C2" s="275"/>
      <c r="D2" s="275"/>
      <c r="E2" s="275"/>
      <c r="F2" s="275"/>
    </row>
    <row r="3" spans="1:6" s="167" customFormat="1" ht="15.75" customHeight="1">
      <c r="A3" s="171" t="s">
        <v>590</v>
      </c>
      <c r="B3" s="275"/>
      <c r="C3" s="275"/>
      <c r="D3" s="275"/>
      <c r="E3" s="275"/>
      <c r="F3" s="275"/>
    </row>
    <row r="4" spans="1:19" s="167" customFormat="1" ht="215.25" customHeight="1">
      <c r="A4" s="676" t="s">
        <v>889</v>
      </c>
      <c r="B4" s="677"/>
      <c r="C4" s="677"/>
      <c r="D4" s="677"/>
      <c r="E4" s="677"/>
      <c r="F4" s="677"/>
      <c r="G4" s="677"/>
      <c r="H4" s="677"/>
      <c r="I4" s="677"/>
      <c r="J4" s="677"/>
      <c r="K4" s="677"/>
      <c r="L4" s="677"/>
      <c r="M4" s="677"/>
      <c r="N4" s="677"/>
      <c r="O4" s="677"/>
      <c r="P4" s="677"/>
      <c r="Q4" s="677"/>
      <c r="R4" s="677"/>
      <c r="S4" s="677"/>
    </row>
    <row r="5" spans="1:6" ht="13.5" customHeight="1">
      <c r="A5" s="167"/>
      <c r="B5" s="167"/>
      <c r="C5" s="167"/>
      <c r="D5" s="167"/>
      <c r="E5" s="167"/>
      <c r="F5" s="167"/>
    </row>
    <row r="6" spans="1:21" ht="21" customHeight="1">
      <c r="A6" s="237" t="s">
        <v>172</v>
      </c>
      <c r="B6" s="274" t="s">
        <v>472</v>
      </c>
      <c r="C6" s="274" t="s">
        <v>473</v>
      </c>
      <c r="D6" s="274" t="s">
        <v>474</v>
      </c>
      <c r="E6" s="274" t="s">
        <v>475</v>
      </c>
      <c r="F6" s="274" t="s">
        <v>476</v>
      </c>
      <c r="G6" s="274" t="s">
        <v>287</v>
      </c>
      <c r="H6" s="274" t="s">
        <v>265</v>
      </c>
      <c r="I6" s="274" t="s">
        <v>288</v>
      </c>
      <c r="J6" s="274" t="s">
        <v>289</v>
      </c>
      <c r="K6" s="274" t="s">
        <v>290</v>
      </c>
      <c r="L6" s="274" t="s">
        <v>325</v>
      </c>
      <c r="M6" s="274" t="s">
        <v>312</v>
      </c>
      <c r="N6" s="274" t="s">
        <v>338</v>
      </c>
      <c r="O6" s="274" t="s">
        <v>360</v>
      </c>
      <c r="P6" s="274" t="s">
        <v>453</v>
      </c>
      <c r="Q6" s="274" t="s">
        <v>488</v>
      </c>
      <c r="R6" s="274" t="s">
        <v>514</v>
      </c>
      <c r="S6" s="274" t="s">
        <v>577</v>
      </c>
      <c r="T6" s="274" t="s">
        <v>760</v>
      </c>
      <c r="U6" s="274" t="s">
        <v>845</v>
      </c>
    </row>
    <row r="7" spans="1:18" s="264" customFormat="1" ht="17.25" customHeight="1">
      <c r="A7" s="549" t="s">
        <v>173</v>
      </c>
      <c r="B7" s="276"/>
      <c r="C7" s="276"/>
      <c r="D7" s="276"/>
      <c r="E7" s="276"/>
      <c r="F7" s="276"/>
      <c r="G7" s="277" t="s">
        <v>174</v>
      </c>
      <c r="H7" s="278"/>
      <c r="I7" s="279"/>
      <c r="J7" s="279"/>
      <c r="K7" s="279"/>
      <c r="L7" s="279"/>
      <c r="M7" s="278"/>
      <c r="N7" s="278"/>
      <c r="O7" s="278"/>
      <c r="P7" s="278"/>
      <c r="Q7" s="278"/>
      <c r="R7" s="279"/>
    </row>
    <row r="8" spans="1:22" s="264" customFormat="1" ht="17.25" customHeight="1">
      <c r="A8" s="545" t="s">
        <v>175</v>
      </c>
      <c r="B8" s="279">
        <v>2153</v>
      </c>
      <c r="C8" s="279">
        <v>2140</v>
      </c>
      <c r="D8" s="279">
        <v>1965</v>
      </c>
      <c r="E8" s="279">
        <v>2144</v>
      </c>
      <c r="F8" s="279">
        <v>2051</v>
      </c>
      <c r="G8" s="279">
        <v>2607</v>
      </c>
      <c r="H8" s="279">
        <v>2796</v>
      </c>
      <c r="I8" s="279">
        <v>2842</v>
      </c>
      <c r="J8" s="279">
        <v>3002</v>
      </c>
      <c r="K8" s="279">
        <v>2873</v>
      </c>
      <c r="L8" s="280">
        <v>3044</v>
      </c>
      <c r="M8" s="280">
        <v>2898</v>
      </c>
      <c r="N8" s="280">
        <v>2780</v>
      </c>
      <c r="O8" s="283">
        <v>2567</v>
      </c>
      <c r="P8" s="283">
        <v>2387</v>
      </c>
      <c r="Q8" s="283">
        <v>2422</v>
      </c>
      <c r="R8" s="283">
        <v>2476</v>
      </c>
      <c r="S8" s="530">
        <v>2957</v>
      </c>
      <c r="T8" s="278">
        <v>2428</v>
      </c>
      <c r="U8" s="278">
        <v>2881</v>
      </c>
      <c r="V8" s="536"/>
    </row>
    <row r="9" spans="1:22" s="264" customFormat="1" ht="17.25" customHeight="1">
      <c r="A9" s="545" t="s">
        <v>176</v>
      </c>
      <c r="B9" s="208">
        <v>14992</v>
      </c>
      <c r="C9" s="208">
        <v>14093</v>
      </c>
      <c r="D9" s="208">
        <v>13786</v>
      </c>
      <c r="E9" s="208">
        <v>11103</v>
      </c>
      <c r="F9" s="208">
        <v>9968</v>
      </c>
      <c r="G9" s="208">
        <v>9576</v>
      </c>
      <c r="H9" s="208">
        <v>9884</v>
      </c>
      <c r="I9" s="208">
        <v>9194</v>
      </c>
      <c r="J9" s="208">
        <v>10060</v>
      </c>
      <c r="K9" s="208">
        <v>10083</v>
      </c>
      <c r="L9" s="280">
        <v>10557</v>
      </c>
      <c r="M9" s="280">
        <v>10066</v>
      </c>
      <c r="N9" s="280">
        <v>8739</v>
      </c>
      <c r="O9" s="280">
        <v>8506</v>
      </c>
      <c r="P9" s="280">
        <v>7452</v>
      </c>
      <c r="Q9" s="280">
        <v>7431</v>
      </c>
      <c r="R9" s="280">
        <v>8054</v>
      </c>
      <c r="S9" s="530">
        <v>8567</v>
      </c>
      <c r="T9" s="278">
        <v>8345</v>
      </c>
      <c r="U9" s="278">
        <v>9176</v>
      </c>
      <c r="V9" s="536"/>
    </row>
    <row r="10" spans="1:22" s="264" customFormat="1" ht="15">
      <c r="A10" s="545" t="s">
        <v>177</v>
      </c>
      <c r="B10" s="208"/>
      <c r="C10" s="208"/>
      <c r="D10" s="208"/>
      <c r="E10" s="208"/>
      <c r="F10" s="208"/>
      <c r="G10" s="208">
        <v>11476</v>
      </c>
      <c r="H10" s="208">
        <v>11838</v>
      </c>
      <c r="I10" s="208">
        <v>11571</v>
      </c>
      <c r="J10" s="208">
        <v>11061</v>
      </c>
      <c r="K10" s="208">
        <v>11257</v>
      </c>
      <c r="L10" s="280">
        <v>11704</v>
      </c>
      <c r="M10" s="280">
        <v>10697</v>
      </c>
      <c r="N10" s="280">
        <v>9800</v>
      </c>
      <c r="O10" s="280">
        <v>8504</v>
      </c>
      <c r="P10" s="280">
        <v>7563</v>
      </c>
      <c r="Q10" s="280">
        <v>7445</v>
      </c>
      <c r="R10" s="280">
        <v>6433</v>
      </c>
      <c r="S10" s="530">
        <v>6079</v>
      </c>
      <c r="T10" s="278">
        <v>5218</v>
      </c>
      <c r="U10" s="278">
        <v>5458</v>
      </c>
      <c r="V10" s="536"/>
    </row>
    <row r="11" spans="1:22" s="264" customFormat="1" ht="15">
      <c r="A11" s="546" t="s">
        <v>595</v>
      </c>
      <c r="B11" s="282">
        <v>926</v>
      </c>
      <c r="C11" s="282">
        <v>935</v>
      </c>
      <c r="D11" s="282">
        <v>948</v>
      </c>
      <c r="E11" s="282">
        <v>846</v>
      </c>
      <c r="F11" s="282">
        <v>799</v>
      </c>
      <c r="G11" s="282">
        <v>990</v>
      </c>
      <c r="H11" s="282">
        <v>940</v>
      </c>
      <c r="I11" s="282">
        <v>828</v>
      </c>
      <c r="J11" s="282">
        <v>769</v>
      </c>
      <c r="K11" s="282">
        <v>809</v>
      </c>
      <c r="L11" s="280">
        <v>761</v>
      </c>
      <c r="M11" s="280">
        <v>651</v>
      </c>
      <c r="N11" s="280">
        <v>547</v>
      </c>
      <c r="O11" s="304">
        <v>488</v>
      </c>
      <c r="P11" s="304">
        <v>502</v>
      </c>
      <c r="Q11" s="304">
        <v>584</v>
      </c>
      <c r="R11" s="304">
        <v>459</v>
      </c>
      <c r="S11" s="530">
        <v>490</v>
      </c>
      <c r="T11" s="278">
        <v>450</v>
      </c>
      <c r="U11" s="278">
        <v>540</v>
      </c>
      <c r="V11" s="536"/>
    </row>
    <row r="12" spans="1:22" s="205" customFormat="1" ht="15">
      <c r="A12" s="546" t="s">
        <v>440</v>
      </c>
      <c r="B12" s="282">
        <v>158</v>
      </c>
      <c r="C12" s="282">
        <v>189</v>
      </c>
      <c r="D12" s="282">
        <v>132</v>
      </c>
      <c r="E12" s="282">
        <v>113</v>
      </c>
      <c r="F12" s="282">
        <v>126</v>
      </c>
      <c r="G12" s="282">
        <v>121</v>
      </c>
      <c r="H12" s="282">
        <v>133</v>
      </c>
      <c r="I12" s="282">
        <v>151</v>
      </c>
      <c r="J12" s="282">
        <v>17</v>
      </c>
      <c r="K12" s="282">
        <v>102</v>
      </c>
      <c r="L12" s="280">
        <v>111</v>
      </c>
      <c r="M12" s="280">
        <v>107</v>
      </c>
      <c r="N12" s="280">
        <v>88</v>
      </c>
      <c r="O12" s="280">
        <v>78</v>
      </c>
      <c r="P12" s="280">
        <v>59</v>
      </c>
      <c r="Q12" s="280">
        <v>63</v>
      </c>
      <c r="R12" s="280">
        <v>52</v>
      </c>
      <c r="S12" s="530">
        <v>92</v>
      </c>
      <c r="T12" s="278">
        <v>54</v>
      </c>
      <c r="U12" s="278">
        <v>71</v>
      </c>
      <c r="V12" s="536"/>
    </row>
    <row r="13" spans="1:22" s="205" customFormat="1" ht="15">
      <c r="A13" s="546" t="s">
        <v>441</v>
      </c>
      <c r="B13" s="282">
        <v>7965</v>
      </c>
      <c r="C13" s="282">
        <v>7634</v>
      </c>
      <c r="D13" s="282">
        <v>7324</v>
      </c>
      <c r="E13" s="282">
        <v>7323</v>
      </c>
      <c r="F13" s="282">
        <v>7161</v>
      </c>
      <c r="G13" s="282">
        <v>7726</v>
      </c>
      <c r="H13" s="282">
        <v>7892</v>
      </c>
      <c r="I13" s="282">
        <v>7837</v>
      </c>
      <c r="J13" s="282">
        <v>7465</v>
      </c>
      <c r="K13" s="282">
        <v>7337</v>
      </c>
      <c r="L13" s="280">
        <v>7652</v>
      </c>
      <c r="M13" s="280">
        <v>7177</v>
      </c>
      <c r="N13" s="280">
        <v>6774</v>
      </c>
      <c r="O13" s="280">
        <v>5840</v>
      </c>
      <c r="P13" s="280">
        <v>4979</v>
      </c>
      <c r="Q13" s="280">
        <v>4889</v>
      </c>
      <c r="R13" s="280">
        <v>4223</v>
      </c>
      <c r="S13" s="530">
        <v>3819</v>
      </c>
      <c r="T13" s="278">
        <v>3161</v>
      </c>
      <c r="U13" s="278">
        <v>3239</v>
      </c>
      <c r="V13" s="536"/>
    </row>
    <row r="14" spans="1:22" s="205" customFormat="1" ht="15">
      <c r="A14" s="546" t="s">
        <v>442</v>
      </c>
      <c r="B14" s="282">
        <v>277</v>
      </c>
      <c r="C14" s="282">
        <v>272</v>
      </c>
      <c r="D14" s="282">
        <v>249</v>
      </c>
      <c r="E14" s="282">
        <v>302</v>
      </c>
      <c r="F14" s="282">
        <v>349</v>
      </c>
      <c r="G14" s="282">
        <v>445</v>
      </c>
      <c r="H14" s="282">
        <v>488</v>
      </c>
      <c r="I14" s="282">
        <v>507</v>
      </c>
      <c r="J14" s="282">
        <v>548</v>
      </c>
      <c r="K14" s="282">
        <v>693</v>
      </c>
      <c r="L14" s="280">
        <v>754</v>
      </c>
      <c r="M14" s="280">
        <v>640</v>
      </c>
      <c r="N14" s="280">
        <v>566</v>
      </c>
      <c r="O14" s="280">
        <v>471</v>
      </c>
      <c r="P14" s="280">
        <v>484</v>
      </c>
      <c r="Q14" s="280">
        <v>433</v>
      </c>
      <c r="R14" s="280">
        <v>445</v>
      </c>
      <c r="S14" s="530">
        <v>419</v>
      </c>
      <c r="T14" s="278">
        <v>390</v>
      </c>
      <c r="U14" s="278">
        <v>364</v>
      </c>
      <c r="V14" s="536"/>
    </row>
    <row r="15" spans="1:22" s="205" customFormat="1" ht="25.5">
      <c r="A15" s="546" t="s">
        <v>443</v>
      </c>
      <c r="B15" s="282">
        <v>1263</v>
      </c>
      <c r="C15" s="282">
        <v>1032</v>
      </c>
      <c r="D15" s="282">
        <v>866</v>
      </c>
      <c r="E15" s="282">
        <v>966</v>
      </c>
      <c r="F15" s="282">
        <v>917</v>
      </c>
      <c r="G15" s="282">
        <v>881</v>
      </c>
      <c r="H15" s="282">
        <v>1014</v>
      </c>
      <c r="I15" s="282">
        <v>915</v>
      </c>
      <c r="J15" s="282">
        <v>941</v>
      </c>
      <c r="K15" s="282">
        <v>946</v>
      </c>
      <c r="L15" s="280">
        <v>1041</v>
      </c>
      <c r="M15" s="280">
        <v>931</v>
      </c>
      <c r="N15" s="280">
        <v>779</v>
      </c>
      <c r="O15" s="280">
        <v>643</v>
      </c>
      <c r="P15" s="280">
        <v>633</v>
      </c>
      <c r="Q15" s="280">
        <v>577</v>
      </c>
      <c r="R15" s="280">
        <v>495</v>
      </c>
      <c r="S15" s="530">
        <v>517</v>
      </c>
      <c r="T15" s="278">
        <v>477</v>
      </c>
      <c r="U15" s="278">
        <v>509</v>
      </c>
      <c r="V15" s="536"/>
    </row>
    <row r="16" spans="1:22" s="205" customFormat="1" ht="25.5">
      <c r="A16" s="546" t="s">
        <v>444</v>
      </c>
      <c r="B16" s="281">
        <v>1182</v>
      </c>
      <c r="C16" s="281">
        <v>1056</v>
      </c>
      <c r="D16" s="281">
        <v>1062</v>
      </c>
      <c r="E16" s="281">
        <v>1354</v>
      </c>
      <c r="F16" s="281">
        <v>1406</v>
      </c>
      <c r="G16" s="281">
        <v>1313</v>
      </c>
      <c r="H16" s="281">
        <v>1371</v>
      </c>
      <c r="I16" s="281">
        <v>1333</v>
      </c>
      <c r="J16" s="281">
        <v>1321</v>
      </c>
      <c r="K16" s="281">
        <v>1370</v>
      </c>
      <c r="L16" s="280">
        <v>1385</v>
      </c>
      <c r="M16" s="280">
        <v>1191</v>
      </c>
      <c r="N16" s="280">
        <v>1046</v>
      </c>
      <c r="O16" s="280">
        <v>984</v>
      </c>
      <c r="P16" s="280">
        <v>906</v>
      </c>
      <c r="Q16" s="280">
        <v>899</v>
      </c>
      <c r="R16" s="280">
        <v>759</v>
      </c>
      <c r="S16" s="530">
        <v>742</v>
      </c>
      <c r="T16" s="278">
        <v>686</v>
      </c>
      <c r="U16" s="278">
        <v>735</v>
      </c>
      <c r="V16" s="536"/>
    </row>
    <row r="17" spans="1:22" s="205" customFormat="1" ht="24.75" customHeight="1">
      <c r="A17" s="545" t="s">
        <v>178</v>
      </c>
      <c r="B17" s="208">
        <v>9392</v>
      </c>
      <c r="C17" s="208">
        <v>9250</v>
      </c>
      <c r="D17" s="208">
        <v>9730</v>
      </c>
      <c r="E17" s="208">
        <v>9312</v>
      </c>
      <c r="F17" s="208">
        <v>8300</v>
      </c>
      <c r="G17" s="208">
        <v>7650</v>
      </c>
      <c r="H17" s="208">
        <v>7242</v>
      </c>
      <c r="I17" s="208">
        <v>7373</v>
      </c>
      <c r="J17" s="208">
        <v>8382</v>
      </c>
      <c r="K17" s="208">
        <v>8244</v>
      </c>
      <c r="L17" s="280">
        <v>7225</v>
      </c>
      <c r="M17" s="280">
        <v>6769</v>
      </c>
      <c r="N17" s="280">
        <v>6881</v>
      </c>
      <c r="O17" s="280">
        <v>6552</v>
      </c>
      <c r="P17" s="280">
        <v>6586</v>
      </c>
      <c r="Q17" s="280">
        <v>5955</v>
      </c>
      <c r="R17" s="280">
        <v>6804</v>
      </c>
      <c r="S17" s="530">
        <v>5921</v>
      </c>
      <c r="T17" s="278">
        <v>5574</v>
      </c>
      <c r="U17" s="278">
        <v>7660</v>
      </c>
      <c r="V17" s="536"/>
    </row>
    <row r="18" spans="1:22" s="205" customFormat="1" ht="17.25" customHeight="1">
      <c r="A18" s="545" t="s">
        <v>179</v>
      </c>
      <c r="B18" s="208">
        <v>4199</v>
      </c>
      <c r="C18" s="208">
        <v>4151</v>
      </c>
      <c r="D18" s="208">
        <v>4016</v>
      </c>
      <c r="E18" s="208">
        <v>4435</v>
      </c>
      <c r="F18" s="208">
        <v>4331</v>
      </c>
      <c r="G18" s="208">
        <v>4629</v>
      </c>
      <c r="H18" s="208">
        <v>5129</v>
      </c>
      <c r="I18" s="208">
        <v>4907</v>
      </c>
      <c r="J18" s="208">
        <v>4002</v>
      </c>
      <c r="K18" s="208">
        <v>3853</v>
      </c>
      <c r="L18" s="280">
        <v>3676</v>
      </c>
      <c r="M18" s="280">
        <v>3075</v>
      </c>
      <c r="N18" s="280">
        <v>2659</v>
      </c>
      <c r="O18" s="280">
        <v>2048</v>
      </c>
      <c r="P18" s="280">
        <v>1640</v>
      </c>
      <c r="Q18" s="280">
        <v>1466</v>
      </c>
      <c r="R18" s="280">
        <v>1311</v>
      </c>
      <c r="S18" s="530">
        <v>1208</v>
      </c>
      <c r="T18" s="278">
        <v>898</v>
      </c>
      <c r="U18" s="278">
        <v>1162</v>
      </c>
      <c r="V18" s="536"/>
    </row>
    <row r="19" spans="1:22" s="205" customFormat="1" ht="8.25" customHeight="1">
      <c r="A19" s="547"/>
      <c r="B19" s="208"/>
      <c r="C19" s="208"/>
      <c r="D19" s="208"/>
      <c r="E19" s="208"/>
      <c r="F19" s="208"/>
      <c r="G19" s="208"/>
      <c r="H19" s="208"/>
      <c r="I19" s="208"/>
      <c r="J19" s="208"/>
      <c r="K19" s="208"/>
      <c r="L19" s="280"/>
      <c r="M19" s="280"/>
      <c r="N19" s="280"/>
      <c r="O19" s="280"/>
      <c r="P19" s="280"/>
      <c r="Q19" s="280"/>
      <c r="R19" s="280"/>
      <c r="S19" s="528"/>
      <c r="T19" s="278"/>
      <c r="U19" s="278"/>
      <c r="V19" s="536"/>
    </row>
    <row r="20" spans="1:22" s="205" customFormat="1" ht="17.25" customHeight="1">
      <c r="A20" s="544" t="s">
        <v>596</v>
      </c>
      <c r="B20" s="208"/>
      <c r="C20" s="208"/>
      <c r="D20" s="208"/>
      <c r="E20" s="208"/>
      <c r="F20" s="208"/>
      <c r="G20" s="208"/>
      <c r="H20" s="208"/>
      <c r="I20" s="208"/>
      <c r="J20" s="208"/>
      <c r="K20" s="208"/>
      <c r="L20" s="280"/>
      <c r="M20" s="280"/>
      <c r="N20" s="280"/>
      <c r="O20" s="280"/>
      <c r="P20" s="280"/>
      <c r="Q20" s="280"/>
      <c r="R20" s="280"/>
      <c r="S20" s="528"/>
      <c r="T20" s="278"/>
      <c r="U20" s="278"/>
      <c r="V20" s="536"/>
    </row>
    <row r="21" spans="1:22" s="205" customFormat="1" ht="17.25" customHeight="1">
      <c r="A21" s="545" t="s">
        <v>180</v>
      </c>
      <c r="B21" s="208">
        <v>54195</v>
      </c>
      <c r="C21" s="208">
        <v>61496</v>
      </c>
      <c r="D21" s="208">
        <v>74014</v>
      </c>
      <c r="E21" s="208">
        <v>77438</v>
      </c>
      <c r="F21" s="208">
        <v>69222</v>
      </c>
      <c r="G21" s="208">
        <v>80310</v>
      </c>
      <c r="H21" s="208">
        <v>66422</v>
      </c>
      <c r="I21" s="208">
        <v>120949</v>
      </c>
      <c r="J21" s="208">
        <v>123926</v>
      </c>
      <c r="K21" s="208">
        <v>93495</v>
      </c>
      <c r="L21" s="280">
        <v>70758</v>
      </c>
      <c r="M21" s="280">
        <v>65420</v>
      </c>
      <c r="N21" s="280">
        <v>52146</v>
      </c>
      <c r="O21" s="280">
        <v>50788</v>
      </c>
      <c r="P21" s="280">
        <v>50890</v>
      </c>
      <c r="Q21" s="280">
        <v>53068</v>
      </c>
      <c r="R21" s="531">
        <v>62188</v>
      </c>
      <c r="S21" s="528">
        <v>38400</v>
      </c>
      <c r="T21" s="278">
        <v>29316</v>
      </c>
      <c r="U21" s="278">
        <v>23145</v>
      </c>
      <c r="V21" s="536"/>
    </row>
    <row r="22" spans="1:22" s="205" customFormat="1" ht="17.25" customHeight="1">
      <c r="A22" s="545" t="s">
        <v>597</v>
      </c>
      <c r="B22" s="208">
        <v>31770</v>
      </c>
      <c r="C22" s="208">
        <v>34671</v>
      </c>
      <c r="D22" s="208">
        <v>46179</v>
      </c>
      <c r="E22" s="208">
        <v>46590</v>
      </c>
      <c r="F22" s="208">
        <v>45091</v>
      </c>
      <c r="G22" s="208">
        <v>47261</v>
      </c>
      <c r="H22" s="208">
        <v>51311</v>
      </c>
      <c r="I22" s="208">
        <v>78686</v>
      </c>
      <c r="J22" s="208">
        <v>86642</v>
      </c>
      <c r="K22" s="280">
        <v>74749</v>
      </c>
      <c r="L22" s="280">
        <v>93068</v>
      </c>
      <c r="M22" s="280">
        <v>72956</v>
      </c>
      <c r="N22" s="280">
        <v>65984</v>
      </c>
      <c r="O22" s="280">
        <v>63438</v>
      </c>
      <c r="P22" s="280">
        <v>63948</v>
      </c>
      <c r="Q22" s="280">
        <v>73078</v>
      </c>
      <c r="R22" s="531">
        <v>62079</v>
      </c>
      <c r="S22" s="528">
        <v>44350</v>
      </c>
      <c r="T22" s="278">
        <v>31937</v>
      </c>
      <c r="U22" s="278">
        <v>31593</v>
      </c>
      <c r="V22" s="536"/>
    </row>
    <row r="23" spans="1:22" s="205" customFormat="1" ht="10.5" customHeight="1">
      <c r="A23" s="547"/>
      <c r="B23" s="208"/>
      <c r="C23" s="208"/>
      <c r="D23" s="208"/>
      <c r="E23" s="208"/>
      <c r="F23" s="208"/>
      <c r="G23" s="208"/>
      <c r="H23" s="208"/>
      <c r="I23" s="208"/>
      <c r="J23" s="208"/>
      <c r="K23" s="208"/>
      <c r="L23" s="280"/>
      <c r="M23" s="280"/>
      <c r="N23" s="280"/>
      <c r="O23" s="280"/>
      <c r="P23" s="280"/>
      <c r="Q23" s="280"/>
      <c r="R23" s="280"/>
      <c r="S23" s="528"/>
      <c r="T23" s="278"/>
      <c r="U23" s="278"/>
      <c r="V23" s="536"/>
    </row>
    <row r="24" spans="1:22" s="205" customFormat="1" ht="17.25" customHeight="1">
      <c r="A24" s="544" t="s">
        <v>598</v>
      </c>
      <c r="B24" s="208"/>
      <c r="C24" s="208"/>
      <c r="D24" s="208"/>
      <c r="E24" s="208"/>
      <c r="F24" s="208"/>
      <c r="G24" s="208"/>
      <c r="H24" s="208"/>
      <c r="I24" s="208"/>
      <c r="J24" s="208"/>
      <c r="K24" s="208"/>
      <c r="L24" s="280"/>
      <c r="M24" s="280"/>
      <c r="N24" s="280"/>
      <c r="O24" s="280"/>
      <c r="P24" s="280"/>
      <c r="Q24" s="280"/>
      <c r="R24" s="280"/>
      <c r="S24" s="528"/>
      <c r="T24" s="278"/>
      <c r="U24" s="278"/>
      <c r="V24" s="536"/>
    </row>
    <row r="25" spans="1:22" s="205" customFormat="1" ht="17.25" customHeight="1">
      <c r="A25" s="545" t="s">
        <v>181</v>
      </c>
      <c r="B25" s="208">
        <v>15014</v>
      </c>
      <c r="C25" s="208">
        <v>18861</v>
      </c>
      <c r="D25" s="208">
        <v>16610</v>
      </c>
      <c r="E25" s="208">
        <v>13574</v>
      </c>
      <c r="F25" s="208">
        <v>15129</v>
      </c>
      <c r="G25" s="208">
        <v>17339</v>
      </c>
      <c r="H25" s="208">
        <v>17255</v>
      </c>
      <c r="I25" s="208">
        <v>23362</v>
      </c>
      <c r="J25" s="208">
        <v>24399</v>
      </c>
      <c r="K25" s="208">
        <v>24396</v>
      </c>
      <c r="L25" s="280">
        <v>22911</v>
      </c>
      <c r="M25" s="280">
        <v>24477</v>
      </c>
      <c r="N25" s="280">
        <v>26995</v>
      </c>
      <c r="O25" s="208">
        <v>31281</v>
      </c>
      <c r="P25" s="208">
        <v>34195</v>
      </c>
      <c r="Q25" s="208">
        <v>31786</v>
      </c>
      <c r="R25" s="532">
        <v>34404</v>
      </c>
      <c r="S25" s="528">
        <v>26539</v>
      </c>
      <c r="T25" s="278">
        <v>16307</v>
      </c>
      <c r="U25" s="278">
        <v>11253</v>
      </c>
      <c r="V25" s="536"/>
    </row>
    <row r="26" spans="1:22" s="205" customFormat="1" ht="17.25" customHeight="1">
      <c r="A26" s="545" t="s">
        <v>182</v>
      </c>
      <c r="B26" s="208">
        <v>4731</v>
      </c>
      <c r="C26" s="208">
        <v>5498</v>
      </c>
      <c r="D26" s="208">
        <v>4206</v>
      </c>
      <c r="E26" s="208">
        <v>3649</v>
      </c>
      <c r="F26" s="208">
        <v>4232</v>
      </c>
      <c r="G26" s="208">
        <v>4830</v>
      </c>
      <c r="H26" s="208">
        <v>3362</v>
      </c>
      <c r="I26" s="208">
        <v>6071</v>
      </c>
      <c r="J26" s="208">
        <v>5542</v>
      </c>
      <c r="K26" s="208">
        <v>4511</v>
      </c>
      <c r="L26" s="280">
        <v>3767</v>
      </c>
      <c r="M26" s="280">
        <v>3120</v>
      </c>
      <c r="N26" s="280">
        <v>3499</v>
      </c>
      <c r="O26" s="280">
        <v>4137</v>
      </c>
      <c r="P26" s="280">
        <v>3944</v>
      </c>
      <c r="Q26" s="280">
        <v>4317</v>
      </c>
      <c r="R26" s="531">
        <v>4537</v>
      </c>
      <c r="S26" s="528">
        <v>3776</v>
      </c>
      <c r="T26" s="278">
        <v>2268</v>
      </c>
      <c r="U26" s="278">
        <v>1644</v>
      </c>
      <c r="V26" s="536"/>
    </row>
    <row r="27" spans="1:22" s="205" customFormat="1" ht="9" customHeight="1">
      <c r="A27" s="545"/>
      <c r="B27" s="208"/>
      <c r="C27" s="208"/>
      <c r="D27" s="208"/>
      <c r="E27" s="208"/>
      <c r="F27" s="208"/>
      <c r="G27" s="208"/>
      <c r="H27" s="208"/>
      <c r="I27" s="208"/>
      <c r="J27" s="208"/>
      <c r="K27" s="208"/>
      <c r="L27" s="280"/>
      <c r="M27" s="280"/>
      <c r="N27" s="280"/>
      <c r="O27" s="280"/>
      <c r="P27" s="280"/>
      <c r="Q27" s="280"/>
      <c r="R27" s="280"/>
      <c r="S27" s="528"/>
      <c r="T27" s="278"/>
      <c r="U27" s="278"/>
      <c r="V27" s="536"/>
    </row>
    <row r="28" spans="1:22" s="205" customFormat="1" ht="17.25" customHeight="1">
      <c r="A28" s="544" t="s">
        <v>599</v>
      </c>
      <c r="B28" s="208"/>
      <c r="C28" s="208"/>
      <c r="D28" s="208"/>
      <c r="E28" s="208"/>
      <c r="F28" s="208"/>
      <c r="G28" s="208"/>
      <c r="H28" s="208"/>
      <c r="I28" s="208"/>
      <c r="J28" s="208"/>
      <c r="K28" s="208"/>
      <c r="L28" s="280"/>
      <c r="M28" s="280"/>
      <c r="N28" s="280"/>
      <c r="O28" s="280"/>
      <c r="P28" s="280"/>
      <c r="Q28" s="280"/>
      <c r="R28" s="280"/>
      <c r="S28" s="528"/>
      <c r="T28" s="278"/>
      <c r="U28" s="278"/>
      <c r="V28" s="536"/>
    </row>
    <row r="29" spans="1:22" s="205" customFormat="1" ht="17.25" customHeight="1">
      <c r="A29" s="545" t="s">
        <v>600</v>
      </c>
      <c r="B29" s="208">
        <v>22788</v>
      </c>
      <c r="C29" s="208">
        <v>26383</v>
      </c>
      <c r="D29" s="208">
        <v>29977</v>
      </c>
      <c r="E29" s="208">
        <v>22332</v>
      </c>
      <c r="F29" s="208">
        <v>24460</v>
      </c>
      <c r="G29" s="208">
        <v>23226</v>
      </c>
      <c r="H29" s="208">
        <v>24509</v>
      </c>
      <c r="I29" s="208">
        <v>18383</v>
      </c>
      <c r="J29" s="208">
        <v>11884</v>
      </c>
      <c r="K29" s="208">
        <v>9876</v>
      </c>
      <c r="L29" s="280">
        <v>8134</v>
      </c>
      <c r="M29" s="280">
        <v>9009</v>
      </c>
      <c r="N29" s="280">
        <v>11638</v>
      </c>
      <c r="O29" s="280">
        <v>12791</v>
      </c>
      <c r="P29" s="280">
        <v>8910</v>
      </c>
      <c r="Q29" s="280">
        <v>10120</v>
      </c>
      <c r="R29" s="531">
        <v>10934</v>
      </c>
      <c r="S29" s="528">
        <v>9284</v>
      </c>
      <c r="T29" s="278">
        <v>7043</v>
      </c>
      <c r="U29" s="278">
        <v>5029</v>
      </c>
      <c r="V29" s="536"/>
    </row>
    <row r="30" spans="1:22" s="205" customFormat="1" ht="17.25" customHeight="1">
      <c r="A30" s="545" t="s">
        <v>601</v>
      </c>
      <c r="B30" s="208">
        <v>34064</v>
      </c>
      <c r="C30" s="208">
        <v>35948</v>
      </c>
      <c r="D30" s="208">
        <v>33845</v>
      </c>
      <c r="E30" s="208">
        <v>25662</v>
      </c>
      <c r="F30" s="208">
        <v>22385</v>
      </c>
      <c r="G30" s="208">
        <v>22286</v>
      </c>
      <c r="H30" s="208">
        <v>21957</v>
      </c>
      <c r="I30" s="208">
        <v>18811</v>
      </c>
      <c r="J30" s="208">
        <v>15138</v>
      </c>
      <c r="K30" s="208">
        <v>14056</v>
      </c>
      <c r="L30" s="280">
        <v>13036</v>
      </c>
      <c r="M30" s="280">
        <v>13319</v>
      </c>
      <c r="N30" s="280">
        <v>13642</v>
      </c>
      <c r="O30" s="280">
        <v>13452</v>
      </c>
      <c r="P30" s="280">
        <v>12271</v>
      </c>
      <c r="Q30" s="280">
        <v>12681</v>
      </c>
      <c r="R30" s="531">
        <v>11884</v>
      </c>
      <c r="S30" s="528">
        <v>11639</v>
      </c>
      <c r="T30" s="278">
        <v>8550</v>
      </c>
      <c r="U30" s="278">
        <v>8041</v>
      </c>
      <c r="V30" s="536"/>
    </row>
    <row r="31" spans="1:22" s="205" customFormat="1" ht="9.75" customHeight="1">
      <c r="A31" s="545"/>
      <c r="B31" s="208"/>
      <c r="C31" s="208"/>
      <c r="D31" s="208"/>
      <c r="E31" s="208"/>
      <c r="F31" s="208"/>
      <c r="G31" s="208"/>
      <c r="H31" s="208"/>
      <c r="I31" s="208"/>
      <c r="J31" s="208"/>
      <c r="K31" s="208"/>
      <c r="L31" s="280"/>
      <c r="M31" s="280"/>
      <c r="N31" s="280"/>
      <c r="O31" s="280"/>
      <c r="P31" s="280"/>
      <c r="Q31" s="280"/>
      <c r="R31" s="280"/>
      <c r="S31" s="528"/>
      <c r="T31" s="278"/>
      <c r="U31" s="278"/>
      <c r="V31" s="536"/>
    </row>
    <row r="32" spans="1:22" s="205" customFormat="1" ht="17.25" customHeight="1">
      <c r="A32" s="544" t="s">
        <v>602</v>
      </c>
      <c r="B32" s="208"/>
      <c r="C32" s="208"/>
      <c r="D32" s="208"/>
      <c r="E32" s="208"/>
      <c r="F32" s="208"/>
      <c r="G32" s="208"/>
      <c r="H32" s="208"/>
      <c r="I32" s="208"/>
      <c r="J32" s="208"/>
      <c r="K32" s="208"/>
      <c r="L32" s="280"/>
      <c r="M32" s="280"/>
      <c r="N32" s="280"/>
      <c r="O32" s="280"/>
      <c r="P32" s="280"/>
      <c r="Q32" s="280"/>
      <c r="R32" s="280"/>
      <c r="S32" s="528"/>
      <c r="T32" s="278"/>
      <c r="U32" s="278"/>
      <c r="V32" s="536"/>
    </row>
    <row r="33" spans="1:22" s="205" customFormat="1" ht="17.25" customHeight="1">
      <c r="A33" s="545" t="s">
        <v>183</v>
      </c>
      <c r="B33" s="283">
        <v>22682</v>
      </c>
      <c r="C33" s="283">
        <v>23136</v>
      </c>
      <c r="D33" s="283">
        <v>20797</v>
      </c>
      <c r="E33" s="283">
        <v>20690</v>
      </c>
      <c r="F33" s="283">
        <v>23912</v>
      </c>
      <c r="G33" s="283">
        <v>26758</v>
      </c>
      <c r="H33" s="283">
        <v>27197</v>
      </c>
      <c r="I33" s="283">
        <v>27815</v>
      </c>
      <c r="J33" s="283">
        <v>18050</v>
      </c>
      <c r="K33" s="283">
        <v>17966</v>
      </c>
      <c r="L33" s="280">
        <v>17699</v>
      </c>
      <c r="M33" s="280">
        <v>17954</v>
      </c>
      <c r="N33" s="280">
        <v>15654</v>
      </c>
      <c r="O33" s="280">
        <v>14688</v>
      </c>
      <c r="P33" s="280">
        <v>11673</v>
      </c>
      <c r="Q33" s="280">
        <v>12710</v>
      </c>
      <c r="R33" s="531">
        <v>11812</v>
      </c>
      <c r="S33" s="528">
        <v>6601</v>
      </c>
      <c r="T33" s="278">
        <v>2634</v>
      </c>
      <c r="U33" s="278">
        <v>3098</v>
      </c>
      <c r="V33" s="536"/>
    </row>
    <row r="34" spans="1:22" s="205" customFormat="1" ht="17.25" customHeight="1">
      <c r="A34" s="545" t="s">
        <v>603</v>
      </c>
      <c r="B34" s="208">
        <v>12360</v>
      </c>
      <c r="C34" s="208">
        <v>11887</v>
      </c>
      <c r="D34" s="208">
        <v>11924</v>
      </c>
      <c r="E34" s="208">
        <v>13245</v>
      </c>
      <c r="F34" s="208">
        <v>13182</v>
      </c>
      <c r="G34" s="208">
        <v>15033</v>
      </c>
      <c r="H34" s="208">
        <v>14931</v>
      </c>
      <c r="I34" s="208">
        <v>14082</v>
      </c>
      <c r="J34" s="208">
        <v>9668</v>
      </c>
      <c r="K34" s="208">
        <v>9007</v>
      </c>
      <c r="L34" s="280">
        <v>8399</v>
      </c>
      <c r="M34" s="531">
        <v>10264</v>
      </c>
      <c r="N34" s="533">
        <v>11640</v>
      </c>
      <c r="O34" s="280">
        <v>11836</v>
      </c>
      <c r="P34" s="280">
        <v>10788</v>
      </c>
      <c r="Q34" s="280">
        <v>11650</v>
      </c>
      <c r="R34" s="280">
        <v>12380</v>
      </c>
      <c r="S34" s="528">
        <v>18546</v>
      </c>
      <c r="T34" s="278">
        <v>15528</v>
      </c>
      <c r="U34" s="278">
        <v>14609</v>
      </c>
      <c r="V34" s="536"/>
    </row>
    <row r="35" spans="1:22" s="205" customFormat="1" ht="17.25" customHeight="1">
      <c r="A35" s="545" t="s">
        <v>604</v>
      </c>
      <c r="B35" s="208">
        <v>11619</v>
      </c>
      <c r="C35" s="208">
        <v>11573</v>
      </c>
      <c r="D35" s="208">
        <v>12422</v>
      </c>
      <c r="E35" s="208">
        <v>14332</v>
      </c>
      <c r="F35" s="208">
        <v>13780</v>
      </c>
      <c r="G35" s="208">
        <v>16627</v>
      </c>
      <c r="H35" s="208">
        <v>18377</v>
      </c>
      <c r="I35" s="208">
        <v>18872</v>
      </c>
      <c r="J35" s="208">
        <v>15940</v>
      </c>
      <c r="K35" s="208">
        <v>15288</v>
      </c>
      <c r="L35" s="280">
        <v>14232</v>
      </c>
      <c r="M35" s="531">
        <v>12205</v>
      </c>
      <c r="N35" s="533">
        <v>10895</v>
      </c>
      <c r="O35" s="280">
        <v>9051</v>
      </c>
      <c r="P35" s="280">
        <v>7424</v>
      </c>
      <c r="Q35" s="280">
        <v>7264</v>
      </c>
      <c r="R35" s="280">
        <v>7474</v>
      </c>
      <c r="S35" s="528">
        <v>9492</v>
      </c>
      <c r="T35" s="278">
        <v>6396</v>
      </c>
      <c r="U35" s="278">
        <v>6555</v>
      </c>
      <c r="V35" s="536"/>
    </row>
    <row r="36" spans="1:22" s="205" customFormat="1" ht="17.25" customHeight="1">
      <c r="A36" s="545" t="s">
        <v>605</v>
      </c>
      <c r="B36" s="208">
        <v>22623</v>
      </c>
      <c r="C36" s="208">
        <v>21712</v>
      </c>
      <c r="D36" s="208">
        <v>22117</v>
      </c>
      <c r="E36" s="208">
        <v>24528</v>
      </c>
      <c r="F36" s="208">
        <v>24584</v>
      </c>
      <c r="G36" s="208">
        <v>28365</v>
      </c>
      <c r="H36" s="208">
        <v>30512</v>
      </c>
      <c r="I36" s="208">
        <v>30314</v>
      </c>
      <c r="J36" s="208">
        <v>25202</v>
      </c>
      <c r="K36" s="208">
        <v>25140</v>
      </c>
      <c r="L36" s="280">
        <v>25228</v>
      </c>
      <c r="M36" s="531">
        <v>24093</v>
      </c>
      <c r="N36" s="533">
        <v>23171</v>
      </c>
      <c r="O36" s="280">
        <v>20610</v>
      </c>
      <c r="P36" s="280">
        <v>17860</v>
      </c>
      <c r="Q36" s="280">
        <v>17407</v>
      </c>
      <c r="R36" s="280">
        <v>17228</v>
      </c>
      <c r="S36" s="528">
        <v>18998</v>
      </c>
      <c r="T36" s="278">
        <v>13747</v>
      </c>
      <c r="U36" s="278">
        <v>14407</v>
      </c>
      <c r="V36" s="536"/>
    </row>
    <row r="37" spans="1:22" s="205" customFormat="1" ht="17.25" customHeight="1">
      <c r="A37" s="545" t="s">
        <v>184</v>
      </c>
      <c r="B37" s="208">
        <v>4828</v>
      </c>
      <c r="C37" s="208">
        <v>4841</v>
      </c>
      <c r="D37" s="208">
        <v>4700</v>
      </c>
      <c r="E37" s="208">
        <v>3460</v>
      </c>
      <c r="F37" s="208">
        <v>3483</v>
      </c>
      <c r="G37" s="208">
        <v>3175</v>
      </c>
      <c r="H37" s="208">
        <v>3372</v>
      </c>
      <c r="I37" s="208">
        <v>3536</v>
      </c>
      <c r="J37" s="208">
        <v>3814</v>
      </c>
      <c r="K37" s="208">
        <v>3866</v>
      </c>
      <c r="L37" s="280">
        <v>3824</v>
      </c>
      <c r="M37" s="280">
        <v>6064</v>
      </c>
      <c r="N37" s="280">
        <v>5222</v>
      </c>
      <c r="O37" s="280">
        <v>5397</v>
      </c>
      <c r="P37" s="280">
        <v>4520</v>
      </c>
      <c r="Q37" s="280">
        <v>3879</v>
      </c>
      <c r="R37" s="531">
        <v>3375</v>
      </c>
      <c r="S37" s="528">
        <v>2934</v>
      </c>
      <c r="T37" s="278">
        <v>1652</v>
      </c>
      <c r="U37" s="278">
        <v>1639</v>
      </c>
      <c r="V37" s="536"/>
    </row>
    <row r="38" spans="1:22" s="205" customFormat="1" ht="9" customHeight="1">
      <c r="A38" s="545"/>
      <c r="B38" s="208"/>
      <c r="C38" s="208"/>
      <c r="D38" s="208"/>
      <c r="E38" s="208"/>
      <c r="F38" s="208"/>
      <c r="G38" s="208"/>
      <c r="H38" s="208"/>
      <c r="I38" s="208"/>
      <c r="J38" s="208"/>
      <c r="K38" s="208"/>
      <c r="L38" s="280"/>
      <c r="M38" s="280"/>
      <c r="N38" s="280"/>
      <c r="O38" s="280"/>
      <c r="P38" s="280"/>
      <c r="Q38" s="280"/>
      <c r="R38" s="280"/>
      <c r="S38" s="528"/>
      <c r="T38" s="278"/>
      <c r="U38" s="278"/>
      <c r="V38" s="536"/>
    </row>
    <row r="39" spans="1:22" s="205" customFormat="1" ht="17.25" customHeight="1">
      <c r="A39" s="544" t="s">
        <v>185</v>
      </c>
      <c r="B39" s="208"/>
      <c r="C39" s="208"/>
      <c r="D39" s="208"/>
      <c r="E39" s="208"/>
      <c r="F39" s="208"/>
      <c r="G39" s="208"/>
      <c r="H39" s="208"/>
      <c r="I39" s="208"/>
      <c r="J39" s="208"/>
      <c r="K39" s="208"/>
      <c r="L39" s="280"/>
      <c r="M39" s="280"/>
      <c r="N39" s="280"/>
      <c r="O39" s="280"/>
      <c r="P39" s="280"/>
      <c r="Q39" s="280"/>
      <c r="R39" s="280"/>
      <c r="S39" s="528"/>
      <c r="T39" s="278"/>
      <c r="U39" s="278"/>
      <c r="V39" s="536"/>
    </row>
    <row r="40" spans="1:22" s="205" customFormat="1" ht="17.25" customHeight="1">
      <c r="A40" s="545" t="s">
        <v>606</v>
      </c>
      <c r="B40" s="208">
        <v>693</v>
      </c>
      <c r="C40" s="208">
        <v>367</v>
      </c>
      <c r="D40" s="208">
        <v>394</v>
      </c>
      <c r="E40" s="208">
        <v>468</v>
      </c>
      <c r="F40" s="208">
        <v>537</v>
      </c>
      <c r="G40" s="208">
        <v>534</v>
      </c>
      <c r="H40" s="208">
        <v>615</v>
      </c>
      <c r="I40" s="208">
        <v>761</v>
      </c>
      <c r="J40" s="208">
        <v>656</v>
      </c>
      <c r="K40" s="208">
        <v>728</v>
      </c>
      <c r="L40" s="280">
        <v>852</v>
      </c>
      <c r="M40" s="280">
        <v>1088</v>
      </c>
      <c r="N40" s="280">
        <v>1082</v>
      </c>
      <c r="O40" s="280">
        <v>1069</v>
      </c>
      <c r="P40" s="280">
        <v>1206</v>
      </c>
      <c r="Q40" s="280">
        <v>1230</v>
      </c>
      <c r="R40" s="280">
        <v>971</v>
      </c>
      <c r="S40" s="528">
        <v>1528</v>
      </c>
      <c r="T40" s="278">
        <v>1394</v>
      </c>
      <c r="U40" s="278">
        <v>1474</v>
      </c>
      <c r="V40" s="536"/>
    </row>
    <row r="41" spans="1:22" s="205" customFormat="1" ht="17.25" customHeight="1">
      <c r="A41" s="545" t="s">
        <v>607</v>
      </c>
      <c r="B41" s="208">
        <v>4458</v>
      </c>
      <c r="C41" s="208">
        <v>8773</v>
      </c>
      <c r="D41" s="208">
        <v>7515</v>
      </c>
      <c r="E41" s="208">
        <v>4010</v>
      </c>
      <c r="F41" s="208">
        <v>3734</v>
      </c>
      <c r="G41" s="208">
        <v>3966</v>
      </c>
      <c r="H41" s="208">
        <v>3085</v>
      </c>
      <c r="I41" s="208">
        <v>3288</v>
      </c>
      <c r="J41" s="208">
        <v>2405</v>
      </c>
      <c r="K41" s="208">
        <v>1894</v>
      </c>
      <c r="L41" s="280">
        <v>2603</v>
      </c>
      <c r="M41" s="280">
        <v>3954</v>
      </c>
      <c r="N41" s="280">
        <v>5440</v>
      </c>
      <c r="O41" s="531">
        <v>3779</v>
      </c>
      <c r="P41" s="533">
        <v>2437</v>
      </c>
      <c r="Q41" s="280">
        <v>1972</v>
      </c>
      <c r="R41" s="280">
        <v>2025</v>
      </c>
      <c r="S41" s="528">
        <v>1635</v>
      </c>
      <c r="T41" s="278">
        <v>1560</v>
      </c>
      <c r="U41" s="278">
        <v>1682</v>
      </c>
      <c r="V41" s="536"/>
    </row>
    <row r="42" spans="1:22" s="205" customFormat="1" ht="17.25" customHeight="1">
      <c r="A42" s="545" t="s">
        <v>608</v>
      </c>
      <c r="B42" s="208">
        <v>24092</v>
      </c>
      <c r="C42" s="208">
        <v>30613</v>
      </c>
      <c r="D42" s="208">
        <v>39083</v>
      </c>
      <c r="E42" s="208">
        <v>34900</v>
      </c>
      <c r="F42" s="208">
        <v>37235</v>
      </c>
      <c r="G42" s="208">
        <v>38270</v>
      </c>
      <c r="H42" s="208">
        <v>31012</v>
      </c>
      <c r="I42" s="208">
        <v>28123</v>
      </c>
      <c r="J42" s="208">
        <v>29653</v>
      </c>
      <c r="K42" s="208">
        <v>27308</v>
      </c>
      <c r="L42" s="280">
        <v>28859</v>
      </c>
      <c r="M42" s="531">
        <v>26917</v>
      </c>
      <c r="N42" s="533">
        <v>26225</v>
      </c>
      <c r="O42" s="280">
        <v>29324</v>
      </c>
      <c r="P42" s="280">
        <v>29171</v>
      </c>
      <c r="Q42" s="280">
        <v>31505</v>
      </c>
      <c r="R42" s="280">
        <v>33047</v>
      </c>
      <c r="S42" s="528">
        <v>37880</v>
      </c>
      <c r="T42" s="278">
        <v>15619</v>
      </c>
      <c r="U42" s="278">
        <v>8059</v>
      </c>
      <c r="V42" s="536"/>
    </row>
    <row r="43" spans="1:22" s="205" customFormat="1" ht="17.25" customHeight="1">
      <c r="A43" s="545" t="s">
        <v>609</v>
      </c>
      <c r="B43" s="208">
        <v>805</v>
      </c>
      <c r="C43" s="208">
        <v>951</v>
      </c>
      <c r="D43" s="208">
        <v>789</v>
      </c>
      <c r="E43" s="208">
        <v>348</v>
      </c>
      <c r="F43" s="208">
        <v>672</v>
      </c>
      <c r="G43" s="208">
        <v>449</v>
      </c>
      <c r="H43" s="208">
        <v>601</v>
      </c>
      <c r="I43" s="208">
        <v>547</v>
      </c>
      <c r="J43" s="208">
        <v>10328</v>
      </c>
      <c r="K43" s="208">
        <v>15981</v>
      </c>
      <c r="L43" s="280">
        <v>18876</v>
      </c>
      <c r="M43" s="531">
        <v>18218</v>
      </c>
      <c r="N43" s="533">
        <v>23957</v>
      </c>
      <c r="O43" s="280">
        <v>26146</v>
      </c>
      <c r="P43" s="280">
        <v>27736</v>
      </c>
      <c r="Q43" s="280">
        <v>29110</v>
      </c>
      <c r="R43" s="280">
        <v>30875</v>
      </c>
      <c r="S43" s="528">
        <v>35764</v>
      </c>
      <c r="T43" s="278">
        <v>17978</v>
      </c>
      <c r="U43" s="278">
        <v>10085</v>
      </c>
      <c r="V43" s="536"/>
    </row>
    <row r="44" spans="1:22" s="205" customFormat="1" ht="17.25" customHeight="1">
      <c r="A44" s="545" t="s">
        <v>610</v>
      </c>
      <c r="B44" s="208">
        <v>1847</v>
      </c>
      <c r="C44" s="208">
        <v>2119</v>
      </c>
      <c r="D44" s="208">
        <v>2519</v>
      </c>
      <c r="E44" s="208">
        <v>4337</v>
      </c>
      <c r="F44" s="208">
        <v>3090</v>
      </c>
      <c r="G44" s="208">
        <v>4092</v>
      </c>
      <c r="H44" s="208">
        <v>3152</v>
      </c>
      <c r="I44" s="208">
        <v>5386</v>
      </c>
      <c r="J44" s="208">
        <v>485</v>
      </c>
      <c r="K44" s="208">
        <v>389</v>
      </c>
      <c r="L44" s="280">
        <v>382</v>
      </c>
      <c r="M44" s="280">
        <v>328</v>
      </c>
      <c r="N44" s="280">
        <v>298</v>
      </c>
      <c r="O44" s="280">
        <v>332</v>
      </c>
      <c r="P44" s="280">
        <v>171</v>
      </c>
      <c r="Q44" s="280">
        <v>177</v>
      </c>
      <c r="R44" s="280">
        <v>158</v>
      </c>
      <c r="S44" s="528">
        <v>143</v>
      </c>
      <c r="T44" s="278">
        <v>105</v>
      </c>
      <c r="U44" s="278">
        <v>163</v>
      </c>
      <c r="V44" s="536"/>
    </row>
    <row r="45" spans="1:22" s="205" customFormat="1" ht="17.25" customHeight="1">
      <c r="A45" s="545" t="s">
        <v>186</v>
      </c>
      <c r="B45" s="278"/>
      <c r="C45" s="278"/>
      <c r="D45" s="278"/>
      <c r="E45" s="278"/>
      <c r="F45" s="278"/>
      <c r="G45" s="278"/>
      <c r="H45" s="208"/>
      <c r="I45" s="208"/>
      <c r="J45" s="208">
        <v>3997</v>
      </c>
      <c r="K45" s="208">
        <v>5407</v>
      </c>
      <c r="L45" s="208">
        <v>4260</v>
      </c>
      <c r="M45" s="208">
        <v>3024</v>
      </c>
      <c r="N45" s="208">
        <v>2651</v>
      </c>
      <c r="O45" s="208">
        <v>2787</v>
      </c>
      <c r="P45" s="208">
        <v>2403</v>
      </c>
      <c r="Q45" s="208">
        <v>2528</v>
      </c>
      <c r="R45" s="205">
        <v>2048</v>
      </c>
      <c r="S45" s="529">
        <v>1850</v>
      </c>
      <c r="T45" s="278">
        <v>1488</v>
      </c>
      <c r="U45" s="278">
        <v>1484</v>
      </c>
      <c r="V45" s="536"/>
    </row>
    <row r="46" spans="1:22" s="264" customFormat="1" ht="17.25" customHeight="1">
      <c r="A46" s="548" t="s">
        <v>611</v>
      </c>
      <c r="B46" s="311">
        <v>311076</v>
      </c>
      <c r="C46" s="311">
        <v>339581</v>
      </c>
      <c r="D46" s="311">
        <v>367169</v>
      </c>
      <c r="E46" s="311">
        <v>347461</v>
      </c>
      <c r="F46" s="311">
        <v>340136</v>
      </c>
      <c r="G46" s="311">
        <f>SUM(G8+G9+G10+G17+G18+G21+G22+G25+G26+G29+G30+G33+G34+G35+G36+G37+G40+G41+G42+G43+G44)</f>
        <v>368459</v>
      </c>
      <c r="H46" s="311">
        <f>SUM(H8+H9+H10+H17+H18+H21+H22+H25+H26+H29+H30+H33+H34+H35+H36+H37+H40+H41+H42+H43+H44)</f>
        <v>354559</v>
      </c>
      <c r="I46" s="311">
        <v>434873</v>
      </c>
      <c r="J46" s="559">
        <f aca="true" t="shared" si="0" ref="J46:R46">SUM(J8:J10,J17:J45)</f>
        <v>424236</v>
      </c>
      <c r="K46" s="559">
        <f t="shared" si="0"/>
        <v>380367</v>
      </c>
      <c r="L46" s="559">
        <f t="shared" si="0"/>
        <v>373094</v>
      </c>
      <c r="M46" s="559">
        <f t="shared" si="0"/>
        <v>345915</v>
      </c>
      <c r="N46" s="559">
        <f t="shared" si="0"/>
        <v>330998</v>
      </c>
      <c r="O46" s="559">
        <f t="shared" si="0"/>
        <v>329083</v>
      </c>
      <c r="P46" s="559">
        <f t="shared" si="0"/>
        <v>315175</v>
      </c>
      <c r="Q46" s="559">
        <f t="shared" si="0"/>
        <v>329201</v>
      </c>
      <c r="R46" s="560">
        <f t="shared" si="0"/>
        <v>332497</v>
      </c>
      <c r="S46" s="559">
        <f>SUM(S8:S10,S17:S45)</f>
        <v>294091</v>
      </c>
      <c r="T46" s="559">
        <f>SUM(T8:T10,T17:T45)</f>
        <v>195985</v>
      </c>
      <c r="U46" s="559">
        <f>SUM(U8:U10,U17:U45)</f>
        <v>170297</v>
      </c>
      <c r="V46" s="536"/>
    </row>
    <row r="47" spans="2:19" s="264" customFormat="1" ht="11.25" customHeight="1">
      <c r="B47" s="525"/>
      <c r="C47" s="525"/>
      <c r="D47" s="525"/>
      <c r="E47" s="525"/>
      <c r="F47" s="525"/>
      <c r="G47" s="525"/>
      <c r="H47" s="525"/>
      <c r="I47" s="525"/>
      <c r="J47" s="525"/>
      <c r="K47" s="525"/>
      <c r="L47" s="525"/>
      <c r="M47" s="525"/>
      <c r="N47" s="525"/>
      <c r="O47" s="525"/>
      <c r="P47" s="525"/>
      <c r="Q47" s="525"/>
      <c r="R47" s="525"/>
      <c r="S47" s="526"/>
    </row>
    <row r="48" spans="1:19" s="264" customFormat="1" ht="17.25" customHeight="1">
      <c r="A48" s="527" t="s">
        <v>612</v>
      </c>
      <c r="B48" s="525"/>
      <c r="C48" s="525"/>
      <c r="D48" s="525"/>
      <c r="E48" s="525"/>
      <c r="F48" s="525"/>
      <c r="G48" s="525"/>
      <c r="H48" s="525"/>
      <c r="I48" s="525"/>
      <c r="J48" s="525"/>
      <c r="K48" s="525"/>
      <c r="L48" s="525"/>
      <c r="M48" s="525"/>
      <c r="N48" s="525"/>
      <c r="O48" s="525"/>
      <c r="P48" s="525"/>
      <c r="Q48" s="525"/>
      <c r="R48" s="525"/>
      <c r="S48" s="526"/>
    </row>
    <row r="49" spans="1:6" ht="8.25" customHeight="1">
      <c r="A49" s="286"/>
      <c r="B49" s="286"/>
      <c r="C49" s="286"/>
      <c r="D49" s="286"/>
      <c r="E49" s="286"/>
      <c r="F49" s="286"/>
    </row>
    <row r="50" spans="1:6" ht="16.5" customHeight="1">
      <c r="A50" s="476" t="s">
        <v>613</v>
      </c>
      <c r="B50" s="205"/>
      <c r="C50" s="205"/>
      <c r="D50" s="205"/>
      <c r="E50" s="205"/>
      <c r="F50" s="205"/>
    </row>
    <row r="51" ht="12.75">
      <c r="A51" s="286" t="s">
        <v>615</v>
      </c>
    </row>
    <row r="52" ht="12.75">
      <c r="A52" s="286" t="s">
        <v>618</v>
      </c>
    </row>
    <row r="53" ht="12.75">
      <c r="A53" s="286" t="s">
        <v>616</v>
      </c>
    </row>
    <row r="54" ht="12.75">
      <c r="A54" s="102" t="s">
        <v>617</v>
      </c>
    </row>
    <row r="55" ht="12.75">
      <c r="A55" s="102" t="s">
        <v>614</v>
      </c>
    </row>
  </sheetData>
  <sheetProtection/>
  <mergeCells count="1">
    <mergeCell ref="A4:S4"/>
  </mergeCells>
  <printOptions/>
  <pageMargins left="0.4724409448818898" right="0.4724409448818898" top="0.984251968503937" bottom="0.984251968503937" header="0.5118110236220472" footer="0.5118110236220472"/>
  <pageSetup fitToHeight="1" fitToWidth="1" horizontalDpi="96" verticalDpi="96" orientation="portrait" paperSize="9" scale="58" r:id="rId1"/>
  <headerFooter alignWithMargins="0">
    <oddHeader>&amp;R&amp;"Arial,Bold"&amp;18ROAD TRANSPORT VEHICLES</oddHeader>
  </headerFooter>
</worksheet>
</file>

<file path=xl/worksheets/sheet23.xml><?xml version="1.0" encoding="utf-8"?>
<worksheet xmlns="http://schemas.openxmlformats.org/spreadsheetml/2006/main" xmlns:r="http://schemas.openxmlformats.org/officeDocument/2006/relationships">
  <dimension ref="C5:K26"/>
  <sheetViews>
    <sheetView zoomScalePageLayoutView="0" workbookViewId="0" topLeftCell="A1">
      <selection activeCell="A23" sqref="A23"/>
    </sheetView>
  </sheetViews>
  <sheetFormatPr defaultColWidth="9.140625" defaultRowHeight="12.75"/>
  <sheetData>
    <row r="5" ht="14.25">
      <c r="C5" s="11" t="s">
        <v>124</v>
      </c>
    </row>
    <row r="6" ht="13.5" thickBot="1"/>
    <row r="7" spans="3:11" ht="12.75">
      <c r="C7" s="3"/>
      <c r="D7" s="4" t="s">
        <v>113</v>
      </c>
      <c r="E7" s="4"/>
      <c r="F7" s="4"/>
      <c r="G7" s="4"/>
      <c r="H7" s="4"/>
      <c r="I7" s="4"/>
      <c r="J7" s="4"/>
      <c r="K7" s="5"/>
    </row>
    <row r="8" spans="3:11" ht="13.5" thickBot="1">
      <c r="C8" s="9"/>
      <c r="D8" s="14" t="s">
        <v>114</v>
      </c>
      <c r="E8" s="14" t="s">
        <v>115</v>
      </c>
      <c r="F8" s="14" t="s">
        <v>116</v>
      </c>
      <c r="G8" s="14" t="s">
        <v>117</v>
      </c>
      <c r="H8" s="14" t="s">
        <v>118</v>
      </c>
      <c r="I8" s="14" t="s">
        <v>119</v>
      </c>
      <c r="J8" s="14" t="s">
        <v>120</v>
      </c>
      <c r="K8" s="15" t="s">
        <v>121</v>
      </c>
    </row>
    <row r="9" spans="3:11" ht="12.75">
      <c r="C9" s="6"/>
      <c r="D9" s="1"/>
      <c r="E9" s="1"/>
      <c r="F9" s="13"/>
      <c r="G9" s="13"/>
      <c r="H9" s="13"/>
      <c r="I9" s="13"/>
      <c r="J9" s="13"/>
      <c r="K9" s="16" t="s">
        <v>122</v>
      </c>
    </row>
    <row r="10" spans="3:11" ht="12.75">
      <c r="C10" s="7" t="s">
        <v>123</v>
      </c>
      <c r="D10" s="8">
        <v>28.22085889570552</v>
      </c>
      <c r="E10" s="8">
        <v>56.830601092896174</v>
      </c>
      <c r="F10" s="8">
        <v>61.98347107438017</v>
      </c>
      <c r="G10" s="8">
        <v>63.91752577319587</v>
      </c>
      <c r="H10" s="8">
        <v>51.181102362204726</v>
      </c>
      <c r="I10" s="8">
        <v>37.02127659574468</v>
      </c>
      <c r="J10" s="8">
        <v>22.566371681415927</v>
      </c>
      <c r="K10" s="17">
        <v>49.157007376185454</v>
      </c>
    </row>
    <row r="11" spans="3:11" ht="12.75">
      <c r="C11" s="6">
        <v>1989</v>
      </c>
      <c r="D11" s="8">
        <v>48.57142857142857</v>
      </c>
      <c r="E11" s="8">
        <v>62.903225806451616</v>
      </c>
      <c r="F11" s="8">
        <v>68.10344827586206</v>
      </c>
      <c r="G11" s="8">
        <v>66.35514018691589</v>
      </c>
      <c r="H11" s="8">
        <v>61.29032258064516</v>
      </c>
      <c r="I11" s="8">
        <v>49.43820224719101</v>
      </c>
      <c r="J11" s="8">
        <v>34.44444444444444</v>
      </c>
      <c r="K11" s="17">
        <v>57.645259938837924</v>
      </c>
    </row>
    <row r="12" spans="3:11" ht="12.75">
      <c r="C12" s="6">
        <v>1990</v>
      </c>
      <c r="D12" s="8">
        <v>38.63636363636363</v>
      </c>
      <c r="E12" s="8">
        <v>67.56756756756756</v>
      </c>
      <c r="F12" s="8">
        <v>78.43137254901961</v>
      </c>
      <c r="G12" s="8">
        <v>84.82142857142857</v>
      </c>
      <c r="H12" s="8">
        <v>65.51724137931035</v>
      </c>
      <c r="I12" s="8">
        <v>53.333333333333336</v>
      </c>
      <c r="J12" s="8">
        <v>25.37313432835821</v>
      </c>
      <c r="K12" s="17">
        <v>63.4584013050571</v>
      </c>
    </row>
    <row r="13" spans="3:11" ht="12.75">
      <c r="C13" s="6">
        <v>1991</v>
      </c>
      <c r="D13" s="8">
        <v>30.555555555555557</v>
      </c>
      <c r="E13" s="8">
        <v>59.375</v>
      </c>
      <c r="F13" s="8">
        <v>69.56521739130434</v>
      </c>
      <c r="G13" s="8">
        <v>60.18518518518518</v>
      </c>
      <c r="H13" s="8">
        <v>62.65060240963856</v>
      </c>
      <c r="I13" s="8">
        <v>47.95918367346938</v>
      </c>
      <c r="J13" s="8">
        <v>25</v>
      </c>
      <c r="K13" s="17">
        <v>53.34394904458599</v>
      </c>
    </row>
    <row r="14" spans="3:11" ht="12.75">
      <c r="C14" s="6">
        <v>1992</v>
      </c>
      <c r="D14" s="8">
        <v>50</v>
      </c>
      <c r="E14" s="8">
        <v>53.57142857142857</v>
      </c>
      <c r="F14" s="8">
        <v>78.43137254901961</v>
      </c>
      <c r="G14" s="8">
        <v>65.625</v>
      </c>
      <c r="H14" s="8">
        <v>63.934426229508205</v>
      </c>
      <c r="I14" s="8">
        <v>48.86363636363637</v>
      </c>
      <c r="J14" s="8">
        <v>33.75</v>
      </c>
      <c r="K14" s="17">
        <v>57.6427255985267</v>
      </c>
    </row>
    <row r="15" spans="3:11" ht="12.75">
      <c r="C15" s="6">
        <v>1993</v>
      </c>
      <c r="D15" s="8">
        <v>20</v>
      </c>
      <c r="E15" s="8">
        <v>77.45098039215686</v>
      </c>
      <c r="F15" s="8">
        <v>76.57657657657657</v>
      </c>
      <c r="G15" s="8">
        <v>75.86206896551724</v>
      </c>
      <c r="H15" s="8">
        <v>49.411764705882355</v>
      </c>
      <c r="I15" s="8">
        <v>46.26865671641791</v>
      </c>
      <c r="J15" s="8">
        <v>30.120481927710845</v>
      </c>
      <c r="K15" s="17">
        <v>59.464285714285715</v>
      </c>
    </row>
    <row r="16" spans="3:11" ht="12.75">
      <c r="C16" s="6">
        <v>1994</v>
      </c>
      <c r="D16" s="8">
        <v>66.66666666666666</v>
      </c>
      <c r="E16" s="8">
        <v>84.5360824742268</v>
      </c>
      <c r="F16" s="8">
        <v>77</v>
      </c>
      <c r="G16" s="8">
        <v>77.21518987341773</v>
      </c>
      <c r="H16" s="8">
        <v>60.9375</v>
      </c>
      <c r="I16" s="8">
        <v>50.588235294117645</v>
      </c>
      <c r="J16" s="8">
        <v>20.833333333333336</v>
      </c>
      <c r="K16" s="17">
        <v>63.93129770992366</v>
      </c>
    </row>
    <row r="17" spans="3:11" ht="12.75">
      <c r="C17" s="6">
        <v>1995</v>
      </c>
      <c r="D17" s="8">
        <v>37.03703703703704</v>
      </c>
      <c r="E17" s="8">
        <v>68</v>
      </c>
      <c r="F17" s="8">
        <v>80.76923076923077</v>
      </c>
      <c r="G17" s="8">
        <v>74.19354838709677</v>
      </c>
      <c r="H17" s="8">
        <v>67.5</v>
      </c>
      <c r="I17" s="8">
        <v>62.19512195121951</v>
      </c>
      <c r="J17" s="8">
        <v>30</v>
      </c>
      <c r="K17" s="17">
        <v>64.81149012567326</v>
      </c>
    </row>
    <row r="18" spans="3:11" ht="13.5" thickBot="1">
      <c r="C18" s="9">
        <v>1996</v>
      </c>
      <c r="D18" s="10">
        <v>38.70967741935484</v>
      </c>
      <c r="E18" s="10">
        <v>56.75675675675676</v>
      </c>
      <c r="F18" s="10">
        <v>67.88990825688074</v>
      </c>
      <c r="G18" s="10">
        <v>72.07207207207207</v>
      </c>
      <c r="H18" s="10">
        <v>59.210526315789465</v>
      </c>
      <c r="I18" s="10">
        <v>58.22784810126582</v>
      </c>
      <c r="J18" s="10">
        <v>36.7816091954023</v>
      </c>
      <c r="K18" s="18">
        <v>58.377425044091716</v>
      </c>
    </row>
    <row r="20" ht="12.75">
      <c r="C20" t="s">
        <v>125</v>
      </c>
    </row>
    <row r="21" ht="12.75">
      <c r="C21" t="s">
        <v>126</v>
      </c>
    </row>
    <row r="23" ht="12.75">
      <c r="C23" t="s">
        <v>127</v>
      </c>
    </row>
    <row r="24" ht="12.75">
      <c r="C24" t="s">
        <v>128</v>
      </c>
    </row>
    <row r="25" ht="12.75">
      <c r="C25" t="s">
        <v>129</v>
      </c>
    </row>
    <row r="26" ht="12.75">
      <c r="C26" t="s">
        <v>130</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N52"/>
  <sheetViews>
    <sheetView zoomScalePageLayoutView="0" workbookViewId="0" topLeftCell="A1">
      <selection activeCell="A23" sqref="A23"/>
    </sheetView>
  </sheetViews>
  <sheetFormatPr defaultColWidth="9.140625" defaultRowHeight="12.75"/>
  <cols>
    <col min="1" max="1" width="16.00390625" style="0" customWidth="1"/>
    <col min="2" max="2" width="11.421875" style="0" customWidth="1"/>
    <col min="3" max="3" width="3.57421875" style="0" customWidth="1"/>
    <col min="4" max="4" width="10.00390625" style="0" customWidth="1"/>
    <col min="5" max="5" width="5.28125" style="0" customWidth="1"/>
    <col min="7" max="7" width="9.421875" style="0" customWidth="1"/>
    <col min="8" max="8" width="5.57421875" style="0" customWidth="1"/>
    <col min="9" max="9" width="11.7109375" style="0" customWidth="1"/>
    <col min="10" max="10" width="3.28125" style="0" customWidth="1"/>
    <col min="12" max="12" width="4.421875" style="0" customWidth="1"/>
    <col min="14" max="14" width="7.00390625" style="0" customWidth="1"/>
    <col min="15" max="15" width="20.8515625" style="0" customWidth="1"/>
  </cols>
  <sheetData>
    <row r="1" spans="1:14" s="44" customFormat="1" ht="16.5" thickBot="1">
      <c r="A1" s="46" t="s">
        <v>141</v>
      </c>
      <c r="B1" s="46"/>
      <c r="C1" s="46"/>
      <c r="D1" s="46"/>
      <c r="E1" s="46"/>
      <c r="F1" s="46"/>
      <c r="G1" s="46"/>
      <c r="H1" s="46"/>
      <c r="I1" s="46"/>
      <c r="J1" s="46"/>
      <c r="K1" s="46"/>
      <c r="L1" s="46"/>
      <c r="M1" s="46"/>
      <c r="N1" s="46"/>
    </row>
    <row r="2" spans="1:14" ht="18" customHeight="1">
      <c r="A2" s="24"/>
      <c r="B2" s="23"/>
      <c r="C2" s="29" t="s">
        <v>43</v>
      </c>
      <c r="D2" s="30"/>
      <c r="E2" s="30"/>
      <c r="F2" s="23"/>
      <c r="G2" s="23"/>
      <c r="H2" s="23"/>
      <c r="I2" s="23"/>
      <c r="J2" s="23"/>
      <c r="K2" s="25" t="s">
        <v>83</v>
      </c>
      <c r="L2" s="23"/>
      <c r="M2" s="23"/>
      <c r="N2" s="23"/>
    </row>
    <row r="3" spans="1:14" ht="12.75">
      <c r="A3" s="24"/>
      <c r="B3" s="23" t="s">
        <v>84</v>
      </c>
      <c r="C3" s="23"/>
      <c r="D3" s="23"/>
      <c r="E3" s="23"/>
      <c r="F3" s="23" t="s">
        <v>85</v>
      </c>
      <c r="G3" s="23"/>
      <c r="H3" s="23"/>
      <c r="I3" s="23" t="s">
        <v>84</v>
      </c>
      <c r="J3" s="23"/>
      <c r="K3" s="23"/>
      <c r="L3" s="23"/>
      <c r="M3" s="23" t="s">
        <v>85</v>
      </c>
      <c r="N3" s="23"/>
    </row>
    <row r="4" spans="1:14" ht="15" customHeight="1" thickBot="1">
      <c r="A4" s="12"/>
      <c r="B4" s="27" t="s">
        <v>86</v>
      </c>
      <c r="C4" s="27"/>
      <c r="D4" s="27"/>
      <c r="E4" s="28" t="s">
        <v>87</v>
      </c>
      <c r="F4" s="26"/>
      <c r="G4" s="26"/>
      <c r="H4" s="12"/>
      <c r="I4" s="27" t="s">
        <v>86</v>
      </c>
      <c r="J4" s="12"/>
      <c r="K4" s="12"/>
      <c r="L4" s="28" t="s">
        <v>87</v>
      </c>
      <c r="M4" s="26"/>
      <c r="N4" s="26"/>
    </row>
    <row r="6" spans="1:14" ht="12.75" hidden="1">
      <c r="A6" s="31" t="s">
        <v>88</v>
      </c>
      <c r="B6" s="35">
        <v>1575</v>
      </c>
      <c r="C6" s="34"/>
      <c r="D6" s="34"/>
      <c r="E6" s="34"/>
      <c r="F6" s="22">
        <v>1.9</v>
      </c>
      <c r="G6" s="34"/>
      <c r="H6" s="34"/>
      <c r="I6" s="35">
        <v>20577</v>
      </c>
      <c r="J6" s="34"/>
      <c r="K6" s="34"/>
      <c r="L6" s="34"/>
      <c r="M6" s="34">
        <v>2.1</v>
      </c>
      <c r="N6" s="34"/>
    </row>
    <row r="7" spans="1:14" ht="13.5" customHeight="1">
      <c r="A7" s="31">
        <v>1988</v>
      </c>
      <c r="B7" s="35">
        <v>1657</v>
      </c>
      <c r="C7" s="34"/>
      <c r="D7" s="34"/>
      <c r="E7" s="34"/>
      <c r="F7" s="22">
        <v>5.2</v>
      </c>
      <c r="G7" s="34"/>
      <c r="H7" s="34"/>
      <c r="I7" s="35">
        <v>21645</v>
      </c>
      <c r="J7" s="34"/>
      <c r="K7" s="34"/>
      <c r="L7" s="34"/>
      <c r="M7" s="34">
        <v>5.2</v>
      </c>
      <c r="N7" s="34"/>
    </row>
    <row r="8" spans="1:14" ht="13.5" customHeight="1">
      <c r="A8" s="31">
        <v>1989</v>
      </c>
      <c r="B8" s="35">
        <v>1729</v>
      </c>
      <c r="C8" s="34"/>
      <c r="D8" s="34"/>
      <c r="E8" s="34"/>
      <c r="F8" s="22">
        <v>4.3</v>
      </c>
      <c r="G8" s="34"/>
      <c r="H8" s="34"/>
      <c r="I8" s="35">
        <v>22467</v>
      </c>
      <c r="J8" s="34"/>
      <c r="K8" s="34"/>
      <c r="L8" s="34"/>
      <c r="M8" s="34">
        <v>3.8</v>
      </c>
      <c r="N8" s="34"/>
    </row>
    <row r="9" spans="1:14" ht="13.5" customHeight="1">
      <c r="A9" s="31">
        <v>1990</v>
      </c>
      <c r="B9" s="35">
        <v>1788</v>
      </c>
      <c r="C9" s="34"/>
      <c r="D9" s="34"/>
      <c r="E9" s="34"/>
      <c r="F9" s="22">
        <v>3.4</v>
      </c>
      <c r="G9" s="34"/>
      <c r="H9" s="34"/>
      <c r="I9" s="35">
        <v>22885</v>
      </c>
      <c r="J9" s="34"/>
      <c r="K9" s="34"/>
      <c r="L9" s="34"/>
      <c r="M9" s="34">
        <v>1.9</v>
      </c>
      <c r="N9" s="34"/>
    </row>
    <row r="10" spans="1:14" ht="13.5" customHeight="1">
      <c r="A10" s="31">
        <v>1991</v>
      </c>
      <c r="B10" s="35">
        <v>1830</v>
      </c>
      <c r="C10" s="34"/>
      <c r="D10" s="34"/>
      <c r="E10" s="34"/>
      <c r="F10" s="22">
        <v>2.3</v>
      </c>
      <c r="G10" s="34"/>
      <c r="H10" s="34"/>
      <c r="I10" s="35">
        <v>22682</v>
      </c>
      <c r="J10" s="34"/>
      <c r="K10" s="34"/>
      <c r="L10" s="34"/>
      <c r="M10" s="34">
        <v>-0.9</v>
      </c>
      <c r="N10" s="34"/>
    </row>
    <row r="11" spans="1:14" ht="13.5" customHeight="1">
      <c r="A11" s="49">
        <v>1992</v>
      </c>
      <c r="B11" s="50">
        <v>1884</v>
      </c>
      <c r="C11" s="51"/>
      <c r="D11" s="51"/>
      <c r="E11" s="51"/>
      <c r="F11" s="52">
        <v>3</v>
      </c>
      <c r="G11" s="51"/>
      <c r="H11" s="51"/>
      <c r="I11" s="50">
        <v>22967</v>
      </c>
      <c r="J11" s="51"/>
      <c r="K11" s="51"/>
      <c r="L11" s="51"/>
      <c r="M11" s="51">
        <v>1.3</v>
      </c>
      <c r="N11" s="51"/>
    </row>
    <row r="12" spans="1:14" ht="13.5" customHeight="1">
      <c r="A12" s="31" t="s">
        <v>89</v>
      </c>
      <c r="B12" s="35">
        <v>1840</v>
      </c>
      <c r="C12" s="34"/>
      <c r="D12" s="34"/>
      <c r="E12" s="34"/>
      <c r="F12" s="38" t="s">
        <v>90</v>
      </c>
      <c r="G12" s="34"/>
      <c r="H12" s="34"/>
      <c r="I12" s="35">
        <v>22287</v>
      </c>
      <c r="J12" s="34"/>
      <c r="K12" s="34"/>
      <c r="L12" s="34"/>
      <c r="M12" s="38" t="s">
        <v>91</v>
      </c>
      <c r="N12" s="34"/>
    </row>
    <row r="13" spans="1:14" ht="13.5" customHeight="1">
      <c r="A13" s="31">
        <v>1993</v>
      </c>
      <c r="B13" s="35">
        <v>1874</v>
      </c>
      <c r="C13" s="34"/>
      <c r="D13" s="34"/>
      <c r="E13" s="34"/>
      <c r="F13" s="22">
        <v>1.9</v>
      </c>
      <c r="G13" s="34"/>
      <c r="H13" s="34"/>
      <c r="I13" s="35">
        <v>22592</v>
      </c>
      <c r="J13" s="34"/>
      <c r="K13" s="34"/>
      <c r="L13" s="34"/>
      <c r="M13" s="22">
        <v>3</v>
      </c>
      <c r="N13" s="34"/>
    </row>
    <row r="14" spans="1:14" ht="13.5" customHeight="1">
      <c r="A14" s="31">
        <v>1994</v>
      </c>
      <c r="B14" s="35">
        <v>1900</v>
      </c>
      <c r="C14" s="34"/>
      <c r="D14" s="34"/>
      <c r="E14" s="34"/>
      <c r="F14" s="22">
        <v>1.4</v>
      </c>
      <c r="G14" s="34"/>
      <c r="H14" s="34"/>
      <c r="I14" s="35">
        <v>23331</v>
      </c>
      <c r="J14" s="34"/>
      <c r="K14" s="34"/>
      <c r="L14" s="34"/>
      <c r="M14" s="34">
        <v>1.7</v>
      </c>
      <c r="N14" s="34"/>
    </row>
    <row r="15" spans="1:14" ht="13.5" customHeight="1">
      <c r="A15" s="31">
        <v>1995</v>
      </c>
      <c r="B15" s="35">
        <v>1910</v>
      </c>
      <c r="C15" s="34"/>
      <c r="D15" s="34"/>
      <c r="E15" s="34"/>
      <c r="F15" s="22">
        <v>0.5</v>
      </c>
      <c r="G15" s="34"/>
      <c r="H15" s="34"/>
      <c r="I15" s="35">
        <v>23460</v>
      </c>
      <c r="J15" s="34"/>
      <c r="K15" s="34"/>
      <c r="L15" s="34"/>
      <c r="M15" s="34">
        <v>0.5</v>
      </c>
      <c r="N15" s="34"/>
    </row>
    <row r="16" spans="1:14" ht="13.5" customHeight="1">
      <c r="A16" s="31">
        <v>1996</v>
      </c>
      <c r="B16" s="35">
        <v>1966</v>
      </c>
      <c r="C16" s="34"/>
      <c r="D16" s="34"/>
      <c r="E16" s="34"/>
      <c r="F16" s="22">
        <v>2.9</v>
      </c>
      <c r="G16" s="34"/>
      <c r="H16" s="34"/>
      <c r="I16" s="35">
        <v>24335</v>
      </c>
      <c r="J16" s="34"/>
      <c r="K16" s="34"/>
      <c r="L16" s="34"/>
      <c r="M16" s="34">
        <v>3.7</v>
      </c>
      <c r="N16" s="34"/>
    </row>
    <row r="17" spans="1:14" ht="13.5" customHeight="1">
      <c r="A17" s="31">
        <v>1997</v>
      </c>
      <c r="B17" s="35">
        <v>2023</v>
      </c>
      <c r="C17" s="34"/>
      <c r="D17" s="34"/>
      <c r="E17" s="34"/>
      <c r="F17" s="22">
        <v>2.9</v>
      </c>
      <c r="G17" s="34"/>
      <c r="H17" s="34"/>
      <c r="I17" s="35">
        <v>24951</v>
      </c>
      <c r="J17" s="34"/>
      <c r="K17" s="34"/>
      <c r="L17" s="34"/>
      <c r="M17" s="34">
        <v>2.5</v>
      </c>
      <c r="N17" s="34"/>
    </row>
    <row r="18" spans="1:14" ht="13.5" customHeight="1">
      <c r="A18" s="31" t="s">
        <v>92</v>
      </c>
      <c r="B18" s="64">
        <v>2072.955</v>
      </c>
      <c r="C18" s="65"/>
      <c r="D18" s="65"/>
      <c r="E18" s="65"/>
      <c r="F18" s="66">
        <f>((B18/B17)*100)-100</f>
        <v>2.4693524468610804</v>
      </c>
      <c r="G18" s="65"/>
      <c r="H18" s="65"/>
      <c r="I18" s="64">
        <v>25465.461000000003</v>
      </c>
      <c r="J18" s="65"/>
      <c r="K18" s="65"/>
      <c r="L18" s="65"/>
      <c r="M18" s="66">
        <f>((I18/I17)*100)-100</f>
        <v>2.0618852951785698</v>
      </c>
      <c r="N18" s="65"/>
    </row>
    <row r="19" spans="1:14" ht="12.75">
      <c r="A19" t="s">
        <v>93</v>
      </c>
      <c r="B19" s="65"/>
      <c r="C19" s="65"/>
      <c r="D19" s="65"/>
      <c r="E19" s="65"/>
      <c r="F19" s="70"/>
      <c r="G19" s="65"/>
      <c r="H19" s="65"/>
      <c r="I19" s="65"/>
      <c r="J19" s="65"/>
      <c r="K19" s="65"/>
      <c r="L19" s="65"/>
      <c r="M19" s="65"/>
      <c r="N19" s="65"/>
    </row>
    <row r="20" spans="1:14" ht="13.5" thickBot="1">
      <c r="A20" s="12" t="s">
        <v>94</v>
      </c>
      <c r="B20" s="67"/>
      <c r="C20" s="67"/>
      <c r="D20" s="67"/>
      <c r="E20" s="67"/>
      <c r="F20" s="69"/>
      <c r="G20" s="67"/>
      <c r="H20" s="67"/>
      <c r="I20" s="67"/>
      <c r="J20" s="67"/>
      <c r="K20" s="67"/>
      <c r="L20" s="67"/>
      <c r="M20" s="68"/>
      <c r="N20" s="67"/>
    </row>
    <row r="22" ht="12.75">
      <c r="A22" t="s">
        <v>131</v>
      </c>
    </row>
    <row r="23" ht="12.75">
      <c r="A23" s="40" t="s">
        <v>132</v>
      </c>
    </row>
    <row r="24" ht="12.75">
      <c r="A24" t="s">
        <v>95</v>
      </c>
    </row>
    <row r="25" ht="12.75">
      <c r="A25" t="s">
        <v>96</v>
      </c>
    </row>
    <row r="29" spans="1:14" s="44" customFormat="1" ht="16.5" thickBot="1">
      <c r="A29" s="46" t="s">
        <v>142</v>
      </c>
      <c r="B29" s="46"/>
      <c r="C29" s="46"/>
      <c r="D29" s="46"/>
      <c r="E29" s="46"/>
      <c r="F29" s="46"/>
      <c r="G29" s="46"/>
      <c r="H29" s="46"/>
      <c r="I29" s="46"/>
      <c r="J29" s="46"/>
      <c r="K29" s="46"/>
      <c r="L29" s="46"/>
      <c r="M29" s="46"/>
      <c r="N29" s="46"/>
    </row>
    <row r="30" spans="1:14" ht="12.75">
      <c r="A30" s="24"/>
      <c r="B30" s="29" t="s">
        <v>43</v>
      </c>
      <c r="C30" s="33"/>
      <c r="D30" s="30"/>
      <c r="E30" s="30"/>
      <c r="F30" s="23"/>
      <c r="G30" s="23"/>
      <c r="H30" s="29" t="s">
        <v>97</v>
      </c>
      <c r="I30" s="33"/>
      <c r="J30" s="32"/>
      <c r="K30" s="33"/>
      <c r="L30" s="23"/>
      <c r="M30" s="32" t="s">
        <v>98</v>
      </c>
      <c r="N30" s="32"/>
    </row>
    <row r="31" spans="1:14" ht="12.75">
      <c r="A31" s="24"/>
      <c r="B31" s="23" t="s">
        <v>84</v>
      </c>
      <c r="C31" s="23"/>
      <c r="D31" s="23"/>
      <c r="E31" s="23" t="s">
        <v>85</v>
      </c>
      <c r="F31" s="32"/>
      <c r="G31" s="32"/>
      <c r="H31" s="23" t="s">
        <v>84</v>
      </c>
      <c r="K31" s="32" t="s">
        <v>85</v>
      </c>
      <c r="M31" s="32" t="s">
        <v>99</v>
      </c>
      <c r="N31" s="32"/>
    </row>
    <row r="32" spans="1:14" ht="12.75">
      <c r="A32" s="24"/>
      <c r="B32" s="23" t="s">
        <v>100</v>
      </c>
      <c r="C32" s="23"/>
      <c r="E32" s="23" t="s">
        <v>87</v>
      </c>
      <c r="F32" s="32"/>
      <c r="G32" s="32"/>
      <c r="H32" s="23" t="s">
        <v>100</v>
      </c>
      <c r="K32" s="32" t="s">
        <v>87</v>
      </c>
      <c r="M32" s="32" t="s">
        <v>101</v>
      </c>
      <c r="N32" s="32"/>
    </row>
    <row r="33" spans="1:14" ht="13.5" thickBot="1">
      <c r="A33" s="12"/>
      <c r="B33" s="27"/>
      <c r="C33" s="27"/>
      <c r="D33" s="27"/>
      <c r="E33" s="28"/>
      <c r="F33" s="26"/>
      <c r="G33" s="26"/>
      <c r="H33" s="12"/>
      <c r="I33" s="27"/>
      <c r="J33" s="12"/>
      <c r="K33" s="12"/>
      <c r="L33" s="28"/>
      <c r="M33" s="28" t="s">
        <v>102</v>
      </c>
      <c r="N33" s="26"/>
    </row>
    <row r="34" spans="13:14" ht="12.75">
      <c r="M34" s="33"/>
      <c r="N34" s="33"/>
    </row>
    <row r="35" spans="1:14" ht="12.75" hidden="1">
      <c r="A35" s="31">
        <v>1987</v>
      </c>
      <c r="B35" s="34">
        <v>31</v>
      </c>
      <c r="C35" s="34"/>
      <c r="D35" s="34"/>
      <c r="E35" s="34">
        <v>2.1</v>
      </c>
      <c r="F35" s="34"/>
      <c r="G35" s="34"/>
      <c r="H35" s="34">
        <v>41</v>
      </c>
      <c r="I35" s="34"/>
      <c r="J35" s="34"/>
      <c r="K35" s="34">
        <v>1.8</v>
      </c>
      <c r="L35" s="34"/>
      <c r="M35" s="33">
        <v>0.75</v>
      </c>
      <c r="N35" s="33"/>
    </row>
    <row r="36" spans="1:14" ht="12.75">
      <c r="A36" s="31">
        <v>1988</v>
      </c>
      <c r="B36" s="34">
        <v>33</v>
      </c>
      <c r="E36" s="34">
        <v>5.6</v>
      </c>
      <c r="H36" s="34">
        <v>43</v>
      </c>
      <c r="K36" s="34">
        <v>4.8</v>
      </c>
      <c r="M36" s="33">
        <v>0.76</v>
      </c>
      <c r="N36" s="33"/>
    </row>
    <row r="37" spans="1:14" ht="12.75">
      <c r="A37" s="31">
        <v>1989</v>
      </c>
      <c r="B37" s="34">
        <v>34</v>
      </c>
      <c r="E37" s="34">
        <v>4.3</v>
      </c>
      <c r="H37" s="34">
        <v>44</v>
      </c>
      <c r="K37" s="34">
        <v>3.4</v>
      </c>
      <c r="M37" s="33">
        <v>0.77</v>
      </c>
      <c r="N37" s="33"/>
    </row>
    <row r="38" spans="1:14" ht="12.75">
      <c r="A38" s="31">
        <v>1990</v>
      </c>
      <c r="B38" s="34">
        <v>35</v>
      </c>
      <c r="E38" s="34">
        <v>3.3</v>
      </c>
      <c r="H38" s="34">
        <v>45</v>
      </c>
      <c r="K38" s="34">
        <v>1.5</v>
      </c>
      <c r="M38" s="33">
        <v>0.78</v>
      </c>
      <c r="N38" s="33"/>
    </row>
    <row r="39" spans="1:14" ht="12.75">
      <c r="A39" s="31">
        <v>1991</v>
      </c>
      <c r="B39" s="34">
        <v>36</v>
      </c>
      <c r="E39" s="34">
        <v>2.2</v>
      </c>
      <c r="H39" s="34">
        <v>44</v>
      </c>
      <c r="K39" s="34">
        <v>-1.3</v>
      </c>
      <c r="M39" s="33">
        <v>0.81</v>
      </c>
      <c r="N39" s="33"/>
    </row>
    <row r="40" spans="1:14" ht="12.75">
      <c r="A40" s="49">
        <v>1992</v>
      </c>
      <c r="B40" s="51">
        <v>37</v>
      </c>
      <c r="C40" s="53"/>
      <c r="D40" s="53"/>
      <c r="E40" s="51">
        <v>2.9</v>
      </c>
      <c r="F40" s="53"/>
      <c r="G40" s="53"/>
      <c r="H40" s="51">
        <v>45</v>
      </c>
      <c r="I40" s="53"/>
      <c r="J40" s="53"/>
      <c r="K40" s="51">
        <v>0.9</v>
      </c>
      <c r="L40" s="53"/>
      <c r="M40" s="54">
        <v>0.82</v>
      </c>
      <c r="N40" s="54"/>
    </row>
    <row r="41" spans="1:14" ht="14.25">
      <c r="A41" s="31" t="s">
        <v>89</v>
      </c>
      <c r="B41" s="34">
        <v>36</v>
      </c>
      <c r="E41" s="38" t="s">
        <v>90</v>
      </c>
      <c r="H41" s="34">
        <v>43</v>
      </c>
      <c r="K41" s="38" t="s">
        <v>103</v>
      </c>
      <c r="M41" s="33">
        <v>0.83</v>
      </c>
      <c r="N41" s="33"/>
    </row>
    <row r="42" spans="1:14" ht="12.75">
      <c r="A42" s="31">
        <v>1993</v>
      </c>
      <c r="B42" s="34">
        <v>37</v>
      </c>
      <c r="E42" s="34">
        <v>1.7</v>
      </c>
      <c r="H42" s="34">
        <v>45</v>
      </c>
      <c r="K42" s="34">
        <v>2.7</v>
      </c>
      <c r="M42" s="33">
        <v>0.82</v>
      </c>
      <c r="N42" s="33"/>
    </row>
    <row r="43" spans="1:14" ht="12.75">
      <c r="A43" s="31">
        <v>1994</v>
      </c>
      <c r="B43" s="34">
        <v>37</v>
      </c>
      <c r="E43" s="34">
        <v>1.2</v>
      </c>
      <c r="H43" s="34">
        <v>45</v>
      </c>
      <c r="K43" s="34">
        <v>1.3</v>
      </c>
      <c r="M43" s="33">
        <v>0.82</v>
      </c>
      <c r="N43" s="33"/>
    </row>
    <row r="44" spans="1:14" ht="12.75">
      <c r="A44" s="31">
        <v>1995</v>
      </c>
      <c r="B44" s="34">
        <v>37</v>
      </c>
      <c r="E44" s="34">
        <v>0.4</v>
      </c>
      <c r="H44" s="34">
        <v>45</v>
      </c>
      <c r="K44" s="34">
        <v>0.2</v>
      </c>
      <c r="M44" s="33">
        <v>0.82</v>
      </c>
      <c r="N44" s="33"/>
    </row>
    <row r="45" spans="1:14" ht="12.75">
      <c r="A45" s="31">
        <v>1996</v>
      </c>
      <c r="B45" s="34">
        <v>38</v>
      </c>
      <c r="E45" s="34">
        <v>3.1</v>
      </c>
      <c r="H45" s="34">
        <v>47</v>
      </c>
      <c r="K45" s="34">
        <v>3.4</v>
      </c>
      <c r="M45" s="33">
        <v>0.82</v>
      </c>
      <c r="N45" s="33"/>
    </row>
    <row r="46" spans="1:14" ht="12.75">
      <c r="A46" s="31">
        <v>1997</v>
      </c>
      <c r="B46" s="34">
        <v>39</v>
      </c>
      <c r="E46" s="22">
        <v>3</v>
      </c>
      <c r="H46" s="34">
        <v>48</v>
      </c>
      <c r="K46" s="34">
        <v>2.2</v>
      </c>
      <c r="M46" s="33">
        <v>0.82</v>
      </c>
      <c r="N46" s="33"/>
    </row>
    <row r="47" spans="1:14" ht="12.75">
      <c r="A47" s="31" t="s">
        <v>92</v>
      </c>
      <c r="B47" s="60">
        <v>40.46764275256223</v>
      </c>
      <c r="C47" s="56"/>
      <c r="D47" s="56"/>
      <c r="E47" s="61">
        <v>3.7631865450313597</v>
      </c>
      <c r="F47" s="56"/>
      <c r="G47" s="56"/>
      <c r="H47" s="60">
        <v>48.77396649280543</v>
      </c>
      <c r="I47" s="56"/>
      <c r="J47" s="56"/>
      <c r="K47" s="61">
        <v>1.6124301933446503</v>
      </c>
      <c r="L47" s="56"/>
      <c r="M47" s="62">
        <v>0.8296975961250055</v>
      </c>
      <c r="N47" s="59"/>
    </row>
    <row r="48" spans="1:14" ht="12.75">
      <c r="A48" t="s">
        <v>93</v>
      </c>
      <c r="B48" s="56"/>
      <c r="C48" s="56"/>
      <c r="D48" s="56"/>
      <c r="E48" s="61"/>
      <c r="F48" s="56"/>
      <c r="G48" s="56"/>
      <c r="H48" s="56"/>
      <c r="I48" s="56"/>
      <c r="J48" s="56"/>
      <c r="K48" s="61"/>
      <c r="L48" s="56"/>
      <c r="M48" s="56"/>
      <c r="N48" s="37"/>
    </row>
    <row r="49" spans="1:14" ht="13.5" thickBot="1">
      <c r="A49" s="12" t="s">
        <v>94</v>
      </c>
      <c r="B49" s="39"/>
      <c r="C49" s="39"/>
      <c r="D49" s="39"/>
      <c r="E49" s="63"/>
      <c r="F49" s="39"/>
      <c r="G49" s="39"/>
      <c r="H49" s="39"/>
      <c r="I49" s="39"/>
      <c r="J49" s="39"/>
      <c r="K49" s="63"/>
      <c r="L49" s="39"/>
      <c r="M49" s="39"/>
      <c r="N49" s="20"/>
    </row>
    <row r="51" ht="12.75">
      <c r="A51" t="s">
        <v>104</v>
      </c>
    </row>
    <row r="52" ht="12.75">
      <c r="A52" t="s">
        <v>105</v>
      </c>
    </row>
    <row r="53" ht="105" customHeight="1"/>
  </sheetData>
  <sheetProtection/>
  <printOptions/>
  <pageMargins left="0.75" right="0.75" top="1" bottom="1" header="0.5" footer="0.5"/>
  <pageSetup horizontalDpi="600" verticalDpi="600" orientation="portrait" paperSize="9" scale="70" r:id="rId1"/>
  <headerFooter alignWithMargins="0">
    <oddHeader>&amp;L&amp;"Arial,Bold"&amp;16ROAD TRANSPORT VEHICLES</oddHeader>
  </headerFooter>
</worksheet>
</file>

<file path=xl/worksheets/sheet25.xml><?xml version="1.0" encoding="utf-8"?>
<worksheet xmlns="http://schemas.openxmlformats.org/spreadsheetml/2006/main" xmlns:r="http://schemas.openxmlformats.org/officeDocument/2006/relationships">
  <dimension ref="A1:E75"/>
  <sheetViews>
    <sheetView zoomScale="85" zoomScaleNormal="85" zoomScalePageLayoutView="0" workbookViewId="0" topLeftCell="A1">
      <selection activeCell="A41" sqref="A41:E41"/>
    </sheetView>
  </sheetViews>
  <sheetFormatPr defaultColWidth="9.140625" defaultRowHeight="12.75"/>
  <cols>
    <col min="1" max="1" width="105.7109375" style="0" customWidth="1"/>
    <col min="4" max="4" width="15.28125" style="0" customWidth="1"/>
    <col min="5" max="5" width="16.28125" style="0" customWidth="1"/>
  </cols>
  <sheetData>
    <row r="1" spans="1:5" ht="15" customHeight="1">
      <c r="A1" s="96" t="s">
        <v>666</v>
      </c>
      <c r="B1" s="178"/>
      <c r="C1" s="178"/>
      <c r="D1" s="178"/>
      <c r="E1" s="178"/>
    </row>
    <row r="2" spans="1:5" ht="15" customHeight="1">
      <c r="A2" s="116"/>
      <c r="B2" s="178"/>
      <c r="C2" s="178"/>
      <c r="D2" s="178"/>
      <c r="E2" s="48"/>
    </row>
    <row r="3" spans="1:5" ht="15" customHeight="1">
      <c r="A3" s="253"/>
      <c r="B3" s="244"/>
      <c r="C3" s="224"/>
      <c r="D3" s="224"/>
      <c r="E3" s="298" t="s">
        <v>669</v>
      </c>
    </row>
    <row r="4" spans="1:4" ht="15" customHeight="1">
      <c r="A4" s="96"/>
      <c r="B4" s="240"/>
      <c r="C4" s="227"/>
      <c r="D4" s="227"/>
    </row>
    <row r="5" spans="1:5" ht="15" customHeight="1">
      <c r="A5" s="127"/>
      <c r="B5" s="228" t="s">
        <v>146</v>
      </c>
      <c r="C5" s="229">
        <v>1</v>
      </c>
      <c r="D5" s="229" t="s">
        <v>280</v>
      </c>
      <c r="E5" s="300" t="s">
        <v>187</v>
      </c>
    </row>
    <row r="6" spans="1:5" ht="15" customHeight="1">
      <c r="A6" s="44"/>
      <c r="B6" s="102"/>
      <c r="C6" s="165"/>
      <c r="D6" s="460" t="s">
        <v>671</v>
      </c>
      <c r="E6" s="102"/>
    </row>
    <row r="7" spans="1:5" ht="15" customHeight="1">
      <c r="A7" s="44"/>
      <c r="B7" s="102"/>
      <c r="C7" s="165"/>
      <c r="D7" s="207"/>
      <c r="E7" s="102"/>
    </row>
    <row r="8" spans="1:5" ht="15" customHeight="1">
      <c r="A8" s="514" t="s">
        <v>670</v>
      </c>
      <c r="B8" s="517">
        <v>23</v>
      </c>
      <c r="C8" s="517">
        <v>40</v>
      </c>
      <c r="D8" s="517">
        <v>37</v>
      </c>
      <c r="E8" s="551">
        <v>5196386</v>
      </c>
    </row>
    <row r="9" ht="15" customHeight="1"/>
    <row r="10" spans="1:5" ht="15" customHeight="1">
      <c r="A10" s="514" t="s">
        <v>139</v>
      </c>
      <c r="B10" s="552">
        <v>20</v>
      </c>
      <c r="C10" s="552">
        <v>40</v>
      </c>
      <c r="D10" s="552">
        <v>39</v>
      </c>
      <c r="E10" s="551">
        <v>2521307</v>
      </c>
    </row>
    <row r="11" spans="1:5" ht="15" customHeight="1">
      <c r="A11" s="514" t="s">
        <v>140</v>
      </c>
      <c r="B11" s="552">
        <v>25</v>
      </c>
      <c r="C11" s="552">
        <v>40</v>
      </c>
      <c r="D11" s="552">
        <v>35</v>
      </c>
      <c r="E11" s="551">
        <v>2675079</v>
      </c>
    </row>
    <row r="12" ht="15" customHeight="1"/>
    <row r="13" spans="1:5" ht="15" customHeight="1">
      <c r="A13" s="558" t="s">
        <v>642</v>
      </c>
      <c r="B13" s="244"/>
      <c r="C13" s="244"/>
      <c r="D13" s="244"/>
      <c r="E13" s="244"/>
    </row>
    <row r="14" ht="15" customHeight="1"/>
    <row r="15" ht="15" customHeight="1">
      <c r="A15" s="96" t="s">
        <v>667</v>
      </c>
    </row>
    <row r="16" ht="15" customHeight="1"/>
    <row r="17" spans="1:5" ht="15" customHeight="1">
      <c r="A17" s="253"/>
      <c r="B17" s="244"/>
      <c r="C17" s="224"/>
      <c r="D17" s="224"/>
      <c r="E17" s="298" t="s">
        <v>669</v>
      </c>
    </row>
    <row r="18" spans="1:4" ht="15" customHeight="1">
      <c r="A18" s="96"/>
      <c r="B18" s="240"/>
      <c r="C18" s="227"/>
      <c r="D18" s="227"/>
    </row>
    <row r="19" spans="1:5" ht="15" customHeight="1">
      <c r="A19" s="127"/>
      <c r="B19" s="228" t="s">
        <v>146</v>
      </c>
      <c r="C19" s="229">
        <v>1</v>
      </c>
      <c r="D19" s="229" t="s">
        <v>280</v>
      </c>
      <c r="E19" s="300" t="s">
        <v>187</v>
      </c>
    </row>
    <row r="20" spans="1:5" ht="15" customHeight="1">
      <c r="A20" s="44"/>
      <c r="B20" s="102"/>
      <c r="C20" s="165"/>
      <c r="D20" s="460" t="s">
        <v>148</v>
      </c>
      <c r="E20" s="102"/>
    </row>
    <row r="21" spans="1:5" ht="15" customHeight="1">
      <c r="A21" s="44"/>
      <c r="B21" s="102"/>
      <c r="C21" s="165"/>
      <c r="D21" s="207"/>
      <c r="E21" s="102"/>
    </row>
    <row r="22" spans="1:5" ht="15" customHeight="1">
      <c r="A22" s="514" t="s">
        <v>283</v>
      </c>
      <c r="B22" s="517">
        <v>31</v>
      </c>
      <c r="C22" s="517">
        <v>42</v>
      </c>
      <c r="D22" s="517">
        <v>27</v>
      </c>
      <c r="E22" s="551">
        <v>2372777</v>
      </c>
    </row>
    <row r="23" ht="15" customHeight="1"/>
    <row r="24" spans="1:5" ht="15" customHeight="1">
      <c r="A24" s="514" t="s">
        <v>673</v>
      </c>
      <c r="B24" s="552"/>
      <c r="C24" s="552"/>
      <c r="D24" s="552"/>
      <c r="E24" s="551"/>
    </row>
    <row r="25" spans="1:5" ht="15" customHeight="1">
      <c r="A25" s="519" t="s">
        <v>672</v>
      </c>
      <c r="B25" s="552">
        <v>48</v>
      </c>
      <c r="C25" s="552">
        <v>48</v>
      </c>
      <c r="D25" s="552">
        <v>4</v>
      </c>
      <c r="E25" s="551">
        <v>511447</v>
      </c>
    </row>
    <row r="26" spans="1:5" ht="15" customHeight="1">
      <c r="A26" s="519" t="s">
        <v>626</v>
      </c>
      <c r="B26" s="552">
        <v>8</v>
      </c>
      <c r="C26" s="552">
        <v>36</v>
      </c>
      <c r="D26" s="552">
        <v>56</v>
      </c>
      <c r="E26" s="551">
        <v>409369</v>
      </c>
    </row>
    <row r="27" spans="1:5" ht="15" customHeight="1">
      <c r="A27" s="519" t="s">
        <v>627</v>
      </c>
      <c r="B27" s="552">
        <v>11</v>
      </c>
      <c r="C27" s="552">
        <v>44</v>
      </c>
      <c r="D27" s="552">
        <v>44</v>
      </c>
      <c r="E27" s="551">
        <v>413022</v>
      </c>
    </row>
    <row r="28" spans="1:5" ht="15" customHeight="1">
      <c r="A28" s="519" t="s">
        <v>628</v>
      </c>
      <c r="B28" s="552">
        <v>43</v>
      </c>
      <c r="C28" s="552">
        <v>45</v>
      </c>
      <c r="D28" s="552">
        <v>12</v>
      </c>
      <c r="E28" s="551">
        <v>263360</v>
      </c>
    </row>
    <row r="29" spans="1:5" ht="15" customHeight="1">
      <c r="A29" s="519" t="s">
        <v>629</v>
      </c>
      <c r="B29" s="552">
        <v>63</v>
      </c>
      <c r="C29" s="552">
        <v>27</v>
      </c>
      <c r="D29" s="552">
        <v>10</v>
      </c>
      <c r="E29" s="551">
        <v>20928</v>
      </c>
    </row>
    <row r="30" spans="1:5" ht="15" customHeight="1">
      <c r="A30" s="519" t="s">
        <v>630</v>
      </c>
      <c r="B30" s="552">
        <v>64</v>
      </c>
      <c r="C30" s="552">
        <v>35</v>
      </c>
      <c r="D30" s="552">
        <v>1</v>
      </c>
      <c r="E30" s="551">
        <v>311867</v>
      </c>
    </row>
    <row r="31" spans="2:5" ht="15" customHeight="1">
      <c r="B31" s="552"/>
      <c r="C31" s="552"/>
      <c r="D31" s="552"/>
      <c r="E31" s="551"/>
    </row>
    <row r="32" ht="15" customHeight="1">
      <c r="A32" s="514" t="s">
        <v>631</v>
      </c>
    </row>
    <row r="33" spans="1:5" ht="15" customHeight="1">
      <c r="A33" s="519" t="s">
        <v>632</v>
      </c>
      <c r="B33" s="552">
        <v>8</v>
      </c>
      <c r="C33" s="552">
        <v>38</v>
      </c>
      <c r="D33" s="552">
        <v>54</v>
      </c>
      <c r="E33" s="551">
        <v>652675</v>
      </c>
    </row>
    <row r="34" spans="1:5" ht="15" customHeight="1">
      <c r="A34" s="519" t="s">
        <v>633</v>
      </c>
      <c r="B34" s="552">
        <v>6</v>
      </c>
      <c r="C34" s="552">
        <v>38</v>
      </c>
      <c r="D34" s="552">
        <v>56</v>
      </c>
      <c r="E34" s="551">
        <v>1585110</v>
      </c>
    </row>
    <row r="35" spans="1:5" ht="15" customHeight="1">
      <c r="A35" s="519" t="s">
        <v>634</v>
      </c>
      <c r="B35" s="552">
        <v>49</v>
      </c>
      <c r="C35" s="552">
        <v>38</v>
      </c>
      <c r="D35" s="552">
        <v>13</v>
      </c>
      <c r="E35" s="551">
        <v>372920</v>
      </c>
    </row>
    <row r="36" spans="1:5" ht="15" customHeight="1">
      <c r="A36" s="519" t="s">
        <v>635</v>
      </c>
      <c r="B36" s="552">
        <v>53</v>
      </c>
      <c r="C36" s="552">
        <v>37</v>
      </c>
      <c r="D36" s="552">
        <v>10</v>
      </c>
      <c r="E36" s="551">
        <v>317812</v>
      </c>
    </row>
    <row r="37" spans="1:5" ht="15" customHeight="1">
      <c r="A37" s="519" t="s">
        <v>636</v>
      </c>
      <c r="B37" s="552">
        <v>41</v>
      </c>
      <c r="C37" s="552">
        <v>40</v>
      </c>
      <c r="D37" s="552">
        <v>18</v>
      </c>
      <c r="E37" s="551">
        <v>421264</v>
      </c>
    </row>
    <row r="38" ht="15" customHeight="1"/>
    <row r="39" spans="1:5" ht="15" customHeight="1">
      <c r="A39" s="558" t="s">
        <v>642</v>
      </c>
      <c r="B39" s="244"/>
      <c r="C39" s="244"/>
      <c r="D39" s="244"/>
      <c r="E39" s="244"/>
    </row>
    <row r="40" ht="15" customHeight="1"/>
    <row r="41" spans="1:5" ht="17.25" customHeight="1">
      <c r="A41" s="678" t="s">
        <v>668</v>
      </c>
      <c r="B41" s="678"/>
      <c r="C41" s="678"/>
      <c r="D41" s="678"/>
      <c r="E41" s="678"/>
    </row>
    <row r="42" ht="15" customHeight="1"/>
    <row r="43" spans="1:5" ht="15" customHeight="1">
      <c r="A43" s="253"/>
      <c r="B43" s="244"/>
      <c r="C43" s="224"/>
      <c r="D43" s="224"/>
      <c r="E43" s="298" t="s">
        <v>669</v>
      </c>
    </row>
    <row r="44" spans="1:4" ht="15" customHeight="1">
      <c r="A44" s="96"/>
      <c r="B44" s="240"/>
      <c r="C44" s="227"/>
      <c r="D44" s="227"/>
    </row>
    <row r="45" spans="1:5" ht="15" customHeight="1">
      <c r="A45" s="127"/>
      <c r="B45" s="228" t="s">
        <v>146</v>
      </c>
      <c r="C45" s="229">
        <v>1</v>
      </c>
      <c r="D45" s="229" t="s">
        <v>280</v>
      </c>
      <c r="E45" s="300" t="s">
        <v>187</v>
      </c>
    </row>
    <row r="46" spans="1:5" ht="15" customHeight="1">
      <c r="A46" s="44"/>
      <c r="B46" s="102"/>
      <c r="C46" s="165"/>
      <c r="D46" s="460" t="s">
        <v>671</v>
      </c>
      <c r="E46" s="102"/>
    </row>
    <row r="47" spans="1:5" ht="15" customHeight="1">
      <c r="A47" s="561" t="s">
        <v>670</v>
      </c>
      <c r="B47" s="517">
        <v>23</v>
      </c>
      <c r="C47" s="517">
        <v>40</v>
      </c>
      <c r="D47" s="517">
        <v>37</v>
      </c>
      <c r="E47" s="551">
        <v>5196386</v>
      </c>
    </row>
    <row r="48" ht="15" customHeight="1">
      <c r="A48" s="1"/>
    </row>
    <row r="49" ht="15" customHeight="1">
      <c r="A49" s="561" t="s">
        <v>637</v>
      </c>
    </row>
    <row r="50" spans="1:5" ht="15" customHeight="1">
      <c r="A50" s="562" t="s">
        <v>638</v>
      </c>
      <c r="B50" s="552">
        <v>46</v>
      </c>
      <c r="C50" s="552">
        <v>40</v>
      </c>
      <c r="D50" s="552">
        <v>14</v>
      </c>
      <c r="E50" s="551">
        <v>472795</v>
      </c>
    </row>
    <row r="51" spans="1:5" ht="15" customHeight="1">
      <c r="A51" s="562" t="s">
        <v>639</v>
      </c>
      <c r="B51" s="552">
        <v>34</v>
      </c>
      <c r="C51" s="552">
        <v>42</v>
      </c>
      <c r="D51" s="552">
        <v>23</v>
      </c>
      <c r="E51" s="551">
        <v>523272</v>
      </c>
    </row>
    <row r="52" spans="1:5" ht="15" customHeight="1">
      <c r="A52" s="562" t="s">
        <v>640</v>
      </c>
      <c r="B52" s="552">
        <v>19</v>
      </c>
      <c r="C52" s="552">
        <v>40</v>
      </c>
      <c r="D52" s="552">
        <v>42</v>
      </c>
      <c r="E52" s="551">
        <v>4200319</v>
      </c>
    </row>
    <row r="53" ht="15" customHeight="1">
      <c r="A53" s="1"/>
    </row>
    <row r="54" ht="15" customHeight="1">
      <c r="A54" s="561" t="s">
        <v>641</v>
      </c>
    </row>
    <row r="55" spans="1:5" ht="15" customHeight="1">
      <c r="A55" s="563" t="s">
        <v>643</v>
      </c>
      <c r="B55" s="553">
        <v>22</v>
      </c>
      <c r="C55" s="553">
        <v>40</v>
      </c>
      <c r="D55" s="553">
        <v>38</v>
      </c>
      <c r="E55" s="554">
        <v>4995665</v>
      </c>
    </row>
    <row r="56" spans="1:5" ht="15" customHeight="1">
      <c r="A56" s="563" t="s">
        <v>644</v>
      </c>
      <c r="B56" s="553">
        <v>22</v>
      </c>
      <c r="C56" s="553">
        <v>40</v>
      </c>
      <c r="D56" s="553">
        <v>38</v>
      </c>
      <c r="E56" s="554">
        <v>4382131</v>
      </c>
    </row>
    <row r="57" spans="1:5" ht="15" customHeight="1">
      <c r="A57" s="563" t="s">
        <v>645</v>
      </c>
      <c r="B57" s="553">
        <v>16</v>
      </c>
      <c r="C57" s="553">
        <v>41</v>
      </c>
      <c r="D57" s="553">
        <v>43</v>
      </c>
      <c r="E57" s="554">
        <v>403604</v>
      </c>
    </row>
    <row r="58" spans="1:5" ht="15" customHeight="1">
      <c r="A58" s="563" t="s">
        <v>646</v>
      </c>
      <c r="B58" s="553">
        <v>27</v>
      </c>
      <c r="C58" s="553">
        <v>40</v>
      </c>
      <c r="D58" s="553">
        <v>33</v>
      </c>
      <c r="E58" s="554">
        <v>52086</v>
      </c>
    </row>
    <row r="59" spans="1:5" ht="15" customHeight="1">
      <c r="A59" s="563" t="s">
        <v>647</v>
      </c>
      <c r="B59" s="553">
        <v>35</v>
      </c>
      <c r="C59" s="553">
        <v>41</v>
      </c>
      <c r="D59" s="555">
        <v>24</v>
      </c>
      <c r="E59" s="554">
        <v>4029</v>
      </c>
    </row>
    <row r="60" spans="1:5" ht="15" customHeight="1">
      <c r="A60" s="563" t="s">
        <v>648</v>
      </c>
      <c r="B60" s="553">
        <v>31</v>
      </c>
      <c r="C60" s="553">
        <v>52</v>
      </c>
      <c r="D60" s="553">
        <v>17</v>
      </c>
      <c r="E60" s="554">
        <v>60324</v>
      </c>
    </row>
    <row r="61" spans="1:5" ht="15" customHeight="1">
      <c r="A61" s="563" t="s">
        <v>649</v>
      </c>
      <c r="B61" s="553">
        <v>32</v>
      </c>
      <c r="C61" s="553">
        <v>42</v>
      </c>
      <c r="D61" s="553">
        <v>26</v>
      </c>
      <c r="E61" s="554">
        <v>93491</v>
      </c>
    </row>
    <row r="62" spans="1:5" ht="15" customHeight="1">
      <c r="A62" s="563" t="s">
        <v>650</v>
      </c>
      <c r="B62" s="553">
        <v>26</v>
      </c>
      <c r="C62" s="553">
        <v>42</v>
      </c>
      <c r="D62" s="553">
        <v>32</v>
      </c>
      <c r="E62" s="554">
        <v>19068</v>
      </c>
    </row>
    <row r="63" spans="1:5" ht="15" customHeight="1">
      <c r="A63" s="563" t="s">
        <v>651</v>
      </c>
      <c r="B63" s="553">
        <v>27</v>
      </c>
      <c r="C63" s="553">
        <v>38</v>
      </c>
      <c r="D63" s="553">
        <v>35</v>
      </c>
      <c r="E63" s="554">
        <v>133506</v>
      </c>
    </row>
    <row r="64" spans="1:5" ht="15" customHeight="1">
      <c r="A64" s="563" t="s">
        <v>652</v>
      </c>
      <c r="B64" s="553">
        <v>16</v>
      </c>
      <c r="C64" s="553">
        <v>36</v>
      </c>
      <c r="D64" s="553">
        <v>48</v>
      </c>
      <c r="E64" s="554">
        <v>48968</v>
      </c>
    </row>
    <row r="65" spans="1:5" ht="15" customHeight="1">
      <c r="A65" s="563" t="s">
        <v>653</v>
      </c>
      <c r="B65" s="553">
        <v>29</v>
      </c>
      <c r="C65" s="553">
        <v>38</v>
      </c>
      <c r="D65" s="553">
        <v>33</v>
      </c>
      <c r="E65" s="554">
        <v>31442</v>
      </c>
    </row>
    <row r="66" spans="1:5" ht="15" customHeight="1">
      <c r="A66" s="563" t="s">
        <v>654</v>
      </c>
      <c r="B66" s="553">
        <v>32</v>
      </c>
      <c r="C66" s="553">
        <v>41</v>
      </c>
      <c r="D66" s="555">
        <v>27</v>
      </c>
      <c r="E66" s="554">
        <v>3710</v>
      </c>
    </row>
    <row r="67" spans="1:5" ht="15" customHeight="1">
      <c r="A67" s="563" t="s">
        <v>655</v>
      </c>
      <c r="B67" s="553">
        <v>36</v>
      </c>
      <c r="C67" s="553">
        <v>36</v>
      </c>
      <c r="D67" s="553">
        <v>28</v>
      </c>
      <c r="E67" s="554">
        <v>29596</v>
      </c>
    </row>
    <row r="68" spans="1:5" ht="15" customHeight="1">
      <c r="A68" s="563" t="s">
        <v>656</v>
      </c>
      <c r="B68" s="553">
        <v>36</v>
      </c>
      <c r="C68" s="553">
        <v>44</v>
      </c>
      <c r="D68" s="553">
        <v>19</v>
      </c>
      <c r="E68" s="554">
        <v>19790</v>
      </c>
    </row>
    <row r="69" spans="1:5" ht="15" customHeight="1">
      <c r="A69" s="563" t="s">
        <v>657</v>
      </c>
      <c r="B69" s="553">
        <v>51</v>
      </c>
      <c r="C69" s="553">
        <v>36</v>
      </c>
      <c r="D69" s="553">
        <v>13</v>
      </c>
      <c r="E69" s="554">
        <v>28170</v>
      </c>
    </row>
    <row r="70" spans="1:5" ht="15" customHeight="1">
      <c r="A70" s="563" t="s">
        <v>658</v>
      </c>
      <c r="B70" s="553">
        <v>39</v>
      </c>
      <c r="C70" s="553">
        <v>39</v>
      </c>
      <c r="D70" s="553">
        <v>22</v>
      </c>
      <c r="E70" s="554">
        <v>6279</v>
      </c>
    </row>
    <row r="71" spans="1:5" ht="15" customHeight="1">
      <c r="A71" s="563" t="s">
        <v>659</v>
      </c>
      <c r="B71" s="553">
        <v>34</v>
      </c>
      <c r="C71" s="553">
        <v>43</v>
      </c>
      <c r="D71" s="553">
        <v>23</v>
      </c>
      <c r="E71" s="554">
        <v>13698</v>
      </c>
    </row>
    <row r="72" spans="1:5" ht="15" customHeight="1">
      <c r="A72" s="563" t="s">
        <v>660</v>
      </c>
      <c r="B72" s="553">
        <v>36</v>
      </c>
      <c r="C72" s="553">
        <v>42</v>
      </c>
      <c r="D72" s="553">
        <v>21</v>
      </c>
      <c r="E72" s="554">
        <v>8959</v>
      </c>
    </row>
    <row r="73" spans="1:5" ht="15" customHeight="1">
      <c r="A73" s="563" t="s">
        <v>661</v>
      </c>
      <c r="B73" s="556">
        <v>31</v>
      </c>
      <c r="C73" s="556">
        <v>43</v>
      </c>
      <c r="D73" s="556">
        <v>25</v>
      </c>
      <c r="E73" s="557">
        <v>4739</v>
      </c>
    </row>
    <row r="74" spans="2:5" ht="15">
      <c r="B74" s="552"/>
      <c r="C74" s="552"/>
      <c r="D74" s="552"/>
      <c r="E74" s="551"/>
    </row>
    <row r="75" spans="1:5" ht="12.75">
      <c r="A75" s="558" t="s">
        <v>642</v>
      </c>
      <c r="B75" s="244"/>
      <c r="C75" s="244"/>
      <c r="D75" s="244"/>
      <c r="E75" s="244"/>
    </row>
  </sheetData>
  <sheetProtection/>
  <mergeCells count="1">
    <mergeCell ref="A41:E41"/>
  </mergeCells>
  <printOptions/>
  <pageMargins left="0.7" right="0.7" top="0.75" bottom="0.75" header="0.3" footer="0.3"/>
  <pageSetup horizontalDpi="1200" verticalDpi="12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Q93"/>
  <sheetViews>
    <sheetView zoomScale="75" zoomScaleNormal="75" zoomScalePageLayoutView="0" workbookViewId="0" topLeftCell="A1">
      <selection activeCell="Q73" sqref="Q73"/>
    </sheetView>
  </sheetViews>
  <sheetFormatPr defaultColWidth="9.140625" defaultRowHeight="12.75"/>
  <cols>
    <col min="1" max="1" width="11.00390625" style="0" customWidth="1"/>
    <col min="12" max="12" width="10.8515625" style="0" customWidth="1"/>
  </cols>
  <sheetData>
    <row r="1" s="44" customFormat="1" ht="15.75">
      <c r="A1" s="99" t="s">
        <v>437</v>
      </c>
    </row>
    <row r="3" s="204" customFormat="1" ht="15.75">
      <c r="A3" s="287" t="s">
        <v>170</v>
      </c>
    </row>
    <row r="33" s="204" customFormat="1" ht="15.75">
      <c r="A33" s="287" t="s">
        <v>171</v>
      </c>
    </row>
    <row r="66" spans="1:12" ht="12.75">
      <c r="A66" s="1"/>
      <c r="B66" s="1"/>
      <c r="C66" s="1"/>
      <c r="D66" s="1"/>
      <c r="E66" s="1"/>
      <c r="F66" s="1"/>
      <c r="G66" s="1"/>
      <c r="H66" s="1"/>
      <c r="I66" s="1"/>
      <c r="J66" s="1"/>
      <c r="K66" s="1"/>
      <c r="L66" s="1"/>
    </row>
    <row r="67" spans="1:12" ht="15.75">
      <c r="A67" s="1"/>
      <c r="B67" s="96"/>
      <c r="C67" s="96"/>
      <c r="D67" s="104"/>
      <c r="E67" s="104"/>
      <c r="F67" s="104"/>
      <c r="G67" s="96"/>
      <c r="H67" s="96"/>
      <c r="I67" s="96"/>
      <c r="J67" s="96"/>
      <c r="K67" s="179"/>
      <c r="L67" s="179"/>
    </row>
    <row r="68" spans="1:13" ht="15">
      <c r="A68" t="s">
        <v>439</v>
      </c>
      <c r="B68" s="73"/>
      <c r="C68" s="73"/>
      <c r="D68" s="73"/>
      <c r="E68" s="73"/>
      <c r="F68" s="73"/>
      <c r="G68" s="76"/>
      <c r="H68" s="76"/>
      <c r="I68" s="76"/>
      <c r="J68" s="73"/>
      <c r="K68" s="76"/>
      <c r="L68" s="76"/>
      <c r="M68" s="37"/>
    </row>
    <row r="69" spans="1:13" ht="15">
      <c r="A69" s="317" t="s">
        <v>438</v>
      </c>
      <c r="B69" s="73"/>
      <c r="C69" s="73"/>
      <c r="D69" s="73"/>
      <c r="E69" s="73"/>
      <c r="F69" s="73"/>
      <c r="G69" s="76"/>
      <c r="H69" s="76"/>
      <c r="I69" s="76"/>
      <c r="J69" s="45"/>
      <c r="K69" s="178"/>
      <c r="L69" s="76"/>
      <c r="M69" s="37"/>
    </row>
    <row r="70" spans="1:13" ht="15">
      <c r="A70" s="73"/>
      <c r="B70" s="73"/>
      <c r="C70" s="73"/>
      <c r="D70" s="73"/>
      <c r="E70" s="73"/>
      <c r="F70" s="73"/>
      <c r="G70" s="76"/>
      <c r="H70" s="76"/>
      <c r="I70" s="76"/>
      <c r="J70" s="45"/>
      <c r="K70" s="76"/>
      <c r="L70" s="76"/>
      <c r="M70" s="37"/>
    </row>
    <row r="71" spans="1:17" ht="15">
      <c r="A71" s="73"/>
      <c r="B71" s="402">
        <f>'T1.1-T1.2'!I2</f>
        <v>2000</v>
      </c>
      <c r="C71" s="402">
        <f>'T1.1-T1.2'!J2</f>
        <v>2001</v>
      </c>
      <c r="D71" s="402">
        <f>'T1.1-T1.2'!K2</f>
        <v>2002</v>
      </c>
      <c r="E71" s="402">
        <f>'T1.1-T1.2'!L2</f>
        <v>2003</v>
      </c>
      <c r="F71" s="402">
        <f>'T1.1-T1.2'!M2</f>
        <v>2004</v>
      </c>
      <c r="G71" s="402">
        <f>'T1.1-T1.2'!N2</f>
        <v>2005</v>
      </c>
      <c r="H71" s="402">
        <f>'T1.1-T1.2'!O2</f>
        <v>2006</v>
      </c>
      <c r="I71" s="402">
        <f>'T1.1-T1.2'!P2</f>
        <v>2007</v>
      </c>
      <c r="J71" s="402">
        <f>'T1.1-T1.2'!Q2</f>
        <v>2008</v>
      </c>
      <c r="K71" s="402">
        <f>'T1.1-T1.2'!R2</f>
        <v>2009</v>
      </c>
      <c r="L71" s="402">
        <f>'T1.1-T1.2'!S2</f>
        <v>2010</v>
      </c>
      <c r="M71" s="402">
        <f>'T1.1-T1.2'!T2</f>
        <v>2011</v>
      </c>
      <c r="N71" s="402">
        <f>'T1.1-T1.2'!U2</f>
        <v>2012</v>
      </c>
      <c r="O71" s="402">
        <f>'T1.1-T1.2'!V2</f>
        <v>2013</v>
      </c>
      <c r="P71" s="402">
        <f>'T1.1-T1.2'!W2</f>
        <v>2014</v>
      </c>
      <c r="Q71" s="402">
        <f>'T1.1-T1.2'!X2</f>
        <v>2015</v>
      </c>
    </row>
    <row r="72" spans="1:5" ht="15">
      <c r="A72" s="73" t="str">
        <f>'T1.1-T1.2'!A9</f>
        <v>Crown and exempt 2</v>
      </c>
      <c r="B72" s="403">
        <f>'T1.1-T1.2'!I9</f>
        <v>20.759</v>
      </c>
      <c r="C72" s="403">
        <f>'T1.1-T1.2'!J9</f>
        <v>19</v>
      </c>
      <c r="D72" s="403">
        <f>'T1.1-T1.2'!K9</f>
        <v>19.897</v>
      </c>
      <c r="E72" s="403"/>
    </row>
    <row r="73" spans="1:17" ht="15">
      <c r="A73" s="73" t="s">
        <v>484</v>
      </c>
      <c r="B73" s="403"/>
      <c r="C73" s="403"/>
      <c r="D73" s="403"/>
      <c r="E73" s="403">
        <f>'T1.1-T1.2'!L9</f>
        <v>21.966</v>
      </c>
      <c r="F73" s="403">
        <f>'T1.1-T1.2'!M9</f>
        <v>23.789</v>
      </c>
      <c r="G73" s="403">
        <f>'T1.1-T1.2'!N9</f>
        <v>25.988</v>
      </c>
      <c r="H73" s="403">
        <f>'T1.1-T1.2'!O9</f>
        <v>25.257</v>
      </c>
      <c r="I73" s="403">
        <f>'T1.1-T1.2'!P9</f>
        <v>28.414</v>
      </c>
      <c r="J73" s="403">
        <f>'T1.1-T1.2'!Q9</f>
        <v>31.585</v>
      </c>
      <c r="K73" s="403">
        <f>'T1.1-T1.2'!R9</f>
        <v>30.002</v>
      </c>
      <c r="L73" s="403">
        <f>'T1.1-T1.2'!S9</f>
        <v>32.357</v>
      </c>
      <c r="M73" s="403">
        <f>'T1.1-T1.2'!T9</f>
        <v>34.4</v>
      </c>
      <c r="N73" s="403">
        <f>'T1.1-T1.2'!U9</f>
        <v>31.861</v>
      </c>
      <c r="O73" s="403">
        <f>'T1.1-T1.2'!V9</f>
        <v>31.64</v>
      </c>
      <c r="P73" s="403">
        <f>'T1.1-T1.2'!W9</f>
        <v>34.078</v>
      </c>
      <c r="Q73" s="403">
        <f>'T1.1-T1.2'!X9</f>
        <v>32.258</v>
      </c>
    </row>
    <row r="74" spans="1:16" ht="15">
      <c r="A74" s="73" t="str">
        <f>'T1.1-T1.2'!A10</f>
        <v>Other vehicles 2</v>
      </c>
      <c r="B74" s="403">
        <f>'T1.1-T1.2'!I10</f>
        <v>3.4499999999999886</v>
      </c>
      <c r="C74" s="403">
        <f>'T1.1-T1.2'!J10</f>
        <v>3.9</v>
      </c>
      <c r="D74" s="403">
        <f>'T1.1-T1.2'!K10</f>
        <v>4.36</v>
      </c>
      <c r="E74" s="403"/>
      <c r="F74" s="403"/>
      <c r="G74" s="403"/>
      <c r="H74" s="403"/>
      <c r="I74" s="403"/>
      <c r="J74" s="403"/>
      <c r="K74" s="403"/>
      <c r="L74" s="403"/>
      <c r="M74" s="403"/>
      <c r="N74" s="403"/>
      <c r="O74" s="403"/>
      <c r="P74" s="403"/>
    </row>
    <row r="75" spans="1:17" ht="15">
      <c r="A75" s="1" t="s">
        <v>485</v>
      </c>
      <c r="B75" s="1"/>
      <c r="C75" s="1"/>
      <c r="D75" s="1"/>
      <c r="E75" s="403">
        <f>'T1.1-T1.2'!L10</f>
        <v>1.22</v>
      </c>
      <c r="F75" s="403">
        <f>'T1.1-T1.2'!M10</f>
        <v>1.139</v>
      </c>
      <c r="G75" s="403">
        <f>'T1.1-T1.2'!N10</f>
        <v>1.231</v>
      </c>
      <c r="H75" s="403">
        <f>'T1.1-T1.2'!O10</f>
        <v>1.16</v>
      </c>
      <c r="I75" s="403">
        <f>'T1.1-T1.2'!P10</f>
        <v>1.554</v>
      </c>
      <c r="J75" s="403">
        <f>'T1.1-T1.2'!Q10</f>
        <v>1.521</v>
      </c>
      <c r="K75" s="403">
        <f>'T1.1-T1.2'!R10</f>
        <v>0.778</v>
      </c>
      <c r="L75" s="403">
        <f>'T1.1-T1.2'!S10</f>
        <v>0.72</v>
      </c>
      <c r="M75" s="403">
        <f>'T1.1-T1.2'!T10</f>
        <v>0.856</v>
      </c>
      <c r="N75" s="403">
        <f>'T1.1-T1.2'!U10</f>
        <v>1.16</v>
      </c>
      <c r="O75" s="403">
        <f>'T1.1-T1.2'!V10</f>
        <v>1.027</v>
      </c>
      <c r="P75" s="403">
        <f>'T1.1-T1.2'!W10</f>
        <v>1.476</v>
      </c>
      <c r="Q75" s="403">
        <f>'T1.1-T1.2'!X10</f>
        <v>1.934</v>
      </c>
    </row>
    <row r="76" spans="1:12" ht="12.75">
      <c r="A76" s="1"/>
      <c r="B76" s="1"/>
      <c r="C76" s="1"/>
      <c r="D76" s="1"/>
      <c r="E76" s="1"/>
      <c r="F76" s="1"/>
      <c r="G76" s="1"/>
      <c r="H76" s="1"/>
      <c r="I76" s="1"/>
      <c r="J76" s="1"/>
      <c r="K76" s="1"/>
      <c r="L76" s="1"/>
    </row>
    <row r="77" spans="1:12" ht="12.75">
      <c r="A77" s="1"/>
      <c r="B77" s="1"/>
      <c r="C77" s="1"/>
      <c r="D77" s="1"/>
      <c r="E77" s="1"/>
      <c r="F77" s="1"/>
      <c r="G77" s="1"/>
      <c r="H77" s="1"/>
      <c r="I77" s="1"/>
      <c r="J77" s="1"/>
      <c r="K77" s="1"/>
      <c r="L77" s="1"/>
    </row>
    <row r="78" spans="1:12" ht="12.75">
      <c r="A78" s="1"/>
      <c r="B78" s="1"/>
      <c r="C78" s="1"/>
      <c r="D78" s="1"/>
      <c r="E78" s="1"/>
      <c r="F78" s="1"/>
      <c r="G78" s="1"/>
      <c r="H78" s="1"/>
      <c r="I78" s="1"/>
      <c r="J78" s="1"/>
      <c r="K78" s="1"/>
      <c r="L78" s="1"/>
    </row>
    <row r="79" spans="1:12" ht="12.75">
      <c r="A79" s="1"/>
      <c r="B79" s="1"/>
      <c r="C79" s="1"/>
      <c r="D79" s="1"/>
      <c r="E79" s="1"/>
      <c r="F79" s="1"/>
      <c r="G79" s="1"/>
      <c r="H79" s="1"/>
      <c r="I79" s="1"/>
      <c r="J79" s="1"/>
      <c r="K79" s="1"/>
      <c r="L79" s="1"/>
    </row>
    <row r="80" spans="1:12" ht="12.75">
      <c r="A80" s="1"/>
      <c r="B80" s="1"/>
      <c r="C80" s="1"/>
      <c r="D80" s="1"/>
      <c r="E80" s="1"/>
      <c r="F80" s="1"/>
      <c r="G80" s="1"/>
      <c r="H80" s="1"/>
      <c r="I80" s="1"/>
      <c r="J80" s="1"/>
      <c r="K80" s="1"/>
      <c r="L80" s="1"/>
    </row>
    <row r="81" spans="1:12" ht="12.75">
      <c r="A81" s="1"/>
      <c r="B81" s="1"/>
      <c r="C81" s="1"/>
      <c r="D81" s="1"/>
      <c r="E81" s="1"/>
      <c r="F81" s="1"/>
      <c r="G81" s="1"/>
      <c r="H81" s="1"/>
      <c r="I81" s="1"/>
      <c r="J81" s="1"/>
      <c r="K81" s="1"/>
      <c r="L81" s="1"/>
    </row>
    <row r="82" spans="1:12" ht="12.75">
      <c r="A82" s="1"/>
      <c r="B82" s="1"/>
      <c r="C82" s="1"/>
      <c r="D82" s="1"/>
      <c r="E82" s="1"/>
      <c r="F82" s="1"/>
      <c r="G82" s="1"/>
      <c r="H82" s="1"/>
      <c r="I82" s="1"/>
      <c r="J82" s="1"/>
      <c r="K82" s="1"/>
      <c r="L82" s="1"/>
    </row>
    <row r="83" spans="1:12" ht="12.75">
      <c r="A83" s="1"/>
      <c r="B83" s="1"/>
      <c r="C83" s="1"/>
      <c r="D83" s="1"/>
      <c r="E83" s="1"/>
      <c r="F83" s="1"/>
      <c r="G83" s="1"/>
      <c r="H83" s="1"/>
      <c r="I83" s="1"/>
      <c r="J83" s="1"/>
      <c r="K83" s="1"/>
      <c r="L83" s="1"/>
    </row>
    <row r="84" spans="1:12" ht="12.75">
      <c r="A84" s="1"/>
      <c r="B84" s="1"/>
      <c r="C84" s="1"/>
      <c r="D84" s="1"/>
      <c r="E84" s="1"/>
      <c r="F84" s="1"/>
      <c r="G84" s="1"/>
      <c r="H84" s="1"/>
      <c r="I84" s="1"/>
      <c r="J84" s="1"/>
      <c r="K84" s="1"/>
      <c r="L84" s="1"/>
    </row>
    <row r="85" spans="1:12" ht="12.75">
      <c r="A85" s="1"/>
      <c r="B85" s="1"/>
      <c r="C85" s="1"/>
      <c r="D85" s="1"/>
      <c r="E85" s="1"/>
      <c r="F85" s="1"/>
      <c r="G85" s="1"/>
      <c r="H85" s="1"/>
      <c r="I85" s="1"/>
      <c r="J85" s="1"/>
      <c r="K85" s="1"/>
      <c r="L85" s="1"/>
    </row>
    <row r="86" spans="1:12" ht="12.75">
      <c r="A86" s="1"/>
      <c r="B86" s="1"/>
      <c r="C86" s="1"/>
      <c r="D86" s="1"/>
      <c r="E86" s="1"/>
      <c r="F86" s="1"/>
      <c r="G86" s="1"/>
      <c r="H86" s="1"/>
      <c r="I86" s="1"/>
      <c r="J86" s="1"/>
      <c r="K86" s="1"/>
      <c r="L86" s="1"/>
    </row>
    <row r="87" spans="1:12" ht="12.75">
      <c r="A87" s="1"/>
      <c r="B87" s="1"/>
      <c r="C87" s="1"/>
      <c r="D87" s="1"/>
      <c r="E87" s="1"/>
      <c r="F87" s="1"/>
      <c r="G87" s="1"/>
      <c r="H87" s="1"/>
      <c r="I87" s="1"/>
      <c r="J87" s="1"/>
      <c r="K87" s="1"/>
      <c r="L87" s="1"/>
    </row>
    <row r="88" spans="1:12" ht="12.75">
      <c r="A88" s="1"/>
      <c r="B88" s="1"/>
      <c r="C88" s="1"/>
      <c r="D88" s="1"/>
      <c r="E88" s="1"/>
      <c r="F88" s="1"/>
      <c r="G88" s="1"/>
      <c r="H88" s="1"/>
      <c r="I88" s="1"/>
      <c r="J88" s="1"/>
      <c r="K88" s="1"/>
      <c r="L88" s="1"/>
    </row>
    <row r="89" spans="1:12" ht="12.75">
      <c r="A89" s="1"/>
      <c r="B89" s="1"/>
      <c r="C89" s="1"/>
      <c r="D89" s="1"/>
      <c r="E89" s="1"/>
      <c r="F89" s="1"/>
      <c r="G89" s="1"/>
      <c r="H89" s="1"/>
      <c r="I89" s="1"/>
      <c r="J89" s="1"/>
      <c r="K89" s="1"/>
      <c r="L89" s="1"/>
    </row>
    <row r="90" spans="1:12" ht="12.75">
      <c r="A90" s="1"/>
      <c r="B90" s="1"/>
      <c r="C90" s="1"/>
      <c r="D90" s="1"/>
      <c r="E90" s="1"/>
      <c r="F90" s="1"/>
      <c r="G90" s="1"/>
      <c r="H90" s="1"/>
      <c r="I90" s="1"/>
      <c r="J90" s="1"/>
      <c r="K90" s="1"/>
      <c r="L90" s="1"/>
    </row>
    <row r="91" spans="1:12" ht="12.75">
      <c r="A91" s="1"/>
      <c r="B91" s="1"/>
      <c r="C91" s="1"/>
      <c r="D91" s="1"/>
      <c r="E91" s="1"/>
      <c r="F91" s="1"/>
      <c r="G91" s="1"/>
      <c r="H91" s="1"/>
      <c r="I91" s="1"/>
      <c r="J91" s="1"/>
      <c r="K91" s="1"/>
      <c r="L91" s="1"/>
    </row>
    <row r="92" spans="1:12" ht="12.75">
      <c r="A92" s="1"/>
      <c r="B92" s="1"/>
      <c r="C92" s="1"/>
      <c r="D92" s="1"/>
      <c r="E92" s="1"/>
      <c r="F92" s="1"/>
      <c r="G92" s="1"/>
      <c r="H92" s="1"/>
      <c r="I92" s="1"/>
      <c r="J92" s="1"/>
      <c r="K92" s="1"/>
      <c r="L92" s="1"/>
    </row>
    <row r="93" spans="1:12" ht="12.75">
      <c r="A93" s="1"/>
      <c r="B93" s="1"/>
      <c r="C93" s="1"/>
      <c r="D93" s="1"/>
      <c r="E93" s="1"/>
      <c r="F93" s="1"/>
      <c r="G93" s="1"/>
      <c r="H93" s="1"/>
      <c r="I93" s="1"/>
      <c r="J93" s="1"/>
      <c r="K93" s="1"/>
      <c r="L93" s="1"/>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77" r:id="rId2"/>
  <headerFooter alignWithMargins="0">
    <oddHeader>&amp;C&amp;14 &amp;R&amp;"Arial,Bold"&amp;12ROAD TRANSPORT VEHICLES</oddHeader>
    <oddFooter xml:space="preserve">&amp;C&amp;14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144"/>
  <sheetViews>
    <sheetView zoomScale="70" zoomScaleNormal="70" zoomScalePageLayoutView="0" workbookViewId="0" topLeftCell="A1">
      <selection activeCell="Q91" sqref="Q91"/>
    </sheetView>
  </sheetViews>
  <sheetFormatPr defaultColWidth="9.140625" defaultRowHeight="12.75"/>
  <cols>
    <col min="1" max="1" width="17.7109375" style="0" customWidth="1"/>
    <col min="2" max="2" width="12.28125" style="0" hidden="1" customWidth="1"/>
    <col min="3" max="3" width="0.13671875" style="0" hidden="1" customWidth="1"/>
    <col min="4" max="4" width="12.421875" style="0" customWidth="1"/>
    <col min="5" max="5" width="13.140625" style="0" customWidth="1"/>
    <col min="7" max="7" width="9.7109375" style="0" bestFit="1" customWidth="1"/>
    <col min="8" max="11" width="9.7109375" style="0" customWidth="1"/>
    <col min="12" max="18" width="10.8515625" style="1" customWidth="1"/>
    <col min="19" max="19" width="12.28125" style="1" customWidth="1"/>
    <col min="20" max="20" width="11.28125" style="1" customWidth="1"/>
    <col min="21" max="21" width="17.00390625" style="1" customWidth="1"/>
    <col min="22" max="22" width="10.8515625" style="1" customWidth="1"/>
    <col min="23" max="23" width="11.00390625" style="1" customWidth="1"/>
    <col min="24" max="24" width="6.28125" style="0" customWidth="1"/>
  </cols>
  <sheetData>
    <row r="1" spans="1:23" s="94" customFormat="1" ht="18.75" thickBot="1">
      <c r="A1" s="93" t="s">
        <v>245</v>
      </c>
      <c r="B1" s="93"/>
      <c r="E1" s="12"/>
      <c r="F1" s="12"/>
      <c r="G1" s="12"/>
      <c r="H1" s="12"/>
      <c r="I1" s="12"/>
      <c r="J1" s="12"/>
      <c r="K1" s="12"/>
      <c r="L1" s="93"/>
      <c r="M1" s="93"/>
      <c r="N1" s="93"/>
      <c r="O1" s="93"/>
      <c r="P1" s="93"/>
      <c r="Q1" s="93"/>
      <c r="R1" s="93"/>
      <c r="S1" s="93"/>
      <c r="T1" s="95"/>
      <c r="U1" s="95"/>
      <c r="V1" s="95"/>
      <c r="W1" s="95"/>
    </row>
    <row r="2" spans="1:29" ht="26.25" customHeight="1">
      <c r="A2" s="1"/>
      <c r="B2" s="1"/>
      <c r="C2" s="1"/>
      <c r="D2" s="114" t="s">
        <v>232</v>
      </c>
      <c r="E2" s="663" t="s">
        <v>200</v>
      </c>
      <c r="F2" s="664"/>
      <c r="S2" s="140" t="s">
        <v>234</v>
      </c>
      <c r="T2" s="19" t="s">
        <v>263</v>
      </c>
      <c r="U2" s="662"/>
      <c r="V2" s="662"/>
      <c r="W2" s="662"/>
      <c r="AA2" s="1"/>
      <c r="AB2" s="1"/>
      <c r="AC2" s="1"/>
    </row>
    <row r="3" spans="1:23" ht="43.5" customHeight="1" thickBot="1">
      <c r="A3" s="12" t="s">
        <v>199</v>
      </c>
      <c r="B3" s="12"/>
      <c r="C3" s="12"/>
      <c r="D3" s="158" t="s">
        <v>233</v>
      </c>
      <c r="E3" s="12">
        <v>2000</v>
      </c>
      <c r="F3" s="12">
        <v>2001</v>
      </c>
      <c r="G3" s="12">
        <v>2004</v>
      </c>
      <c r="H3" s="12">
        <v>2005</v>
      </c>
      <c r="I3" s="12">
        <v>2006</v>
      </c>
      <c r="J3" s="12">
        <v>2007</v>
      </c>
      <c r="K3" s="12">
        <v>2008</v>
      </c>
      <c r="L3" s="12">
        <v>2009</v>
      </c>
      <c r="M3" s="12">
        <v>2010</v>
      </c>
      <c r="N3" s="12">
        <v>2011</v>
      </c>
      <c r="O3" s="12">
        <v>2012</v>
      </c>
      <c r="P3" s="12">
        <v>2013</v>
      </c>
      <c r="Q3" s="12">
        <v>2014</v>
      </c>
      <c r="R3" s="12">
        <v>2015</v>
      </c>
      <c r="S3" s="500" t="s">
        <v>573</v>
      </c>
      <c r="T3" s="196"/>
      <c r="U3" s="141"/>
      <c r="V3" s="142"/>
      <c r="W3" s="142"/>
    </row>
    <row r="4" spans="1:22" ht="16.5" customHeight="1">
      <c r="A4" s="1"/>
      <c r="B4" s="1"/>
      <c r="C4" s="1"/>
      <c r="D4" s="36"/>
      <c r="S4"/>
      <c r="T4"/>
      <c r="U4" s="193"/>
      <c r="V4" s="194"/>
    </row>
    <row r="5" spans="1:23" ht="16.5" customHeight="1">
      <c r="A5" s="47" t="s">
        <v>11</v>
      </c>
      <c r="B5" s="47"/>
      <c r="C5" s="47"/>
      <c r="D5" s="183">
        <f>'T1.3'!L5-'T1.3'!M5</f>
        <v>89.72699999999999</v>
      </c>
      <c r="E5" s="157">
        <v>211250</v>
      </c>
      <c r="G5" s="157">
        <v>207820</v>
      </c>
      <c r="H5" s="157">
        <v>208690</v>
      </c>
      <c r="I5" s="157">
        <v>209620</v>
      </c>
      <c r="J5" s="216">
        <v>212460</v>
      </c>
      <c r="K5" s="216">
        <v>214020</v>
      </c>
      <c r="L5" s="216">
        <v>217020</v>
      </c>
      <c r="M5" s="216">
        <v>219730</v>
      </c>
      <c r="N5" s="216">
        <v>222460</v>
      </c>
      <c r="O5" s="216">
        <v>224970</v>
      </c>
      <c r="P5" s="216">
        <v>227130</v>
      </c>
      <c r="Q5" s="216">
        <v>228990</v>
      </c>
      <c r="R5" s="216">
        <v>230350</v>
      </c>
      <c r="S5" s="499">
        <f>'T1.3'!P5</f>
        <v>411.2220533970046</v>
      </c>
      <c r="T5" s="290">
        <f>'T1.3'!K5</f>
        <v>109.968</v>
      </c>
      <c r="U5" s="289"/>
      <c r="V5" s="330"/>
      <c r="W5" s="331"/>
    </row>
    <row r="6" spans="1:23" ht="16.5" customHeight="1">
      <c r="A6" s="47" t="s">
        <v>12</v>
      </c>
      <c r="B6" s="47"/>
      <c r="C6" s="47"/>
      <c r="D6" s="183">
        <f>'T1.3'!L6-'T1.3'!M6</f>
        <v>138.62</v>
      </c>
      <c r="E6" s="157">
        <v>227200</v>
      </c>
      <c r="G6" s="157">
        <v>234690</v>
      </c>
      <c r="H6" s="157">
        <v>237570</v>
      </c>
      <c r="I6" s="157">
        <v>241180</v>
      </c>
      <c r="J6" s="216">
        <v>244390</v>
      </c>
      <c r="K6" s="216">
        <v>246840</v>
      </c>
      <c r="L6" s="216">
        <v>249020</v>
      </c>
      <c r="M6" s="216">
        <v>251430</v>
      </c>
      <c r="N6" s="216">
        <v>253650</v>
      </c>
      <c r="O6" s="216">
        <v>255540</v>
      </c>
      <c r="P6" s="216">
        <v>257740</v>
      </c>
      <c r="Q6" s="216">
        <v>260500</v>
      </c>
      <c r="R6" s="216">
        <v>261960</v>
      </c>
      <c r="S6" s="499">
        <f>'T1.3'!P6</f>
        <v>551.1413956329211</v>
      </c>
      <c r="T6" s="290">
        <f>'T1.3'!K6</f>
        <v>186.456</v>
      </c>
      <c r="U6" s="289"/>
      <c r="V6" s="330"/>
      <c r="W6" s="331"/>
    </row>
    <row r="7" spans="1:23" ht="16.5" customHeight="1">
      <c r="A7" s="47" t="s">
        <v>13</v>
      </c>
      <c r="B7" s="47"/>
      <c r="C7" s="47"/>
      <c r="D7" s="183">
        <f>'T1.3'!L7-'T1.3'!M7</f>
        <v>55.441</v>
      </c>
      <c r="E7" s="157">
        <v>109180</v>
      </c>
      <c r="G7" s="157">
        <v>110170</v>
      </c>
      <c r="H7" s="157">
        <v>111340</v>
      </c>
      <c r="I7" s="157">
        <v>112500</v>
      </c>
      <c r="J7" s="216">
        <v>113540</v>
      </c>
      <c r="K7" s="216">
        <v>114490</v>
      </c>
      <c r="L7" s="216">
        <v>114830</v>
      </c>
      <c r="M7" s="216">
        <v>115410</v>
      </c>
      <c r="N7" s="216">
        <v>116200</v>
      </c>
      <c r="O7" s="216">
        <v>116210</v>
      </c>
      <c r="P7" s="216">
        <v>116240</v>
      </c>
      <c r="Q7" s="216">
        <v>116660</v>
      </c>
      <c r="R7" s="216">
        <v>116900</v>
      </c>
      <c r="S7" s="499">
        <f>'T1.3'!P7</f>
        <v>497.29683490162535</v>
      </c>
      <c r="T7" s="290">
        <f>'T1.3'!K7</f>
        <v>72.233</v>
      </c>
      <c r="U7" s="289"/>
      <c r="V7" s="330"/>
      <c r="W7" s="331"/>
    </row>
    <row r="8" spans="1:23" ht="16.5" customHeight="1">
      <c r="A8" s="47" t="s">
        <v>14</v>
      </c>
      <c r="B8" s="47"/>
      <c r="C8" s="47"/>
      <c r="D8" s="183">
        <f>'T1.3'!L8-'T1.3'!M8</f>
        <v>39.994</v>
      </c>
      <c r="E8" s="157">
        <v>88790</v>
      </c>
      <c r="G8" s="157">
        <v>90580</v>
      </c>
      <c r="H8" s="157">
        <v>90350</v>
      </c>
      <c r="I8" s="157">
        <v>90870</v>
      </c>
      <c r="J8" s="216">
        <v>90790</v>
      </c>
      <c r="K8" s="216">
        <v>89910</v>
      </c>
      <c r="L8" s="216">
        <v>89450</v>
      </c>
      <c r="M8" s="216">
        <v>88620</v>
      </c>
      <c r="N8" s="216">
        <v>88930</v>
      </c>
      <c r="O8" s="216">
        <v>86900</v>
      </c>
      <c r="P8" s="216">
        <v>88050</v>
      </c>
      <c r="Q8" s="216">
        <v>87660</v>
      </c>
      <c r="R8" s="216">
        <v>86890</v>
      </c>
      <c r="S8" s="499">
        <f>'T1.3'!P8</f>
        <v>481.5744044193808</v>
      </c>
      <c r="T8" s="290">
        <f>'T1.3'!K8</f>
        <v>53.07</v>
      </c>
      <c r="U8" s="289"/>
      <c r="V8" s="330"/>
      <c r="W8" s="331"/>
    </row>
    <row r="9" spans="1:23" ht="16.5" customHeight="1">
      <c r="A9" s="47" t="s">
        <v>15</v>
      </c>
      <c r="B9" s="47"/>
      <c r="C9" s="47"/>
      <c r="D9" s="183">
        <f>'T1.3'!L9-'T1.3'!M9</f>
        <v>23.785</v>
      </c>
      <c r="E9" s="157">
        <v>48460</v>
      </c>
      <c r="G9" s="157">
        <v>48670</v>
      </c>
      <c r="H9" s="157">
        <v>49160</v>
      </c>
      <c r="I9" s="157">
        <v>49540</v>
      </c>
      <c r="J9" s="216">
        <v>50600</v>
      </c>
      <c r="K9" s="216">
        <v>51190</v>
      </c>
      <c r="L9" s="216">
        <v>51290</v>
      </c>
      <c r="M9" s="216">
        <v>51330</v>
      </c>
      <c r="N9" s="216">
        <v>51500</v>
      </c>
      <c r="O9" s="216">
        <v>51280</v>
      </c>
      <c r="P9" s="216">
        <v>51280</v>
      </c>
      <c r="Q9" s="216">
        <v>51190</v>
      </c>
      <c r="R9" s="216">
        <v>51360</v>
      </c>
      <c r="S9" s="499">
        <f>'T1.3'!P9</f>
        <v>485.2998442367601</v>
      </c>
      <c r="T9" s="290">
        <f>'T1.3'!K9</f>
        <v>28.528000000000002</v>
      </c>
      <c r="U9" s="289"/>
      <c r="V9" s="330"/>
      <c r="W9" s="331"/>
    </row>
    <row r="10" spans="1:23" ht="16.5" customHeight="1">
      <c r="A10" s="47" t="s">
        <v>16</v>
      </c>
      <c r="B10" s="47"/>
      <c r="C10" s="47"/>
      <c r="D10" s="183">
        <f>'T1.3'!L10-'T1.3'!M10</f>
        <v>70.437</v>
      </c>
      <c r="E10" s="157">
        <v>145800</v>
      </c>
      <c r="G10" s="157">
        <v>148690</v>
      </c>
      <c r="H10" s="157">
        <v>149620</v>
      </c>
      <c r="I10" s="157">
        <v>149780</v>
      </c>
      <c r="J10" s="216">
        <v>150370</v>
      </c>
      <c r="K10" s="216">
        <v>151010</v>
      </c>
      <c r="L10" s="216">
        <v>151160</v>
      </c>
      <c r="M10" s="216">
        <v>151100</v>
      </c>
      <c r="N10" s="216">
        <v>151410</v>
      </c>
      <c r="O10" s="216">
        <v>150830</v>
      </c>
      <c r="P10" s="216">
        <v>150270</v>
      </c>
      <c r="Q10" s="216">
        <v>149940</v>
      </c>
      <c r="R10" s="216">
        <v>149670</v>
      </c>
      <c r="S10" s="499">
        <f>'T1.3'!P10</f>
        <v>498.81739827620765</v>
      </c>
      <c r="T10" s="290">
        <f>'T1.3'!K10</f>
        <v>98.21100000000001</v>
      </c>
      <c r="U10" s="289"/>
      <c r="V10" s="330"/>
      <c r="W10" s="331"/>
    </row>
    <row r="11" spans="1:23" ht="16.5" customHeight="1">
      <c r="A11" s="47" t="s">
        <v>17</v>
      </c>
      <c r="B11" s="47"/>
      <c r="C11" s="47"/>
      <c r="D11" s="183">
        <f>'T1.3'!L11-'T1.3'!M11</f>
        <v>50.150999999999996</v>
      </c>
      <c r="E11" s="157">
        <v>142700</v>
      </c>
      <c r="G11" s="157">
        <v>143100</v>
      </c>
      <c r="H11" s="157">
        <v>143600</v>
      </c>
      <c r="I11" s="157">
        <v>143370</v>
      </c>
      <c r="J11" s="216">
        <v>143700</v>
      </c>
      <c r="K11" s="216">
        <v>144290</v>
      </c>
      <c r="L11" s="216">
        <v>145170</v>
      </c>
      <c r="M11" s="216">
        <v>146060</v>
      </c>
      <c r="N11" s="216">
        <v>147200</v>
      </c>
      <c r="O11" s="216">
        <v>147800</v>
      </c>
      <c r="P11" s="216">
        <v>148170</v>
      </c>
      <c r="Q11" s="216">
        <v>148260</v>
      </c>
      <c r="R11" s="216">
        <v>148210</v>
      </c>
      <c r="S11" s="499">
        <f>'T1.3'!P11</f>
        <v>362.2292692800756</v>
      </c>
      <c r="T11" s="290">
        <f>'T1.3'!K11</f>
        <v>60.69</v>
      </c>
      <c r="U11" s="289"/>
      <c r="V11" s="330"/>
      <c r="W11" s="331"/>
    </row>
    <row r="12" spans="1:23" ht="16.5" customHeight="1">
      <c r="A12" s="47" t="s">
        <v>18</v>
      </c>
      <c r="B12" s="47"/>
      <c r="C12" s="47"/>
      <c r="D12" s="183">
        <f>'T1.3'!L12-'T1.3'!M12</f>
        <v>52.024</v>
      </c>
      <c r="E12" s="157">
        <v>120630</v>
      </c>
      <c r="G12" s="157">
        <v>120210</v>
      </c>
      <c r="H12" s="157">
        <v>120280</v>
      </c>
      <c r="I12" s="157">
        <v>120450</v>
      </c>
      <c r="J12" s="216">
        <v>120950</v>
      </c>
      <c r="K12" s="216">
        <v>121590</v>
      </c>
      <c r="L12" s="216">
        <v>122110</v>
      </c>
      <c r="M12" s="216">
        <v>122410</v>
      </c>
      <c r="N12" s="216">
        <v>122690</v>
      </c>
      <c r="O12" s="216">
        <v>122720</v>
      </c>
      <c r="P12" s="216">
        <v>122440</v>
      </c>
      <c r="Q12" s="216">
        <v>122150</v>
      </c>
      <c r="R12" s="216">
        <v>122060</v>
      </c>
      <c r="S12" s="499">
        <f>'T1.3'!P12</f>
        <v>450.61445190889725</v>
      </c>
      <c r="T12" s="290">
        <f>'T1.3'!K12</f>
        <v>65.332</v>
      </c>
      <c r="U12" s="289"/>
      <c r="V12" s="330"/>
      <c r="W12" s="331"/>
    </row>
    <row r="13" spans="1:23" ht="16.5" customHeight="1">
      <c r="A13" s="47" t="s">
        <v>19</v>
      </c>
      <c r="B13" s="47"/>
      <c r="C13" s="47"/>
      <c r="D13" s="183">
        <f>'T1.3'!L13-'T1.3'!M13</f>
        <v>52.214</v>
      </c>
      <c r="E13" s="157">
        <v>110760</v>
      </c>
      <c r="G13" s="157">
        <v>106540</v>
      </c>
      <c r="H13" s="157">
        <v>106040</v>
      </c>
      <c r="I13" s="157">
        <v>105590</v>
      </c>
      <c r="J13" s="216">
        <v>105050</v>
      </c>
      <c r="K13" s="216">
        <v>104940</v>
      </c>
      <c r="L13" s="216">
        <v>104960</v>
      </c>
      <c r="M13" s="216">
        <v>104920</v>
      </c>
      <c r="N13" s="216">
        <v>105000</v>
      </c>
      <c r="O13" s="216">
        <v>105880</v>
      </c>
      <c r="P13" s="216">
        <v>105860</v>
      </c>
      <c r="Q13" s="216">
        <v>106730</v>
      </c>
      <c r="R13" s="216">
        <v>106960</v>
      </c>
      <c r="S13" s="499">
        <f>'T1.3'!P13</f>
        <v>511.53702318623783</v>
      </c>
      <c r="T13" s="290">
        <f>'T1.3'!K13</f>
        <v>59.979</v>
      </c>
      <c r="U13" s="289"/>
      <c r="V13" s="330"/>
      <c r="W13" s="331"/>
    </row>
    <row r="14" spans="1:23" ht="16.5" customHeight="1">
      <c r="A14" s="47" t="s">
        <v>20</v>
      </c>
      <c r="B14" s="47"/>
      <c r="C14" s="47"/>
      <c r="D14" s="183">
        <f>'T1.3'!L14-'T1.3'!M14</f>
        <v>46.784</v>
      </c>
      <c r="E14" s="157">
        <v>91280</v>
      </c>
      <c r="G14" s="157">
        <v>92170</v>
      </c>
      <c r="H14" s="157">
        <v>92730</v>
      </c>
      <c r="I14" s="157">
        <v>93850</v>
      </c>
      <c r="J14" s="216">
        <v>95560</v>
      </c>
      <c r="K14" s="216">
        <v>97470</v>
      </c>
      <c r="L14" s="216">
        <v>98340</v>
      </c>
      <c r="M14" s="216">
        <v>99140</v>
      </c>
      <c r="N14" s="216">
        <v>99920</v>
      </c>
      <c r="O14" s="216">
        <v>100850</v>
      </c>
      <c r="P14" s="216">
        <v>101360</v>
      </c>
      <c r="Q14" s="216">
        <v>102050</v>
      </c>
      <c r="R14" s="216">
        <v>103050</v>
      </c>
      <c r="S14" s="499">
        <f>'T1.3'!P14</f>
        <v>475.28384279475983</v>
      </c>
      <c r="T14" s="290">
        <f>'T1.3'!K14</f>
        <v>58.235</v>
      </c>
      <c r="U14" s="289"/>
      <c r="V14" s="330"/>
      <c r="W14" s="331"/>
    </row>
    <row r="15" spans="1:23" ht="16.5" customHeight="1">
      <c r="A15" s="47" t="s">
        <v>21</v>
      </c>
      <c r="B15" s="47"/>
      <c r="C15" s="47"/>
      <c r="D15" s="183">
        <f>'T1.3'!L15-'T1.3'!M15</f>
        <v>44.41</v>
      </c>
      <c r="E15" s="157">
        <v>89790</v>
      </c>
      <c r="G15" s="157">
        <v>89790</v>
      </c>
      <c r="H15" s="157">
        <v>89880</v>
      </c>
      <c r="I15" s="157">
        <v>89750</v>
      </c>
      <c r="J15" s="216">
        <v>89840</v>
      </c>
      <c r="K15" s="216">
        <v>89870</v>
      </c>
      <c r="L15" s="216">
        <v>89980</v>
      </c>
      <c r="M15" s="216">
        <v>90410</v>
      </c>
      <c r="N15" s="216">
        <v>90810</v>
      </c>
      <c r="O15" s="216">
        <v>91030</v>
      </c>
      <c r="P15" s="216">
        <v>91500</v>
      </c>
      <c r="Q15" s="216">
        <v>92380</v>
      </c>
      <c r="R15" s="216">
        <v>92940</v>
      </c>
      <c r="S15" s="499">
        <f>'T1.3'!P15</f>
        <v>496.5246395523994</v>
      </c>
      <c r="T15" s="290">
        <f>'T1.3'!K15</f>
        <v>50.266</v>
      </c>
      <c r="U15" s="289"/>
      <c r="V15" s="330"/>
      <c r="W15" s="331"/>
    </row>
    <row r="16" spans="1:23" ht="16.5" customHeight="1">
      <c r="A16" s="47" t="s">
        <v>22</v>
      </c>
      <c r="B16" s="47"/>
      <c r="C16" s="47"/>
      <c r="D16" s="183">
        <f>'T1.3'!L16-'T1.3'!M16</f>
        <v>162.075</v>
      </c>
      <c r="E16" s="157">
        <v>453430</v>
      </c>
      <c r="G16" s="157">
        <v>445870</v>
      </c>
      <c r="H16" s="157">
        <v>449480</v>
      </c>
      <c r="I16" s="157">
        <v>452060</v>
      </c>
      <c r="J16" s="216">
        <v>456040</v>
      </c>
      <c r="K16" s="216">
        <v>458520</v>
      </c>
      <c r="L16" s="216">
        <v>463240</v>
      </c>
      <c r="M16" s="216">
        <v>469940</v>
      </c>
      <c r="N16" s="216">
        <v>477940</v>
      </c>
      <c r="O16" s="216">
        <v>482640</v>
      </c>
      <c r="P16" s="216">
        <v>487500</v>
      </c>
      <c r="Q16" s="216">
        <v>492680</v>
      </c>
      <c r="R16" s="216">
        <v>498810</v>
      </c>
      <c r="S16" s="499">
        <f>'T1.3'!P16</f>
        <v>341.31031855816843</v>
      </c>
      <c r="T16" s="290">
        <f>'T1.3'!K16</f>
        <v>192.19000000000003</v>
      </c>
      <c r="U16" s="289"/>
      <c r="V16" s="330"/>
      <c r="W16" s="331"/>
    </row>
    <row r="17" spans="1:23" ht="16.5" customHeight="1">
      <c r="A17" s="47" t="s">
        <v>23</v>
      </c>
      <c r="B17" s="47"/>
      <c r="C17" s="47"/>
      <c r="D17" s="183">
        <f>'T1.3'!L17-'T1.3'!M17</f>
        <v>12.353</v>
      </c>
      <c r="E17" s="157">
        <v>27180</v>
      </c>
      <c r="G17" s="157">
        <v>26650</v>
      </c>
      <c r="H17" s="157">
        <v>26930</v>
      </c>
      <c r="I17" s="157">
        <v>27060</v>
      </c>
      <c r="J17" s="216">
        <v>27210</v>
      </c>
      <c r="K17" s="216">
        <v>27280</v>
      </c>
      <c r="L17" s="216">
        <v>27420</v>
      </c>
      <c r="M17" s="216">
        <v>27600</v>
      </c>
      <c r="N17" s="216">
        <v>27690</v>
      </c>
      <c r="O17" s="216">
        <v>27560</v>
      </c>
      <c r="P17" s="216">
        <v>27400</v>
      </c>
      <c r="Q17" s="216">
        <v>27250</v>
      </c>
      <c r="R17" s="216">
        <v>27070</v>
      </c>
      <c r="S17" s="499">
        <f>'T1.3'!P17</f>
        <v>475.3601773180643</v>
      </c>
      <c r="T17" s="290">
        <f>'T1.3'!K17</f>
        <v>17.817</v>
      </c>
      <c r="U17" s="289"/>
      <c r="V17" s="330"/>
      <c r="W17" s="331"/>
    </row>
    <row r="18" spans="1:23" ht="16.5" customHeight="1">
      <c r="A18" s="47" t="s">
        <v>24</v>
      </c>
      <c r="B18" s="47"/>
      <c r="C18" s="47"/>
      <c r="D18" s="183">
        <f>'T1.3'!L18-'T1.3'!M18</f>
        <v>72.21</v>
      </c>
      <c r="E18" s="157">
        <v>144320</v>
      </c>
      <c r="G18" s="157">
        <v>148300</v>
      </c>
      <c r="H18" s="157">
        <v>150130</v>
      </c>
      <c r="I18" s="157">
        <v>151090</v>
      </c>
      <c r="J18" s="216">
        <v>152320</v>
      </c>
      <c r="K18" s="216">
        <v>153290</v>
      </c>
      <c r="L18" s="216">
        <v>154210</v>
      </c>
      <c r="M18" s="216">
        <v>155140</v>
      </c>
      <c r="N18" s="216">
        <v>156250</v>
      </c>
      <c r="O18" s="216">
        <v>156800</v>
      </c>
      <c r="P18" s="216">
        <v>157140</v>
      </c>
      <c r="Q18" s="216">
        <v>157640</v>
      </c>
      <c r="R18" s="216">
        <v>158460</v>
      </c>
      <c r="S18" s="499">
        <f>'T1.3'!P18</f>
        <v>479.4017417644832</v>
      </c>
      <c r="T18" s="290">
        <f>'T1.3'!K18</f>
        <v>87.512</v>
      </c>
      <c r="U18" s="289"/>
      <c r="V18" s="330"/>
      <c r="W18" s="331"/>
    </row>
    <row r="19" spans="1:23" ht="16.5" customHeight="1">
      <c r="A19" s="47" t="s">
        <v>25</v>
      </c>
      <c r="B19" s="47"/>
      <c r="C19" s="47"/>
      <c r="D19" s="183">
        <f>'T1.3'!L19-'T1.3'!M19</f>
        <v>165.308</v>
      </c>
      <c r="E19" s="157">
        <v>350400</v>
      </c>
      <c r="G19" s="157">
        <v>353050</v>
      </c>
      <c r="H19" s="157">
        <v>355450</v>
      </c>
      <c r="I19" s="157">
        <v>357260</v>
      </c>
      <c r="J19" s="216">
        <v>358750</v>
      </c>
      <c r="K19" s="216">
        <v>360050</v>
      </c>
      <c r="L19" s="216">
        <v>361410</v>
      </c>
      <c r="M19" s="216">
        <v>362610</v>
      </c>
      <c r="N19" s="216">
        <v>365300</v>
      </c>
      <c r="O19" s="216">
        <v>366220</v>
      </c>
      <c r="P19" s="216">
        <v>366910</v>
      </c>
      <c r="Q19" s="216">
        <v>367260</v>
      </c>
      <c r="R19" s="216">
        <v>368080</v>
      </c>
      <c r="S19" s="499">
        <f>'T1.3'!P19</f>
        <v>470.71832210389044</v>
      </c>
      <c r="T19" s="290">
        <f>'T1.3'!K19</f>
        <v>201.24900000000002</v>
      </c>
      <c r="U19" s="289"/>
      <c r="V19" s="330"/>
      <c r="W19" s="331"/>
    </row>
    <row r="20" spans="1:23" ht="16.5" customHeight="1">
      <c r="A20" s="47" t="s">
        <v>26</v>
      </c>
      <c r="B20" s="47"/>
      <c r="C20" s="47"/>
      <c r="D20" s="183">
        <f>'T1.3'!L20-'T1.3'!M20</f>
        <v>167.778</v>
      </c>
      <c r="E20" s="157">
        <v>609370</v>
      </c>
      <c r="G20" s="157">
        <v>569560</v>
      </c>
      <c r="H20" s="157">
        <v>569240</v>
      </c>
      <c r="I20" s="157">
        <v>568480</v>
      </c>
      <c r="J20" s="216">
        <v>571760</v>
      </c>
      <c r="K20" s="216">
        <v>576200</v>
      </c>
      <c r="L20" s="216">
        <v>581620</v>
      </c>
      <c r="M20" s="216">
        <v>586500</v>
      </c>
      <c r="N20" s="216">
        <v>593060</v>
      </c>
      <c r="O20" s="216">
        <v>595080</v>
      </c>
      <c r="P20" s="216">
        <v>596550</v>
      </c>
      <c r="Q20" s="216">
        <v>599650</v>
      </c>
      <c r="R20" s="216">
        <v>606340</v>
      </c>
      <c r="S20" s="499">
        <f>'T1.3'!P20</f>
        <v>368.33789622983807</v>
      </c>
      <c r="T20" s="290">
        <f>'T1.3'!K20</f>
        <v>262.63000000000005</v>
      </c>
      <c r="U20" s="289"/>
      <c r="V20" s="330"/>
      <c r="W20" s="331"/>
    </row>
    <row r="21" spans="1:23" ht="16.5" customHeight="1">
      <c r="A21" s="47" t="s">
        <v>27</v>
      </c>
      <c r="B21" s="47"/>
      <c r="C21" s="47"/>
      <c r="D21" s="183">
        <f>'T1.3'!L21-'T1.3'!M21</f>
        <v>107.25699999999999</v>
      </c>
      <c r="E21" s="157">
        <v>208600</v>
      </c>
      <c r="G21" s="157">
        <v>214560</v>
      </c>
      <c r="H21" s="157">
        <v>218060</v>
      </c>
      <c r="I21" s="157">
        <v>220780</v>
      </c>
      <c r="J21" s="216">
        <v>224000</v>
      </c>
      <c r="K21" s="216">
        <v>226980</v>
      </c>
      <c r="L21" s="216">
        <v>228750</v>
      </c>
      <c r="M21" s="216">
        <v>230730</v>
      </c>
      <c r="N21" s="216">
        <v>232730</v>
      </c>
      <c r="O21" s="216">
        <v>232910</v>
      </c>
      <c r="P21" s="216">
        <v>232950</v>
      </c>
      <c r="Q21" s="216">
        <v>233100</v>
      </c>
      <c r="R21" s="216">
        <v>234110</v>
      </c>
      <c r="S21" s="499">
        <f>'T1.3'!P21</f>
        <v>481.8504121993935</v>
      </c>
      <c r="T21" s="290">
        <f>'T1.3'!K21</f>
        <v>147.489</v>
      </c>
      <c r="U21" s="289"/>
      <c r="V21" s="330"/>
      <c r="W21" s="331"/>
    </row>
    <row r="22" spans="1:23" ht="16.5" customHeight="1">
      <c r="A22" s="47" t="s">
        <v>28</v>
      </c>
      <c r="B22" s="47"/>
      <c r="C22" s="47"/>
      <c r="D22" s="183">
        <f>'T1.3'!L22-'T1.3'!M22</f>
        <v>31.765</v>
      </c>
      <c r="E22" s="157">
        <v>84600</v>
      </c>
      <c r="G22" s="157">
        <v>82690</v>
      </c>
      <c r="H22" s="157">
        <v>82680</v>
      </c>
      <c r="I22" s="157">
        <v>82320</v>
      </c>
      <c r="J22" s="216">
        <v>82110</v>
      </c>
      <c r="K22" s="216">
        <v>82000</v>
      </c>
      <c r="L22" s="216">
        <v>81670</v>
      </c>
      <c r="M22" s="216">
        <v>81510</v>
      </c>
      <c r="N22" s="216">
        <v>81220</v>
      </c>
      <c r="O22" s="216">
        <v>80680</v>
      </c>
      <c r="P22" s="216">
        <v>80310</v>
      </c>
      <c r="Q22" s="216">
        <v>79860</v>
      </c>
      <c r="R22" s="216">
        <v>79500</v>
      </c>
      <c r="S22" s="499">
        <f>'T1.3'!P22</f>
        <v>419.6477987421384</v>
      </c>
      <c r="T22" s="290">
        <f>'T1.3'!K22</f>
        <v>36.864000000000004</v>
      </c>
      <c r="U22" s="289"/>
      <c r="V22" s="330"/>
      <c r="W22" s="331"/>
    </row>
    <row r="23" spans="1:23" ht="16.5" customHeight="1">
      <c r="A23" s="47" t="s">
        <v>29</v>
      </c>
      <c r="B23" s="47"/>
      <c r="C23" s="47"/>
      <c r="D23" s="183">
        <f>'T1.3'!L23-'T1.3'!M23</f>
        <v>38.375</v>
      </c>
      <c r="E23" s="157">
        <v>82200</v>
      </c>
      <c r="G23" s="157">
        <v>80230</v>
      </c>
      <c r="H23" s="157">
        <v>80050</v>
      </c>
      <c r="I23" s="157">
        <v>80000</v>
      </c>
      <c r="J23" s="216">
        <v>80370</v>
      </c>
      <c r="K23" s="216">
        <v>81540</v>
      </c>
      <c r="L23" s="216">
        <v>81900</v>
      </c>
      <c r="M23" s="216">
        <v>82360</v>
      </c>
      <c r="N23" s="216">
        <v>83450</v>
      </c>
      <c r="O23" s="216">
        <v>84240</v>
      </c>
      <c r="P23" s="216">
        <v>84700</v>
      </c>
      <c r="Q23" s="216">
        <v>86210</v>
      </c>
      <c r="R23" s="216">
        <v>87390</v>
      </c>
      <c r="S23" s="499">
        <f>'T1.3'!P23</f>
        <v>463.1079070831903</v>
      </c>
      <c r="T23" s="290">
        <f>'T1.3'!K23</f>
        <v>47.882</v>
      </c>
      <c r="U23" s="289"/>
      <c r="V23" s="330"/>
      <c r="W23" s="331"/>
    </row>
    <row r="24" spans="1:23" ht="16.5" customHeight="1">
      <c r="A24" s="47" t="s">
        <v>30</v>
      </c>
      <c r="B24" s="47"/>
      <c r="C24" s="47"/>
      <c r="D24" s="183">
        <f>'T1.3'!L24-'T1.3'!M24</f>
        <v>43.837999999999994</v>
      </c>
      <c r="E24" s="157">
        <v>84950</v>
      </c>
      <c r="G24" s="157">
        <v>89380</v>
      </c>
      <c r="H24" s="157">
        <v>90100</v>
      </c>
      <c r="I24" s="157">
        <v>90780</v>
      </c>
      <c r="J24" s="216">
        <v>91440</v>
      </c>
      <c r="K24" s="216">
        <v>92830</v>
      </c>
      <c r="L24" s="216">
        <v>93170</v>
      </c>
      <c r="M24" s="216">
        <v>93690</v>
      </c>
      <c r="N24" s="216">
        <v>93470</v>
      </c>
      <c r="O24" s="216">
        <v>92910</v>
      </c>
      <c r="P24" s="216">
        <v>94350</v>
      </c>
      <c r="Q24" s="216">
        <v>94750</v>
      </c>
      <c r="R24" s="216">
        <v>95510</v>
      </c>
      <c r="S24" s="499">
        <f>'T1.3'!P24</f>
        <v>480.9653439430426</v>
      </c>
      <c r="T24" s="290">
        <f>'T1.3'!K24</f>
        <v>58.303</v>
      </c>
      <c r="U24" s="289"/>
      <c r="V24" s="330"/>
      <c r="W24" s="331"/>
    </row>
    <row r="25" spans="1:23" ht="16.5" customHeight="1">
      <c r="A25" s="47" t="s">
        <v>31</v>
      </c>
      <c r="B25" s="47"/>
      <c r="C25" s="47"/>
      <c r="D25" s="183">
        <f>'T1.3'!L25-'T1.3'!M25</f>
        <v>56.166999999999994</v>
      </c>
      <c r="E25" s="157">
        <v>138850</v>
      </c>
      <c r="G25" s="157">
        <v>136500</v>
      </c>
      <c r="H25" s="157">
        <v>136690</v>
      </c>
      <c r="I25" s="157">
        <v>136790</v>
      </c>
      <c r="J25" s="216">
        <v>137420</v>
      </c>
      <c r="K25" s="216">
        <v>137910</v>
      </c>
      <c r="L25" s="216">
        <v>137830</v>
      </c>
      <c r="M25" s="216">
        <v>137790</v>
      </c>
      <c r="N25" s="216">
        <v>138090</v>
      </c>
      <c r="O25" s="216">
        <v>137560</v>
      </c>
      <c r="P25" s="216">
        <v>136920</v>
      </c>
      <c r="Q25" s="216">
        <v>136450</v>
      </c>
      <c r="R25" s="216">
        <v>136130</v>
      </c>
      <c r="S25" s="499">
        <f>'T1.3'!P25</f>
        <v>446.4996694336296</v>
      </c>
      <c r="T25" s="290">
        <f>'T1.3'!K25</f>
        <v>70.58</v>
      </c>
      <c r="U25" s="289"/>
      <c r="V25" s="330"/>
      <c r="W25" s="331"/>
    </row>
    <row r="26" spans="1:23" ht="16.5" customHeight="1">
      <c r="A26" s="47" t="s">
        <v>32</v>
      </c>
      <c r="B26" s="47"/>
      <c r="C26" s="47"/>
      <c r="D26" s="183">
        <f>'T1.3'!L26-'T1.3'!M26</f>
        <v>132.895</v>
      </c>
      <c r="E26" s="157">
        <v>327620</v>
      </c>
      <c r="G26" s="157">
        <v>325400</v>
      </c>
      <c r="H26" s="157">
        <v>327140</v>
      </c>
      <c r="I26" s="157">
        <v>328740</v>
      </c>
      <c r="J26" s="216">
        <v>331170</v>
      </c>
      <c r="K26" s="216">
        <v>333290</v>
      </c>
      <c r="L26" s="216">
        <v>335160</v>
      </c>
      <c r="M26" s="216">
        <v>336280</v>
      </c>
      <c r="N26" s="216">
        <v>337720</v>
      </c>
      <c r="O26" s="216">
        <v>337870</v>
      </c>
      <c r="P26" s="216">
        <v>337730</v>
      </c>
      <c r="Q26" s="216">
        <v>337950</v>
      </c>
      <c r="R26" s="216">
        <v>338260</v>
      </c>
      <c r="S26" s="499">
        <f>'T1.3'!P26</f>
        <v>421.57216342458463</v>
      </c>
      <c r="T26" s="290">
        <f>'T1.3'!K26</f>
        <v>172.22199999999998</v>
      </c>
      <c r="U26" s="289"/>
      <c r="V26" s="330"/>
      <c r="W26" s="331"/>
    </row>
    <row r="27" spans="1:23" ht="16.5" customHeight="1">
      <c r="A27" s="47" t="s">
        <v>33</v>
      </c>
      <c r="B27" s="47"/>
      <c r="C27" s="47"/>
      <c r="D27" s="183">
        <f>'T1.3'!L27-'T1.3'!M27</f>
        <v>10.231</v>
      </c>
      <c r="E27" s="157">
        <v>19480</v>
      </c>
      <c r="G27" s="157">
        <v>19830</v>
      </c>
      <c r="H27" s="157">
        <v>20070</v>
      </c>
      <c r="I27" s="157">
        <v>20340</v>
      </c>
      <c r="J27" s="216">
        <v>20580</v>
      </c>
      <c r="K27" s="216">
        <v>20740</v>
      </c>
      <c r="L27" s="216">
        <v>20940</v>
      </c>
      <c r="M27" s="216">
        <v>21220</v>
      </c>
      <c r="N27" s="216">
        <v>21420</v>
      </c>
      <c r="O27" s="216">
        <v>21530</v>
      </c>
      <c r="P27" s="216">
        <v>21570</v>
      </c>
      <c r="Q27" s="216">
        <v>21590</v>
      </c>
      <c r="R27" s="216">
        <v>21670</v>
      </c>
      <c r="S27" s="499">
        <f>'T1.3'!P27</f>
        <v>494.7392708814029</v>
      </c>
      <c r="T27" s="290">
        <f>'T1.3'!K27</f>
        <v>16.317</v>
      </c>
      <c r="U27" s="289"/>
      <c r="V27" s="330"/>
      <c r="W27" s="331"/>
    </row>
    <row r="28" spans="1:23" ht="16.5" customHeight="1">
      <c r="A28" s="47" t="s">
        <v>34</v>
      </c>
      <c r="B28" s="47"/>
      <c r="C28" s="47"/>
      <c r="D28" s="183">
        <f>'T1.3'!L28-'T1.3'!M28</f>
        <v>70.416</v>
      </c>
      <c r="E28" s="157">
        <v>133620</v>
      </c>
      <c r="G28" s="157">
        <v>136900</v>
      </c>
      <c r="H28" s="157">
        <v>138060</v>
      </c>
      <c r="I28" s="157">
        <v>139390</v>
      </c>
      <c r="J28" s="216">
        <v>141140</v>
      </c>
      <c r="K28" s="216">
        <v>143130</v>
      </c>
      <c r="L28" s="216">
        <v>144370</v>
      </c>
      <c r="M28" s="216">
        <v>145600</v>
      </c>
      <c r="N28" s="216">
        <v>146850</v>
      </c>
      <c r="O28" s="216">
        <v>147740</v>
      </c>
      <c r="P28" s="216">
        <v>147750</v>
      </c>
      <c r="Q28" s="216">
        <v>148880</v>
      </c>
      <c r="R28" s="216">
        <v>149930</v>
      </c>
      <c r="S28" s="499">
        <f>'T1.3'!P28</f>
        <v>494.9309677849663</v>
      </c>
      <c r="T28" s="290">
        <f>'T1.3'!K28</f>
        <v>92.75000000000001</v>
      </c>
      <c r="U28" s="289"/>
      <c r="V28" s="330"/>
      <c r="W28" s="331"/>
    </row>
    <row r="29" spans="1:23" ht="16.5" customHeight="1">
      <c r="A29" s="47" t="s">
        <v>35</v>
      </c>
      <c r="B29" s="47"/>
      <c r="C29" s="47"/>
      <c r="D29" s="183">
        <f>'T1.3'!L29-'T1.3'!M29</f>
        <v>71.67999999999999</v>
      </c>
      <c r="E29" s="157">
        <v>176970</v>
      </c>
      <c r="G29" s="157">
        <v>171470</v>
      </c>
      <c r="H29" s="157">
        <v>171430</v>
      </c>
      <c r="I29" s="157">
        <v>171270</v>
      </c>
      <c r="J29" s="216">
        <v>171860</v>
      </c>
      <c r="K29" s="216">
        <v>172640</v>
      </c>
      <c r="L29" s="216">
        <v>173020</v>
      </c>
      <c r="M29" s="216">
        <v>173700</v>
      </c>
      <c r="N29" s="216">
        <v>174700</v>
      </c>
      <c r="O29" s="216">
        <v>174310</v>
      </c>
      <c r="P29" s="216">
        <v>173900</v>
      </c>
      <c r="Q29" s="216">
        <v>174230</v>
      </c>
      <c r="R29" s="216">
        <v>174560</v>
      </c>
      <c r="S29" s="499">
        <f>'T1.3'!P29</f>
        <v>436.80682859761686</v>
      </c>
      <c r="T29" s="290">
        <f>'T1.3'!K29</f>
        <v>87.135</v>
      </c>
      <c r="U29" s="289"/>
      <c r="V29" s="330"/>
      <c r="W29" s="331"/>
    </row>
    <row r="30" spans="1:23" ht="16.5" customHeight="1">
      <c r="A30" s="47" t="s">
        <v>36</v>
      </c>
      <c r="B30" s="47"/>
      <c r="C30" s="47"/>
      <c r="D30" s="183">
        <f>'T1.3'!L30-'T1.3'!M30</f>
        <v>55.466</v>
      </c>
      <c r="E30" s="157">
        <v>106900</v>
      </c>
      <c r="G30" s="157">
        <v>109460</v>
      </c>
      <c r="H30" s="157">
        <v>110250</v>
      </c>
      <c r="I30" s="157">
        <v>110860</v>
      </c>
      <c r="J30" s="216">
        <v>112200</v>
      </c>
      <c r="K30" s="216">
        <v>113360</v>
      </c>
      <c r="L30" s="216">
        <v>113590</v>
      </c>
      <c r="M30" s="216">
        <v>113690</v>
      </c>
      <c r="N30" s="216">
        <v>113880</v>
      </c>
      <c r="O30" s="216">
        <v>113710</v>
      </c>
      <c r="P30" s="216">
        <v>113870</v>
      </c>
      <c r="Q30" s="216">
        <v>114030</v>
      </c>
      <c r="R30" s="216">
        <v>114030</v>
      </c>
      <c r="S30" s="499">
        <f>'T1.3'!P30</f>
        <v>514.005086380777</v>
      </c>
      <c r="T30" s="290">
        <f>'T1.3'!K30</f>
        <v>75.37700000000001</v>
      </c>
      <c r="U30" s="289"/>
      <c r="V30" s="330"/>
      <c r="W30" s="331"/>
    </row>
    <row r="31" spans="1:23" ht="16.5" customHeight="1">
      <c r="A31" s="47" t="s">
        <v>37</v>
      </c>
      <c r="B31" s="47"/>
      <c r="C31" s="47"/>
      <c r="D31" s="183">
        <f>'T1.3'!L31-'T1.3'!M31</f>
        <v>10.762</v>
      </c>
      <c r="E31" s="157">
        <v>22440</v>
      </c>
      <c r="G31" s="157">
        <v>22090</v>
      </c>
      <c r="H31" s="157">
        <v>22250</v>
      </c>
      <c r="I31" s="157">
        <v>22210</v>
      </c>
      <c r="J31" s="216">
        <v>22350</v>
      </c>
      <c r="K31" s="216">
        <v>22480</v>
      </c>
      <c r="L31" s="216">
        <v>22790</v>
      </c>
      <c r="M31" s="216">
        <v>23060</v>
      </c>
      <c r="N31" s="216">
        <v>23240</v>
      </c>
      <c r="O31" s="216">
        <v>23210</v>
      </c>
      <c r="P31" s="216">
        <v>23200</v>
      </c>
      <c r="Q31" s="216">
        <v>23230</v>
      </c>
      <c r="R31" s="216">
        <v>23200</v>
      </c>
      <c r="S31" s="499">
        <f>'T1.3'!P31</f>
        <v>503.66379310344826</v>
      </c>
      <c r="T31" s="290">
        <f>'T1.3'!K31</f>
        <v>16.832</v>
      </c>
      <c r="U31" s="289"/>
      <c r="V31" s="330"/>
      <c r="W31" s="331"/>
    </row>
    <row r="32" spans="1:23" ht="16.5" customHeight="1">
      <c r="A32" s="47" t="s">
        <v>38</v>
      </c>
      <c r="B32" s="47"/>
      <c r="C32" s="47"/>
      <c r="D32" s="183">
        <f>'T1.3'!L32-'T1.3'!M32</f>
        <v>51.451</v>
      </c>
      <c r="E32" s="157">
        <v>113920</v>
      </c>
      <c r="G32" s="157">
        <v>111840</v>
      </c>
      <c r="H32" s="157">
        <v>112030</v>
      </c>
      <c r="I32" s="157">
        <v>112100</v>
      </c>
      <c r="J32" s="216">
        <v>112380</v>
      </c>
      <c r="K32" s="216">
        <v>112610</v>
      </c>
      <c r="L32" s="216">
        <v>112490</v>
      </c>
      <c r="M32" s="216">
        <v>112600</v>
      </c>
      <c r="N32" s="216">
        <v>112980</v>
      </c>
      <c r="O32" s="216">
        <v>112910</v>
      </c>
      <c r="P32" s="216">
        <v>112850</v>
      </c>
      <c r="Q32" s="216">
        <v>112510</v>
      </c>
      <c r="R32" s="216">
        <v>112400</v>
      </c>
      <c r="S32" s="499">
        <f>'T1.3'!P32</f>
        <v>481.43238434163703</v>
      </c>
      <c r="T32" s="290">
        <f>'T1.3'!K32</f>
        <v>63.391999999999996</v>
      </c>
      <c r="U32" s="289"/>
      <c r="V32" s="330"/>
      <c r="W32" s="331"/>
    </row>
    <row r="33" spans="1:23" ht="16.5" customHeight="1">
      <c r="A33" s="47" t="s">
        <v>39</v>
      </c>
      <c r="B33" s="47"/>
      <c r="C33" s="47"/>
      <c r="D33" s="183">
        <f>'T1.3'!L33-'T1.3'!M33</f>
        <v>136.361</v>
      </c>
      <c r="E33" s="157">
        <v>307400</v>
      </c>
      <c r="G33" s="157">
        <v>305670</v>
      </c>
      <c r="H33" s="157">
        <v>306850</v>
      </c>
      <c r="I33" s="157">
        <v>308450</v>
      </c>
      <c r="J33" s="216">
        <v>310380</v>
      </c>
      <c r="K33" s="216">
        <v>311320</v>
      </c>
      <c r="L33" s="216">
        <v>312180</v>
      </c>
      <c r="M33" s="216">
        <v>313180</v>
      </c>
      <c r="N33" s="216">
        <v>313900</v>
      </c>
      <c r="O33" s="216">
        <v>314360</v>
      </c>
      <c r="P33" s="216">
        <v>314850</v>
      </c>
      <c r="Q33" s="216">
        <v>315360</v>
      </c>
      <c r="R33" s="216">
        <v>316230</v>
      </c>
      <c r="S33" s="499">
        <f>'T1.3'!P33</f>
        <v>457.74910666287195</v>
      </c>
      <c r="T33" s="290">
        <f>'T1.3'!K33</f>
        <v>167.24900000000005</v>
      </c>
      <c r="U33" s="289"/>
      <c r="V33" s="330"/>
      <c r="W33" s="331"/>
    </row>
    <row r="34" spans="1:23" ht="16.5" customHeight="1">
      <c r="A34" s="47" t="s">
        <v>40</v>
      </c>
      <c r="B34" s="47"/>
      <c r="C34" s="47"/>
      <c r="D34" s="183">
        <f>'T1.3'!L34-'T1.3'!M34</f>
        <v>41.793</v>
      </c>
      <c r="E34" s="157">
        <v>85220</v>
      </c>
      <c r="G34" s="157">
        <v>86910</v>
      </c>
      <c r="H34" s="157">
        <v>87510</v>
      </c>
      <c r="I34" s="157">
        <v>88090</v>
      </c>
      <c r="J34" s="216">
        <v>88430</v>
      </c>
      <c r="K34" s="216">
        <v>88540</v>
      </c>
      <c r="L34" s="216">
        <v>88690</v>
      </c>
      <c r="M34" s="216">
        <v>89550</v>
      </c>
      <c r="N34" s="216">
        <v>90330</v>
      </c>
      <c r="O34" s="216">
        <v>91020</v>
      </c>
      <c r="P34" s="216">
        <v>91260</v>
      </c>
      <c r="Q34" s="216">
        <v>91580</v>
      </c>
      <c r="R34" s="216">
        <v>92830</v>
      </c>
      <c r="S34" s="499">
        <f>'T1.3'!P34</f>
        <v>584.229236238285</v>
      </c>
      <c r="T34" s="290">
        <f>'T1.3'!K34</f>
        <v>64.336</v>
      </c>
      <c r="U34" s="289"/>
      <c r="V34" s="330"/>
      <c r="W34" s="331"/>
    </row>
    <row r="35" spans="1:23" ht="16.5" customHeight="1">
      <c r="A35" s="47" t="s">
        <v>41</v>
      </c>
      <c r="B35" s="47"/>
      <c r="C35" s="47"/>
      <c r="D35" s="183">
        <f>'T1.3'!L35-'T1.3'!M35</f>
        <v>34.510000000000005</v>
      </c>
      <c r="E35" s="157">
        <v>94600</v>
      </c>
      <c r="G35" s="157">
        <v>91970</v>
      </c>
      <c r="H35" s="157">
        <v>91530</v>
      </c>
      <c r="I35" s="157">
        <v>91420</v>
      </c>
      <c r="J35" s="216">
        <v>91370</v>
      </c>
      <c r="K35" s="216">
        <v>91190</v>
      </c>
      <c r="L35" s="216">
        <v>91080</v>
      </c>
      <c r="M35" s="216">
        <v>90800</v>
      </c>
      <c r="N35" s="216">
        <v>90610</v>
      </c>
      <c r="O35" s="216">
        <v>90340</v>
      </c>
      <c r="P35" s="216">
        <v>89810</v>
      </c>
      <c r="Q35" s="216">
        <v>89730</v>
      </c>
      <c r="R35" s="216">
        <v>89590</v>
      </c>
      <c r="S35" s="499">
        <f>'T1.3'!P35</f>
        <v>409.0300256725081</v>
      </c>
      <c r="T35" s="290">
        <f>'T1.3'!K35</f>
        <v>41.31699999999999</v>
      </c>
      <c r="U35" s="289"/>
      <c r="V35" s="330"/>
      <c r="W35" s="331"/>
    </row>
    <row r="36" spans="1:23" ht="16.5" customHeight="1">
      <c r="A36" s="47" t="s">
        <v>42</v>
      </c>
      <c r="B36" s="47"/>
      <c r="C36" s="47"/>
      <c r="D36" s="183">
        <f>'T1.3'!L36-'T1.3'!M36</f>
        <v>78.719</v>
      </c>
      <c r="E36" s="157">
        <v>156690</v>
      </c>
      <c r="G36" s="157">
        <v>163540</v>
      </c>
      <c r="H36" s="157">
        <v>165010</v>
      </c>
      <c r="I36" s="157">
        <v>167110</v>
      </c>
      <c r="J36" s="216">
        <v>169470</v>
      </c>
      <c r="K36" s="216">
        <v>171380</v>
      </c>
      <c r="L36" s="216">
        <v>173040</v>
      </c>
      <c r="M36" s="216">
        <v>174090</v>
      </c>
      <c r="N36" s="216">
        <v>175300</v>
      </c>
      <c r="O36" s="216">
        <v>175990</v>
      </c>
      <c r="P36" s="216">
        <v>176140</v>
      </c>
      <c r="Q36" s="216">
        <v>177150</v>
      </c>
      <c r="R36" s="216">
        <v>178550</v>
      </c>
      <c r="S36" s="499">
        <f>'T1.3'!P36</f>
        <v>467.60571268552224</v>
      </c>
      <c r="T36" s="290">
        <f>'T1.3'!K36</f>
        <v>99.18500000000002</v>
      </c>
      <c r="U36" s="289"/>
      <c r="V36" s="330"/>
      <c r="W36" s="332"/>
    </row>
    <row r="37" spans="1:23" ht="16.5" customHeight="1">
      <c r="A37" s="47"/>
      <c r="B37" s="47"/>
      <c r="C37" s="47"/>
      <c r="D37" s="183"/>
      <c r="E37" s="157"/>
      <c r="G37" s="157"/>
      <c r="H37" s="157"/>
      <c r="I37" s="157"/>
      <c r="J37" s="216"/>
      <c r="K37" s="216"/>
      <c r="L37" s="216"/>
      <c r="M37" s="216"/>
      <c r="N37" s="216"/>
      <c r="O37" s="216"/>
      <c r="P37" s="216"/>
      <c r="Q37" s="216"/>
      <c r="R37" s="216"/>
      <c r="S37" s="499"/>
      <c r="T37" s="290"/>
      <c r="U37" s="289"/>
      <c r="V37" s="330"/>
      <c r="W37" s="332"/>
    </row>
    <row r="38" spans="1:23" ht="16.5" customHeight="1">
      <c r="A38" s="47"/>
      <c r="B38" s="47"/>
      <c r="C38" s="47"/>
      <c r="D38" s="183"/>
      <c r="E38" s="157"/>
      <c r="G38" s="157"/>
      <c r="H38" s="157"/>
      <c r="I38" s="157"/>
      <c r="J38" s="216"/>
      <c r="K38" s="216"/>
      <c r="L38" s="216"/>
      <c r="M38" s="216"/>
      <c r="N38" s="216"/>
      <c r="O38" s="216"/>
      <c r="P38" s="216"/>
      <c r="Q38" s="216"/>
      <c r="R38" s="216"/>
      <c r="S38" s="499"/>
      <c r="T38" s="290"/>
      <c r="U38" s="289"/>
      <c r="V38" s="330"/>
      <c r="W38" s="332"/>
    </row>
    <row r="39" spans="1:23" ht="16.5" customHeight="1">
      <c r="A39" s="47"/>
      <c r="B39" s="47"/>
      <c r="C39" s="47"/>
      <c r="D39" s="183"/>
      <c r="E39" s="157"/>
      <c r="G39" s="157"/>
      <c r="H39" s="157"/>
      <c r="I39" s="157"/>
      <c r="J39" s="216"/>
      <c r="K39" s="216"/>
      <c r="L39" s="216"/>
      <c r="M39" s="216"/>
      <c r="N39" s="216"/>
      <c r="O39" s="216"/>
      <c r="P39" s="216"/>
      <c r="Q39" s="216"/>
      <c r="R39" s="216"/>
      <c r="S39" s="499"/>
      <c r="T39" s="290"/>
      <c r="U39" s="289"/>
      <c r="V39" s="330"/>
      <c r="W39" s="332"/>
    </row>
    <row r="40" spans="1:23" ht="16.5" customHeight="1">
      <c r="A40" s="47"/>
      <c r="B40" s="47"/>
      <c r="C40" s="47"/>
      <c r="D40" s="183"/>
      <c r="E40" s="157"/>
      <c r="G40" s="157"/>
      <c r="H40" s="157"/>
      <c r="I40" s="157"/>
      <c r="J40" s="216"/>
      <c r="K40" s="216"/>
      <c r="L40" s="216"/>
      <c r="M40" s="216"/>
      <c r="N40" s="216"/>
      <c r="O40" s="216"/>
      <c r="P40" s="216"/>
      <c r="Q40" s="216"/>
      <c r="R40" s="216"/>
      <c r="S40" s="499"/>
      <c r="T40" s="290"/>
      <c r="U40" s="289"/>
      <c r="V40" s="330"/>
      <c r="W40" s="332"/>
    </row>
    <row r="41" spans="1:23" ht="16.5" customHeight="1">
      <c r="A41" s="47"/>
      <c r="B41" s="47"/>
      <c r="C41" s="47"/>
      <c r="D41" s="183"/>
      <c r="E41" s="157"/>
      <c r="G41" s="157"/>
      <c r="H41" s="157"/>
      <c r="I41" s="157"/>
      <c r="J41" s="216"/>
      <c r="K41" s="216"/>
      <c r="L41" s="216"/>
      <c r="M41" s="216"/>
      <c r="N41" s="216"/>
      <c r="O41" s="216"/>
      <c r="P41" s="216"/>
      <c r="Q41" s="216"/>
      <c r="R41" s="216"/>
      <c r="S41" s="499"/>
      <c r="T41" s="290"/>
      <c r="U41" s="289"/>
      <c r="V41" s="330"/>
      <c r="W41" s="332"/>
    </row>
    <row r="42" spans="1:23" ht="16.5" customHeight="1">
      <c r="A42" s="47"/>
      <c r="B42" s="47"/>
      <c r="C42" s="47"/>
      <c r="D42" s="183"/>
      <c r="E42" s="157"/>
      <c r="G42" s="157"/>
      <c r="H42" s="157"/>
      <c r="I42" s="157"/>
      <c r="J42" s="216"/>
      <c r="K42" s="216"/>
      <c r="L42" s="216"/>
      <c r="M42" s="216"/>
      <c r="N42" s="216"/>
      <c r="O42" s="216"/>
      <c r="P42" s="216"/>
      <c r="Q42" s="216"/>
      <c r="R42" s="216"/>
      <c r="S42" s="499"/>
      <c r="T42" s="290"/>
      <c r="U42" s="289"/>
      <c r="V42" s="330"/>
      <c r="W42" s="332"/>
    </row>
    <row r="43" spans="1:23" ht="16.5" customHeight="1">
      <c r="A43" s="47"/>
      <c r="B43" s="47"/>
      <c r="C43" s="47"/>
      <c r="D43" s="183"/>
      <c r="E43" s="157"/>
      <c r="G43" s="157"/>
      <c r="H43" s="157"/>
      <c r="I43" s="157"/>
      <c r="J43" s="216"/>
      <c r="K43" s="216"/>
      <c r="L43" s="216"/>
      <c r="M43" s="216"/>
      <c r="N43" s="216"/>
      <c r="O43" s="216"/>
      <c r="P43" s="216"/>
      <c r="Q43" s="216"/>
      <c r="R43" s="216"/>
      <c r="S43" s="499"/>
      <c r="T43" s="290"/>
      <c r="U43" s="289"/>
      <c r="V43" s="330"/>
      <c r="W43" s="332"/>
    </row>
    <row r="44" spans="1:23" ht="16.5" customHeight="1">
      <c r="A44" s="47"/>
      <c r="B44" s="47"/>
      <c r="C44" s="47"/>
      <c r="D44" s="45"/>
      <c r="G44" s="77"/>
      <c r="H44" s="77"/>
      <c r="I44" s="77"/>
      <c r="J44" s="77"/>
      <c r="K44" s="77"/>
      <c r="L44" s="77"/>
      <c r="M44" s="77"/>
      <c r="N44" s="77"/>
      <c r="O44" s="77"/>
      <c r="P44" s="77"/>
      <c r="Q44" s="77"/>
      <c r="R44" s="77"/>
      <c r="S44" s="45"/>
      <c r="T44" s="45"/>
      <c r="U44" s="45"/>
      <c r="V44" s="45"/>
      <c r="W44" s="45"/>
    </row>
    <row r="45" spans="1:23" s="44" customFormat="1" ht="20.25" customHeight="1">
      <c r="A45" s="534" t="s">
        <v>847</v>
      </c>
      <c r="L45" s="45"/>
      <c r="M45" s="45"/>
      <c r="N45" s="45"/>
      <c r="O45" s="45"/>
      <c r="P45" s="45"/>
      <c r="Q45" s="45"/>
      <c r="R45" s="45"/>
      <c r="S45" s="45"/>
      <c r="T45" s="45"/>
      <c r="U45" s="45"/>
      <c r="V45" s="45"/>
      <c r="W45" s="45"/>
    </row>
    <row r="83" ht="37.5" customHeight="1"/>
    <row r="84" ht="37.5" customHeight="1"/>
    <row r="85" ht="37.5" customHeight="1"/>
    <row r="86" ht="37.5" customHeight="1"/>
    <row r="87" ht="37.5" customHeight="1"/>
    <row r="88" ht="37.5" customHeight="1">
      <c r="A88" s="94" t="s">
        <v>330</v>
      </c>
    </row>
    <row r="89" ht="37.5" customHeight="1">
      <c r="A89" s="94"/>
    </row>
    <row r="90" ht="37.5" customHeight="1">
      <c r="A90" s="94"/>
    </row>
    <row r="92" spans="1:23" s="44" customFormat="1" ht="23.25">
      <c r="A92" s="534" t="s">
        <v>848</v>
      </c>
      <c r="L92" s="45"/>
      <c r="M92" s="45"/>
      <c r="N92" s="45"/>
      <c r="O92" s="45"/>
      <c r="P92" s="45"/>
      <c r="Q92" s="45"/>
      <c r="R92" s="45"/>
      <c r="S92" s="45"/>
      <c r="T92" s="45"/>
      <c r="U92" s="45"/>
      <c r="V92" s="45"/>
      <c r="W92" s="45"/>
    </row>
    <row r="93" ht="21" customHeight="1">
      <c r="A93" s="121"/>
    </row>
    <row r="129" ht="12.75">
      <c r="A129" t="s">
        <v>239</v>
      </c>
    </row>
    <row r="130" ht="12.75">
      <c r="A130" t="s">
        <v>44</v>
      </c>
    </row>
    <row r="144" ht="18">
      <c r="A144" s="94" t="s">
        <v>335</v>
      </c>
    </row>
  </sheetData>
  <sheetProtection/>
  <mergeCells count="2">
    <mergeCell ref="U2:W2"/>
    <mergeCell ref="E2:F2"/>
  </mergeCells>
  <printOptions/>
  <pageMargins left="0.5118110236220472" right="0.5118110236220472" top="0.7480314960629921" bottom="0.7480314960629921" header="0.31496062992125984" footer="0.31496062992125984"/>
  <pageSetup fitToHeight="1" fitToWidth="1" horizontalDpi="600" verticalDpi="600" orientation="portrait" paperSize="9" scale="38" r:id="rId2"/>
  <headerFooter alignWithMargins="0">
    <oddHeader>&amp;R&amp;"Arial,Bold"&amp;20ROAD TRANSPORT VEHICLES</oddHeader>
  </headerFooter>
  <drawing r:id="rId1"/>
</worksheet>
</file>

<file path=xl/worksheets/sheet5.xml><?xml version="1.0" encoding="utf-8"?>
<worksheet xmlns="http://schemas.openxmlformats.org/spreadsheetml/2006/main" xmlns:r="http://schemas.openxmlformats.org/officeDocument/2006/relationships">
  <dimension ref="A1:T41"/>
  <sheetViews>
    <sheetView zoomScalePageLayoutView="0" workbookViewId="0" topLeftCell="A1">
      <selection activeCell="B42" sqref="B42"/>
    </sheetView>
  </sheetViews>
  <sheetFormatPr defaultColWidth="9.140625" defaultRowHeight="12.75"/>
  <cols>
    <col min="2" max="2" width="58.8515625" style="0" customWidth="1"/>
  </cols>
  <sheetData>
    <row r="1" spans="2:15" ht="12.75">
      <c r="B1" s="11" t="s">
        <v>676</v>
      </c>
      <c r="D1" s="11" t="s">
        <v>684</v>
      </c>
      <c r="I1" s="11" t="s">
        <v>683</v>
      </c>
      <c r="L1" s="11" t="s">
        <v>685</v>
      </c>
      <c r="O1" s="11" t="s">
        <v>686</v>
      </c>
    </row>
    <row r="2" spans="1:16" ht="15">
      <c r="A2">
        <v>1</v>
      </c>
      <c r="B2" s="45" t="s">
        <v>697</v>
      </c>
      <c r="C2" s="11" t="s">
        <v>677</v>
      </c>
      <c r="D2" s="11">
        <v>1</v>
      </c>
      <c r="E2" s="564" t="str">
        <f ca="1">IF(OFFSET('DB'!$A$2,MATCH(VLOOKUP(L!$A$34,L!$A$2:$C$32,3,FALSE),'DB'!$A$2:$A$532,0)-1,1)=0,"",OFFSET('DB'!$A$2,MATCH(VLOOKUP(L!$A$34,L!$A$2:$C$32,3,FALSE),'DB'!$A$2:$A$532,0)-1,1))</f>
        <v>by taxation group</v>
      </c>
      <c r="H2">
        <f>10-COUNTIF(E2:E11,"")</f>
        <v>3</v>
      </c>
      <c r="I2">
        <v>1</v>
      </c>
      <c r="J2" t="str">
        <f ca="1">IF(OFFSET(OFFSET(OFFSET('DB'!$A$2,MATCH(VLOOKUP($A$34,$A$2:$C$33,3,FALSE),'DB'!$A$2:$A$242,0)-1,0),0,3),MATCH(VLOOKUP($E$34,$D$2:$E$11,2,FALSE),OFFSET('DB'!$A$2,MATCH(VLOOKUP(L!$A$34,L!$A$2:$C$25,3,FALSE),'DB'!$A$2:$A$330,0)-1,2,MATCH(VLOOKUP(L!$A$34+1,L!$A$2:$C$25,3,FALSE),'DB'!$A$2:$A$330,0)-MATCH(VLOOKUP(L!$A$34,L!$A$2:$C$25,3,FALSE),'DB'!$A$2:$A$330,0)),0),0)=0,"",OFFSET(OFFSET(OFFSET('DB'!$A$2,MATCH(VLOOKUP($A$34,$A$2:$C$33,3,FALSE),'DB'!$A$2:$A$242,0)-1,0),0,3),MATCH(VLOOKUP($E$34,$D$2:$E$11,2,FALSE),OFFSET('DB'!$A$2,MATCH(VLOOKUP(L!$A$34,L!$A$2:$C$25,3,FALSE),'DB'!$A$2:$A$330,0)-1,2,MATCH(VLOOKUP(L!$A$34+1,L!$A$2:$C$25,3,FALSE),'DB'!$A$2:$A$330,0)-MATCH(VLOOKUP(L!$A$34,L!$A$2:$C$25,3,FALSE),'DB'!$A$2:$A$330,0)),0),0))</f>
        <v>Private and light goods</v>
      </c>
      <c r="L2">
        <v>1</v>
      </c>
      <c r="M2" t="str">
        <f ca="1">OFFSET(OFFSET(OFFSET('DB'!$A$2,MATCH(VLOOKUP($A$34,$A$2:$C$33,3,FALSE),'DB'!$A$2:$A$242,0)-1,0),0,3),MATCH(VLOOKUP($E$34,$D$2:$E$11,2,FALSE),OFFSET('DB'!$A$2,MATCH(VLOOKUP(L!$A$34,L!$A$2:$C$25,3,FALSE),'DB'!$A$2:$A$330,0)-1,2,MATCH(VLOOKUP(L!$A$34+1,L!$A$2:$C$25,3,FALSE),'DB'!$A$2:$A$330,0)-MATCH(VLOOKUP(L!$A$34,L!$A$2:$C$25,3,FALSE),'DB'!$A$2:$A$330,0)),0),0)</f>
        <v>Private and light goods</v>
      </c>
      <c r="O2">
        <v>1</v>
      </c>
      <c r="P2" t="str">
        <f ca="1">OFFSET(OFFSET(OFFSET('DB'!$A$2,MATCH(VLOOKUP($A$34,$A$2:$C$33,3,FALSE),'DB'!$A$2:$A$242,0)-1,0),0,3),MATCH(VLOOKUP($E$34,$D$2:$E$11,2,FALSE),OFFSET('DB'!$A$2,MATCH(VLOOKUP(L!$A$34,L!$A$2:$C$25,3,FALSE),'DB'!$A$2:$A$330,0)-1,2,MATCH(VLOOKUP(L!$A$34+1,L!$A$2:$C$25,3,FALSE),'DB'!$A$2:$A$330,0)-MATCH(VLOOKUP(L!$A$34,L!$A$2:$C$25,3,FALSE),'DB'!$A$2:$A$330,0)),0),0)</f>
        <v>Private and light goods</v>
      </c>
    </row>
    <row r="3" spans="1:16" ht="15">
      <c r="A3">
        <v>2</v>
      </c>
      <c r="B3" s="45" t="s">
        <v>698</v>
      </c>
      <c r="C3" s="11" t="s">
        <v>678</v>
      </c>
      <c r="D3" s="11">
        <v>2</v>
      </c>
      <c r="E3" s="564" t="str">
        <f ca="1">IF(OFFSET('DB'!$A$2,MATCH(VLOOKUP(L!$A$34,L!$A$2:$C$32,3,FALSE),'DB'!$A$2:$A$532,0),1)=0,"",OFFSET('DB'!$A$2,MATCH(VLOOKUP(L!$A$34,L!$A$2:$C$32,3,FALSE),'DB'!$A$2:$A$532,0),1))</f>
        <v>by body type</v>
      </c>
      <c r="I3">
        <v>2</v>
      </c>
      <c r="J3" t="str">
        <f ca="1">IF(OFFSET(OFFSET(OFFSET('DB'!$A$2,MATCH(VLOOKUP($A$34,$A$2:$C$33,3,FALSE),'DB'!$A$2:$A$242,0)-1,0),0,3),MATCH(VLOOKUP($E$34,$D$2:$E$11,2,FALSE),OFFSET('DB'!$A$2,MATCH(VLOOKUP(L!$A$34,L!$A$2:$C$25,3,FALSE),'DB'!$A$2:$A$330,0)-1,2,MATCH(VLOOKUP(L!$A$34+1,L!$A$2:$C$25,3,FALSE),'DB'!$A$2:$A$330,0)-MATCH(VLOOKUP(L!$A$34,L!$A$2:$C$25,3,FALSE),'DB'!$A$2:$A$330,0)),0)+1,0)=0,"",OFFSET(OFFSET(OFFSET('DB'!$A$2,MATCH(VLOOKUP($A$34,$A$2:$C$33,3,FALSE),'DB'!$A$2:$A$242,0)-1,0),0,3),MATCH(VLOOKUP($E$34,$D$2:$E$11,2,FALSE),OFFSET('DB'!$A$2,MATCH(VLOOKUP(L!$A$34,L!$A$2:$C$25,3,FALSE),'DB'!$A$2:$A$330,0)-1,2,MATCH(VLOOKUP(L!$A$34+1,L!$A$2:$C$25,3,FALSE),'DB'!$A$2:$A$330,0)-MATCH(VLOOKUP(L!$A$34,L!$A$2:$C$25,3,FALSE),'DB'!$A$2:$A$330,0)),0)+1,0))</f>
        <v>Motorcycles</v>
      </c>
      <c r="L3">
        <v>2</v>
      </c>
      <c r="M3" t="str">
        <f ca="1">OFFSET(OFFSET(OFFSET('DB'!$A$2,MATCH(VLOOKUP($A$34,$A$2:$C$33,3,FALSE),'DB'!$A$2:$A$242,0)-1,0),0,3),MATCH(VLOOKUP($E$34,$D$2:$E$11,2,FALSE),OFFSET('DB'!$A$2,MATCH(VLOOKUP(L!$A$34,L!$A$2:$C$25,3,FALSE),'DB'!$A$2:$A$330,0)-1,2,MATCH(VLOOKUP(L!$A$34+1,L!$A$2:$C$25,3,FALSE),'DB'!$A$2:$A$330,0)-MATCH(VLOOKUP(L!$A$34,L!$A$2:$C$25,3,FALSE),'DB'!$A$2:$A$330,0)),0)+1,0)</f>
        <v>Motorcycles</v>
      </c>
      <c r="O3">
        <v>2</v>
      </c>
      <c r="P3" t="str">
        <f ca="1">OFFSET(OFFSET(OFFSET('DB'!$A$2,MATCH(VLOOKUP($A$34,$A$2:$C$33,3,FALSE),'DB'!$A$2:$A$242,0)-1,0),0,3),MATCH(VLOOKUP($E$34,$D$2:$E$11,2,FALSE),OFFSET('DB'!$A$2,MATCH(VLOOKUP(L!$A$34,L!$A$2:$C$25,3,FALSE),'DB'!$A$2:$A$330,0)-1,2,MATCH(VLOOKUP(L!$A$34+1,L!$A$2:$C$25,3,FALSE),'DB'!$A$2:$A$330,0)-MATCH(VLOOKUP(L!$A$34,L!$A$2:$C$25,3,FALSE),'DB'!$A$2:$A$330,0)),0)+1,0)</f>
        <v>Motorcycles</v>
      </c>
    </row>
    <row r="4" spans="1:16" ht="15">
      <c r="A4">
        <v>3</v>
      </c>
      <c r="B4" s="45" t="s">
        <v>699</v>
      </c>
      <c r="C4" s="11" t="s">
        <v>679</v>
      </c>
      <c r="D4" s="11">
        <v>3</v>
      </c>
      <c r="E4" s="564" t="str">
        <f ca="1">IF(OFFSET('DB'!$A$2,MATCH(VLOOKUP(L!$A$34,L!$A$2:$C$32,3,FALSE),'DB'!$A$2:$A$532,0)+1,1)=0,"",OFFSET('DB'!$A$2,MATCH(VLOOKUP(L!$A$34,L!$A$2:$C$32,3,FALSE),'DB'!$A$2:$A$532,0)+1,1))</f>
        <v>by method of propulsion</v>
      </c>
      <c r="I4">
        <v>3</v>
      </c>
      <c r="J4" t="str">
        <f ca="1">IF(OFFSET(OFFSET(OFFSET('DB'!$A$2,MATCH(VLOOKUP($A$34,$A$2:$C$33,3,FALSE),'DB'!$A$2:$A$242,0)-1,0),0,3),MATCH(VLOOKUP($E$34,$D$2:$E$11,2,FALSE),OFFSET('DB'!$A$2,MATCH(VLOOKUP(L!$A$34,L!$A$2:$C$25,3,FALSE),'DB'!$A$2:$A$330,0)-1,2,MATCH(VLOOKUP(L!$A$34+1,L!$A$2:$C$25,3,FALSE),'DB'!$A$2:$A$330,0)-MATCH(VLOOKUP(L!$A$34,L!$A$2:$C$25,3,FALSE),'DB'!$A$2:$A$330,0)),0)+2,0)=0,"",OFFSET(OFFSET(OFFSET('DB'!$A$2,MATCH(VLOOKUP($A$34,$A$2:$C$33,3,FALSE),'DB'!$A$2:$A$242,0)-1,0),0,3),MATCH(VLOOKUP($E$34,$D$2:$E$11,2,FALSE),OFFSET('DB'!$A$2,MATCH(VLOOKUP(L!$A$34,L!$A$2:$C$25,3,FALSE),'DB'!$A$2:$A$330,0)-1,2,MATCH(VLOOKUP(L!$A$34+1,L!$A$2:$C$25,3,FALSE),'DB'!$A$2:$A$330,0)-MATCH(VLOOKUP(L!$A$34,L!$A$2:$C$25,3,FALSE),'DB'!$A$2:$A$330,0)),0)+2,0))</f>
        <v>Public transport</v>
      </c>
      <c r="L4">
        <v>3</v>
      </c>
      <c r="M4" t="str">
        <f ca="1">OFFSET(OFFSET(OFFSET('DB'!$A$2,MATCH(VLOOKUP($A$34,$A$2:$C$33,3,FALSE),'DB'!$A$2:$A$242,0)-1,0),0,3),MATCH(VLOOKUP($E$34,$D$2:$E$11,2,FALSE),OFFSET('DB'!$A$2,MATCH(VLOOKUP(L!$A$34,L!$A$2:$C$25,3,FALSE),'DB'!$A$2:$A$330,0)-1,2,MATCH(VLOOKUP(L!$A$34+1,L!$A$2:$C$25,3,FALSE),'DB'!$A$2:$A$330,0)-MATCH(VLOOKUP(L!$A$34,L!$A$2:$C$25,3,FALSE),'DB'!$A$2:$A$330,0)),0)+2,0)</f>
        <v>Public transport</v>
      </c>
      <c r="O4">
        <v>3</v>
      </c>
      <c r="P4" t="str">
        <f ca="1">OFFSET(OFFSET(OFFSET('DB'!$A$2,MATCH(VLOOKUP($A$34,$A$2:$C$33,3,FALSE),'DB'!$A$2:$A$242,0)-1,0),0,3),MATCH(VLOOKUP($E$34,$D$2:$E$11,2,FALSE),OFFSET('DB'!$A$2,MATCH(VLOOKUP(L!$A$34,L!$A$2:$C$25,3,FALSE),'DB'!$A$2:$A$330,0)-1,2,MATCH(VLOOKUP(L!$A$34+1,L!$A$2:$C$25,3,FALSE),'DB'!$A$2:$A$330,0)-MATCH(VLOOKUP(L!$A$34,L!$A$2:$C$25,3,FALSE),'DB'!$A$2:$A$330,0)),0)+2,0)</f>
        <v>Public transport</v>
      </c>
    </row>
    <row r="5" spans="1:16" ht="15">
      <c r="A5">
        <v>4</v>
      </c>
      <c r="B5" s="45" t="s">
        <v>708</v>
      </c>
      <c r="C5" s="11" t="s">
        <v>680</v>
      </c>
      <c r="D5" s="11">
        <v>4</v>
      </c>
      <c r="E5" s="564">
        <f ca="1">IF(OFFSET('DB'!$A$2,MATCH(VLOOKUP(L!$A$34,L!$A$2:$C$32,3,FALSE),'DB'!$A$2:$A$532,0)+2,1)=0,"",OFFSET('DB'!$A$2,MATCH(VLOOKUP(L!$A$34,L!$A$2:$C$32,3,FALSE),'DB'!$A$2:$A$532,0)+2,1))</f>
      </c>
      <c r="I5">
        <v>4</v>
      </c>
      <c r="J5" t="str">
        <f ca="1">IF(OFFSET(OFFSET(OFFSET('DB'!$A$2,MATCH(VLOOKUP($A$34,$A$2:$C$33,3,FALSE),'DB'!$A$2:$A$242,0)-1,0),0,3),MATCH(VLOOKUP($E$34,$D$2:$E$11,2,FALSE),OFFSET('DB'!$A$2,MATCH(VLOOKUP(L!$A$34,L!$A$2:$C$25,3,FALSE),'DB'!$A$2:$A$330,0)-1,2,MATCH(VLOOKUP(L!$A$34+1,L!$A$2:$C$25,3,FALSE),'DB'!$A$2:$A$330,0)-MATCH(VLOOKUP(L!$A$34,L!$A$2:$C$25,3,FALSE),'DB'!$A$2:$A$330,0)),0)+3,0)=0,"",OFFSET(OFFSET(OFFSET('DB'!$A$2,MATCH(VLOOKUP($A$34,$A$2:$C$33,3,FALSE),'DB'!$A$2:$A$242,0)-1,0),0,3),MATCH(VLOOKUP($E$34,$D$2:$E$11,2,FALSE),OFFSET('DB'!$A$2,MATCH(VLOOKUP(L!$A$34,L!$A$2:$C$25,3,FALSE),'DB'!$A$2:$A$330,0)-1,2,MATCH(VLOOKUP(L!$A$34+1,L!$A$2:$C$25,3,FALSE),'DB'!$A$2:$A$330,0)-MATCH(VLOOKUP(L!$A$34,L!$A$2:$C$25,3,FALSE),'DB'!$A$2:$A$330,0)),0)+3,0))</f>
        <v>Goods</v>
      </c>
      <c r="L5">
        <v>4</v>
      </c>
      <c r="M5" t="str">
        <f ca="1">OFFSET(OFFSET(OFFSET('DB'!$A$2,MATCH(VLOOKUP($A$34,$A$2:$C$33,3,FALSE),'DB'!$A$2:$A$242,0)-1,0),0,3),MATCH(VLOOKUP($E$34,$D$2:$E$11,2,FALSE),OFFSET('DB'!$A$2,MATCH(VLOOKUP(L!$A$34,L!$A$2:$C$25,3,FALSE),'DB'!$A$2:$A$330,0)-1,2,MATCH(VLOOKUP(L!$A$34+1,L!$A$2:$C$25,3,FALSE),'DB'!$A$2:$A$330,0)-MATCH(VLOOKUP(L!$A$34,L!$A$2:$C$25,3,FALSE),'DB'!$A$2:$A$330,0)),0)+3,0)</f>
        <v>Goods</v>
      </c>
      <c r="O5">
        <v>4</v>
      </c>
      <c r="P5" t="str">
        <f ca="1">OFFSET(OFFSET(OFFSET('DB'!$A$2,MATCH(VLOOKUP($A$34,$A$2:$C$33,3,FALSE),'DB'!$A$2:$A$242,0)-1,0),0,3),MATCH(VLOOKUP($E$34,$D$2:$E$11,2,FALSE),OFFSET('DB'!$A$2,MATCH(VLOOKUP(L!$A$34,L!$A$2:$C$25,3,FALSE),'DB'!$A$2:$A$330,0)-1,2,MATCH(VLOOKUP(L!$A$34+1,L!$A$2:$C$25,3,FALSE),'DB'!$A$2:$A$330,0)-MATCH(VLOOKUP(L!$A$34,L!$A$2:$C$25,3,FALSE),'DB'!$A$2:$A$330,0)),0)+3,0)</f>
        <v>Goods</v>
      </c>
    </row>
    <row r="6" spans="1:16" ht="15">
      <c r="A6">
        <v>5</v>
      </c>
      <c r="B6" s="45" t="s">
        <v>700</v>
      </c>
      <c r="C6" s="11" t="s">
        <v>688</v>
      </c>
      <c r="D6" s="11">
        <v>5</v>
      </c>
      <c r="E6" s="564">
        <f ca="1">IF(OFFSET('DB'!$A$2,MATCH(VLOOKUP(L!$A$34,L!$A$2:$C$32,3,FALSE),'DB'!$A$2:$A$532,0)+3,1)=0,"",OFFSET('DB'!$A$2,MATCH(VLOOKUP(L!$A$34,L!$A$2:$C$32,3,FALSE),'DB'!$A$2:$A$532,0)+3,1))</f>
      </c>
      <c r="I6">
        <v>5</v>
      </c>
      <c r="J6" t="str">
        <f ca="1">IF(OFFSET(OFFSET(OFFSET('DB'!$A$2,MATCH(VLOOKUP($A$34,$A$2:$C$33,3,FALSE),'DB'!$A$2:$A$242,0)-1,0),0,3),MATCH(VLOOKUP($E$34,$D$2:$E$11,2,FALSE),OFFSET('DB'!$A$2,MATCH(VLOOKUP(L!$A$34,L!$A$2:$C$25,3,FALSE),'DB'!$A$2:$A$330,0)-1,2,MATCH(VLOOKUP(L!$A$34+1,L!$A$2:$C$25,3,FALSE),'DB'!$A$2:$A$330,0)-MATCH(VLOOKUP(L!$A$34,L!$A$2:$C$25,3,FALSE),'DB'!$A$2:$A$330,0)),0)+4,0)=0,"",OFFSET(OFFSET(OFFSET('DB'!$A$2,MATCH(VLOOKUP($A$34,$A$2:$C$33,3,FALSE),'DB'!$A$2:$A$242,0)-1,0),0,3),MATCH(VLOOKUP($E$34,$D$2:$E$11,2,FALSE),OFFSET('DB'!$A$2,MATCH(VLOOKUP(L!$A$34,L!$A$2:$C$25,3,FALSE),'DB'!$A$2:$A$330,0)-1,2,MATCH(VLOOKUP(L!$A$34+1,L!$A$2:$C$25,3,FALSE),'DB'!$A$2:$A$330,0)-MATCH(VLOOKUP(L!$A$34,L!$A$2:$C$25,3,FALSE),'DB'!$A$2:$A$330,0)),0)+4,0))</f>
        <v>Crown and exempt</v>
      </c>
      <c r="L6">
        <v>5</v>
      </c>
      <c r="M6" t="str">
        <f ca="1">OFFSET(OFFSET(OFFSET('DB'!$A$2,MATCH(VLOOKUP($A$34,$A$2:$C$33,3,FALSE),'DB'!$A$2:$A$242,0)-1,0),0,3),MATCH(VLOOKUP($E$34,$D$2:$E$11,2,FALSE),OFFSET('DB'!$A$2,MATCH(VLOOKUP(L!$A$34,L!$A$2:$C$25,3,FALSE),'DB'!$A$2:$A$330,0)-1,2,MATCH(VLOOKUP(L!$A$34+1,L!$A$2:$C$25,3,FALSE),'DB'!$A$2:$A$330,0)-MATCH(VLOOKUP(L!$A$34,L!$A$2:$C$25,3,FALSE),'DB'!$A$2:$A$330,0)),0)+4,0)</f>
        <v>Crown and exempt</v>
      </c>
      <c r="O6">
        <v>5</v>
      </c>
      <c r="P6" t="str">
        <f ca="1">OFFSET(OFFSET(OFFSET('DB'!$A$2,MATCH(VLOOKUP($A$34,$A$2:$C$33,3,FALSE),'DB'!$A$2:$A$242,0)-1,0),0,3),MATCH(VLOOKUP($E$34,$D$2:$E$11,2,FALSE),OFFSET('DB'!$A$2,MATCH(VLOOKUP(L!$A$34,L!$A$2:$C$25,3,FALSE),'DB'!$A$2:$A$330,0)-1,2,MATCH(VLOOKUP(L!$A$34+1,L!$A$2:$C$25,3,FALSE),'DB'!$A$2:$A$330,0)-MATCH(VLOOKUP(L!$A$34,L!$A$2:$C$25,3,FALSE),'DB'!$A$2:$A$330,0)),0)+4,0)</f>
        <v>Crown and exempt</v>
      </c>
    </row>
    <row r="7" spans="1:16" ht="15">
      <c r="A7">
        <v>6</v>
      </c>
      <c r="B7" s="45" t="s">
        <v>701</v>
      </c>
      <c r="C7" s="11" t="s">
        <v>689</v>
      </c>
      <c r="D7" s="11">
        <v>6</v>
      </c>
      <c r="E7" s="564">
        <f ca="1">IF(OFFSET('DB'!$A$2,MATCH(VLOOKUP(L!$A$34,L!$A$2:$C$32,3,FALSE),'DB'!$A$2:$A$532,0)+4,1)=0,"",OFFSET('DB'!$A$2,MATCH(VLOOKUP(L!$A$34,L!$A$2:$C$32,3,FALSE),'DB'!$A$2:$A$532,0)+4,1))</f>
      </c>
      <c r="I7">
        <v>6</v>
      </c>
      <c r="J7" t="str">
        <f ca="1">IF(OFFSET(OFFSET(OFFSET('DB'!$A$2,MATCH(VLOOKUP($A$34,$A$2:$C$33,3,FALSE),'DB'!$A$2:$A$242,0)-1,0),0,3),MATCH(VLOOKUP($E$34,$D$2:$E$11,2,FALSE),OFFSET('DB'!$A$2,MATCH(VLOOKUP(L!$A$34,L!$A$2:$C$25,3,FALSE),'DB'!$A$2:$A$330,0)-1,2,MATCH(VLOOKUP(L!$A$34+1,L!$A$2:$C$25,3,FALSE),'DB'!$A$2:$A$330,0)-MATCH(VLOOKUP(L!$A$34,L!$A$2:$C$25,3,FALSE),'DB'!$A$2:$A$330,0)),0)+5,0)=0,"",OFFSET(OFFSET(OFFSET('DB'!$A$2,MATCH(VLOOKUP($A$34,$A$2:$C$33,3,FALSE),'DB'!$A$2:$A$242,0)-1,0),0,3),MATCH(VLOOKUP($E$34,$D$2:$E$11,2,FALSE),OFFSET('DB'!$A$2,MATCH(VLOOKUP(L!$A$34,L!$A$2:$C$25,3,FALSE),'DB'!$A$2:$A$330,0)-1,2,MATCH(VLOOKUP(L!$A$34+1,L!$A$2:$C$25,3,FALSE),'DB'!$A$2:$A$330,0)-MATCH(VLOOKUP(L!$A$34,L!$A$2:$C$25,3,FALSE),'DB'!$A$2:$A$330,0)),0)+5,0))</f>
        <v>Other vehicles</v>
      </c>
      <c r="L7">
        <v>6</v>
      </c>
      <c r="M7" t="str">
        <f ca="1">OFFSET(OFFSET(OFFSET('DB'!$A$2,MATCH(VLOOKUP($A$34,$A$2:$C$33,3,FALSE),'DB'!$A$2:$A$242,0)-1,0),0,3),MATCH(VLOOKUP($E$34,$D$2:$E$11,2,FALSE),OFFSET('DB'!$A$2,MATCH(VLOOKUP(L!$A$34,L!$A$2:$C$25,3,FALSE),'DB'!$A$2:$A$330,0)-1,2,MATCH(VLOOKUP(L!$A$34+1,L!$A$2:$C$25,3,FALSE),'DB'!$A$2:$A$330,0)-MATCH(VLOOKUP(L!$A$34,L!$A$2:$C$25,3,FALSE),'DB'!$A$2:$A$330,0)),0)+5,0)</f>
        <v>Other vehicles</v>
      </c>
      <c r="O7">
        <v>6</v>
      </c>
      <c r="P7" t="str">
        <f ca="1">OFFSET(OFFSET(OFFSET('DB'!$A$2,MATCH(VLOOKUP($A$34,$A$2:$C$33,3,FALSE),'DB'!$A$2:$A$242,0)-1,0),0,3),MATCH(VLOOKUP($E$34,$D$2:$E$11,2,FALSE),OFFSET('DB'!$A$2,MATCH(VLOOKUP(L!$A$34,L!$A$2:$C$25,3,FALSE),'DB'!$A$2:$A$330,0)-1,2,MATCH(VLOOKUP(L!$A$34+1,L!$A$2:$C$25,3,FALSE),'DB'!$A$2:$A$330,0)-MATCH(VLOOKUP(L!$A$34,L!$A$2:$C$25,3,FALSE),'DB'!$A$2:$A$330,0)),0)+5,0)</f>
        <v>Other vehicles</v>
      </c>
    </row>
    <row r="8" spans="1:16" ht="15">
      <c r="A8">
        <v>7</v>
      </c>
      <c r="B8" s="45" t="s">
        <v>702</v>
      </c>
      <c r="C8" s="11" t="s">
        <v>690</v>
      </c>
      <c r="D8" s="11">
        <v>7</v>
      </c>
      <c r="E8" s="564">
        <f ca="1">IF(OFFSET('DB'!$A$2,MATCH(VLOOKUP(L!$A$34,L!$A$2:$C$32,3,FALSE),'DB'!$A$2:$A$532,0)+5,1)=0,"",OFFSET('DB'!$A$2,MATCH(VLOOKUP(L!$A$34,L!$A$2:$C$32,3,FALSE),'DB'!$A$2:$A$532,0)+5,1))</f>
      </c>
      <c r="I8">
        <v>7</v>
      </c>
      <c r="J8" t="str">
        <f ca="1">IF(OFFSET(OFFSET(OFFSET('DB'!$A$2,MATCH(VLOOKUP($A$34,$A$2:$C$33,3,FALSE),'DB'!$A$2:$A$242,0)-1,0),0,3),MATCH(VLOOKUP($E$34,$D$2:$E$11,2,FALSE),OFFSET('DB'!$A$2,MATCH(VLOOKUP(L!$A$34,L!$A$2:$C$25,3,FALSE),'DB'!$A$2:$A$330,0)-1,2,MATCH(VLOOKUP(L!$A$34+1,L!$A$2:$C$25,3,FALSE),'DB'!$A$2:$A$330,0)-MATCH(VLOOKUP(L!$A$34,L!$A$2:$C$25,3,FALSE),'DB'!$A$2:$A$330,0)),0)+6,0)=0,"",OFFSET(OFFSET(OFFSET('DB'!$A$2,MATCH(VLOOKUP($A$34,$A$2:$C$33,3,FALSE),'DB'!$A$2:$A$242,0)-1,0),0,3),MATCH(VLOOKUP($E$34,$D$2:$E$11,2,FALSE),OFFSET('DB'!$A$2,MATCH(VLOOKUP(L!$A$34,L!$A$2:$C$25,3,FALSE),'DB'!$A$2:$A$330,0)-1,2,MATCH(VLOOKUP(L!$A$34+1,L!$A$2:$C$25,3,FALSE),'DB'!$A$2:$A$330,0)-MATCH(VLOOKUP(L!$A$34,L!$A$2:$C$25,3,FALSE),'DB'!$A$2:$A$330,0)),0)+6,0))</f>
        <v>Total</v>
      </c>
      <c r="L8">
        <v>7</v>
      </c>
      <c r="M8" t="str">
        <f ca="1">OFFSET(OFFSET(OFFSET('DB'!$A$2,MATCH(VLOOKUP($A$34,$A$2:$C$33,3,FALSE),'DB'!$A$2:$A$242,0)-1,0),0,3),MATCH(VLOOKUP($E$34,$D$2:$E$11,2,FALSE),OFFSET('DB'!$A$2,MATCH(VLOOKUP(L!$A$34,L!$A$2:$C$25,3,FALSE),'DB'!$A$2:$A$330,0)-1,2,MATCH(VLOOKUP(L!$A$34+1,L!$A$2:$C$25,3,FALSE),'DB'!$A$2:$A$330,0)-MATCH(VLOOKUP(L!$A$34,L!$A$2:$C$25,3,FALSE),'DB'!$A$2:$A$330,0)),0)+6,0)</f>
        <v>Total</v>
      </c>
      <c r="O8">
        <v>7</v>
      </c>
      <c r="P8" t="str">
        <f ca="1">OFFSET(OFFSET(OFFSET('DB'!$A$2,MATCH(VLOOKUP($A$34,$A$2:$C$33,3,FALSE),'DB'!$A$2:$A$242,0)-1,0),0,3),MATCH(VLOOKUP($E$34,$D$2:$E$11,2,FALSE),OFFSET('DB'!$A$2,MATCH(VLOOKUP(L!$A$34,L!$A$2:$C$25,3,FALSE),'DB'!$A$2:$A$330,0)-1,2,MATCH(VLOOKUP(L!$A$34+1,L!$A$2:$C$25,3,FALSE),'DB'!$A$2:$A$330,0)-MATCH(VLOOKUP(L!$A$34,L!$A$2:$C$25,3,FALSE),'DB'!$A$2:$A$330,0)),0)+6,0)</f>
        <v>Total</v>
      </c>
    </row>
    <row r="9" spans="1:16" ht="15">
      <c r="A9">
        <v>8</v>
      </c>
      <c r="B9" s="45" t="s">
        <v>703</v>
      </c>
      <c r="C9" s="11" t="s">
        <v>691</v>
      </c>
      <c r="D9" s="11">
        <v>8</v>
      </c>
      <c r="E9" s="564">
        <f ca="1">IF(OFFSET('DB'!$A$2,MATCH(VLOOKUP(L!$A$34,L!$A$2:$C$32,3,FALSE),'DB'!$A$2:$A$532,0)+6,1)=0,"",OFFSET('DB'!$A$2,MATCH(VLOOKUP(L!$A$34,L!$A$2:$C$32,3,FALSE),'DB'!$A$2:$A$532,0)+6,1))</f>
      </c>
      <c r="I9">
        <v>8</v>
      </c>
      <c r="J9">
        <f ca="1">IF(OFFSET(OFFSET(OFFSET('DB'!$A$2,MATCH(VLOOKUP($A$34,$A$2:$C$33,3,FALSE),'DB'!$A$2:$A$242,0)-1,0),0,3),MATCH(VLOOKUP($E$34,$D$2:$E$11,2,FALSE),OFFSET('DB'!$A$2,MATCH(VLOOKUP(L!$A$34,L!$A$2:$C$25,3,FALSE),'DB'!$A$2:$A$330,0)-1,2,MATCH(VLOOKUP(L!$A$34+1,L!$A$2:$C$25,3,FALSE),'DB'!$A$2:$A$330,0)-MATCH(VLOOKUP(L!$A$34,L!$A$2:$C$25,3,FALSE),'DB'!$A$2:$A$330,0)),0)+7,0)=0,"",OFFSET(OFFSET(OFFSET('DB'!$A$2,MATCH(VLOOKUP($A$34,$A$2:$C$33,3,FALSE),'DB'!$A$2:$A$242,0)-1,0),0,3),MATCH(VLOOKUP($E$34,$D$2:$E$11,2,FALSE),OFFSET('DB'!$A$2,MATCH(VLOOKUP(L!$A$34,L!$A$2:$C$25,3,FALSE),'DB'!$A$2:$A$330,0)-1,2,MATCH(VLOOKUP(L!$A$34+1,L!$A$2:$C$25,3,FALSE),'DB'!$A$2:$A$330,0)-MATCH(VLOOKUP(L!$A$34,L!$A$2:$C$25,3,FALSE),'DB'!$A$2:$A$330,0)),0)+7,0))</f>
      </c>
      <c r="L9">
        <v>8</v>
      </c>
      <c r="M9">
        <f ca="1">OFFSET(OFFSET(OFFSET('DB'!$A$2,MATCH(VLOOKUP($A$34,$A$2:$C$33,3,FALSE),'DB'!$A$2:$A$242,0)-1,0),0,3),MATCH(VLOOKUP($E$34,$D$2:$E$11,2,FALSE),OFFSET('DB'!$A$2,MATCH(VLOOKUP(L!$A$34,L!$A$2:$C$25,3,FALSE),'DB'!$A$2:$A$330,0)-1,2,MATCH(VLOOKUP(L!$A$34+1,L!$A$2:$C$25,3,FALSE),'DB'!$A$2:$A$330,0)-MATCH(VLOOKUP(L!$A$34,L!$A$2:$C$25,3,FALSE),'DB'!$A$2:$A$330,0)),0)+7,0)</f>
        <v>0</v>
      </c>
      <c r="O9">
        <v>8</v>
      </c>
      <c r="P9">
        <f ca="1">OFFSET(OFFSET(OFFSET('DB'!$A$2,MATCH(VLOOKUP($A$34,$A$2:$C$33,3,FALSE),'DB'!$A$2:$A$242,0)-1,0),0,3),MATCH(VLOOKUP($E$34,$D$2:$E$11,2,FALSE),OFFSET('DB'!$A$2,MATCH(VLOOKUP(L!$A$34,L!$A$2:$C$25,3,FALSE),'DB'!$A$2:$A$330,0)-1,2,MATCH(VLOOKUP(L!$A$34+1,L!$A$2:$C$25,3,FALSE),'DB'!$A$2:$A$330,0)-MATCH(VLOOKUP(L!$A$34,L!$A$2:$C$25,3,FALSE),'DB'!$A$2:$A$330,0)),0)+7,0)</f>
        <v>0</v>
      </c>
    </row>
    <row r="10" spans="1:16" ht="15">
      <c r="A10">
        <v>9</v>
      </c>
      <c r="B10" s="165" t="s">
        <v>704</v>
      </c>
      <c r="C10" s="11" t="s">
        <v>692</v>
      </c>
      <c r="D10" s="11">
        <v>9</v>
      </c>
      <c r="I10">
        <v>9</v>
      </c>
      <c r="J10">
        <f ca="1">IF(OFFSET(OFFSET(OFFSET('DB'!$A$2,MATCH(VLOOKUP($A$34,$A$2:$C$33,3,FALSE),'DB'!$A$2:$A$242,0)-1,0),0,3),MATCH(VLOOKUP($E$34,$D$2:$E$11,2,FALSE),OFFSET('DB'!$A$2,MATCH(VLOOKUP(L!$A$34,L!$A$2:$C$25,3,FALSE),'DB'!$A$2:$A$330,0)-1,2,MATCH(VLOOKUP(L!$A$34+1,L!$A$2:$C$25,3,FALSE),'DB'!$A$2:$A$330,0)-MATCH(VLOOKUP(L!$A$34,L!$A$2:$C$25,3,FALSE),'DB'!$A$2:$A$330,0)),0)+8,0)=0,"",OFFSET(OFFSET(OFFSET('DB'!$A$2,MATCH(VLOOKUP($A$34,$A$2:$C$33,3,FALSE),'DB'!$A$2:$A$242,0)-1,0),0,3),MATCH(VLOOKUP($E$34,$D$2:$E$11,2,FALSE),OFFSET('DB'!$A$2,MATCH(VLOOKUP(L!$A$34,L!$A$2:$C$25,3,FALSE),'DB'!$A$2:$A$330,0)-1,2,MATCH(VLOOKUP(L!$A$34+1,L!$A$2:$C$25,3,FALSE),'DB'!$A$2:$A$330,0)-MATCH(VLOOKUP(L!$A$34,L!$A$2:$C$25,3,FALSE),'DB'!$A$2:$A$330,0)),0)+8,0))</f>
      </c>
      <c r="L10">
        <v>9</v>
      </c>
      <c r="M10">
        <f ca="1">OFFSET(OFFSET(OFFSET('DB'!$A$2,MATCH(VLOOKUP($A$34,$A$2:$C$33,3,FALSE),'DB'!$A$2:$A$242,0)-1,0),0,3),MATCH(VLOOKUP($E$34,$D$2:$E$11,2,FALSE),OFFSET('DB'!$A$2,MATCH(VLOOKUP(L!$A$34,L!$A$2:$C$25,3,FALSE),'DB'!$A$2:$A$330,0)-1,2,MATCH(VLOOKUP(L!$A$34+1,L!$A$2:$C$25,3,FALSE),'DB'!$A$2:$A$330,0)-MATCH(VLOOKUP(L!$A$34,L!$A$2:$C$25,3,FALSE),'DB'!$A$2:$A$330,0)),0)+8,0)</f>
        <v>0</v>
      </c>
      <c r="O10">
        <v>9</v>
      </c>
      <c r="P10">
        <f ca="1">OFFSET(OFFSET(OFFSET('DB'!$A$2,MATCH(VLOOKUP($A$34,$A$2:$C$33,3,FALSE),'DB'!$A$2:$A$242,0)-1,0),0,3),MATCH(VLOOKUP($E$34,$D$2:$E$11,2,FALSE),OFFSET('DB'!$A$2,MATCH(VLOOKUP(L!$A$34,L!$A$2:$C$25,3,FALSE),'DB'!$A$2:$A$330,0)-1,2,MATCH(VLOOKUP(L!$A$34+1,L!$A$2:$C$25,3,FALSE),'DB'!$A$2:$A$330,0)-MATCH(VLOOKUP(L!$A$34,L!$A$2:$C$25,3,FALSE),'DB'!$A$2:$A$330,0)),0)+8,0)</f>
        <v>0</v>
      </c>
    </row>
    <row r="11" spans="1:16" ht="12.75">
      <c r="A11">
        <v>10</v>
      </c>
      <c r="C11" s="11" t="s">
        <v>694</v>
      </c>
      <c r="D11" s="11">
        <v>10</v>
      </c>
      <c r="I11">
        <v>10</v>
      </c>
      <c r="J11">
        <f ca="1">IF(OFFSET(OFFSET(OFFSET('DB'!$A$2,MATCH(VLOOKUP($A$34,$A$2:$C$33,3,FALSE),'DB'!$A$2:$A$242,0)-1,0),0,3),MATCH(VLOOKUP($E$34,$D$2:$E$11,2,FALSE),OFFSET('DB'!$A$2,MATCH(VLOOKUP(L!$A$34,L!$A$2:$C$25,3,FALSE),'DB'!$A$2:$A$330,0)-1,2,MATCH(VLOOKUP(L!$A$34+1,L!$A$2:$C$25,3,FALSE),'DB'!$A$2:$A$330,0)-MATCH(VLOOKUP(L!$A$34,L!$A$2:$C$25,3,FALSE),'DB'!$A$2:$A$330,0)),0)+9,0)=0,"",OFFSET(OFFSET(OFFSET('DB'!$A$2,MATCH(VLOOKUP($A$34,$A$2:$C$33,3,FALSE),'DB'!$A$2:$A$242,0)-1,0),0,3),MATCH(VLOOKUP($E$34,$D$2:$E$11,2,FALSE),OFFSET('DB'!$A$2,MATCH(VLOOKUP(L!$A$34,L!$A$2:$C$25,3,FALSE),'DB'!$A$2:$A$330,0)-1,2,MATCH(VLOOKUP(L!$A$34+1,L!$A$2:$C$25,3,FALSE),'DB'!$A$2:$A$330,0)-MATCH(VLOOKUP(L!$A$34,L!$A$2:$C$25,3,FALSE),'DB'!$A$2:$A$330,0)),0)+9,0))</f>
      </c>
      <c r="L11">
        <v>10</v>
      </c>
      <c r="M11">
        <f ca="1">OFFSET(OFFSET(OFFSET('DB'!$A$2,MATCH(VLOOKUP($A$34,$A$2:$C$33,3,FALSE),'DB'!$A$2:$A$242,0)-1,0),0,3),MATCH(VLOOKUP($E$34,$D$2:$E$11,2,FALSE),OFFSET('DB'!$A$2,MATCH(VLOOKUP(L!$A$34,L!$A$2:$C$25,3,FALSE),'DB'!$A$2:$A$330,0)-1,2,MATCH(VLOOKUP(L!$A$34+1,L!$A$2:$C$25,3,FALSE),'DB'!$A$2:$A$330,0)-MATCH(VLOOKUP(L!$A$34,L!$A$2:$C$25,3,FALSE),'DB'!$A$2:$A$330,0)),0)+9,0)</f>
        <v>0</v>
      </c>
      <c r="O11">
        <v>10</v>
      </c>
      <c r="P11">
        <f ca="1">OFFSET(OFFSET(OFFSET('DB'!$A$2,MATCH(VLOOKUP($A$34,$A$2:$C$33,3,FALSE),'DB'!$A$2:$A$242,0)-1,0),0,3),MATCH(VLOOKUP($E$34,$D$2:$E$11,2,FALSE),OFFSET('DB'!$A$2,MATCH(VLOOKUP(L!$A$34,L!$A$2:$C$25,3,FALSE),'DB'!$A$2:$A$330,0)-1,2,MATCH(VLOOKUP(L!$A$34+1,L!$A$2:$C$25,3,FALSE),'DB'!$A$2:$A$330,0)-MATCH(VLOOKUP(L!$A$34,L!$A$2:$C$25,3,FALSE),'DB'!$A$2:$A$330,0)),0)+9,0)</f>
        <v>0</v>
      </c>
    </row>
    <row r="12" ht="12.75">
      <c r="A12">
        <v>11</v>
      </c>
    </row>
    <row r="13" ht="12.75">
      <c r="A13">
        <v>12</v>
      </c>
    </row>
    <row r="14" ht="12.75">
      <c r="A14">
        <v>13</v>
      </c>
    </row>
    <row r="15" ht="12.75">
      <c r="A15">
        <v>14</v>
      </c>
    </row>
    <row r="16" ht="12.75">
      <c r="A16">
        <v>15</v>
      </c>
    </row>
    <row r="17" ht="12.75">
      <c r="A17">
        <v>16</v>
      </c>
    </row>
    <row r="18" ht="12.75">
      <c r="A18">
        <v>17</v>
      </c>
    </row>
    <row r="19" ht="12.75">
      <c r="A19">
        <v>18</v>
      </c>
    </row>
    <row r="20" ht="12.75">
      <c r="A20">
        <v>19</v>
      </c>
    </row>
    <row r="21" ht="12.75">
      <c r="A21">
        <v>20</v>
      </c>
    </row>
    <row r="22" ht="12.75">
      <c r="A22">
        <v>21</v>
      </c>
    </row>
    <row r="23" ht="12.75">
      <c r="A23">
        <v>22</v>
      </c>
    </row>
    <row r="24" ht="12.75">
      <c r="A24">
        <v>23</v>
      </c>
    </row>
    <row r="25" ht="12.75">
      <c r="A25">
        <v>24</v>
      </c>
    </row>
    <row r="26" ht="12.75">
      <c r="A26">
        <v>25</v>
      </c>
    </row>
    <row r="27" ht="12.75">
      <c r="A27">
        <v>26</v>
      </c>
    </row>
    <row r="28" ht="12.75">
      <c r="A28">
        <v>27</v>
      </c>
    </row>
    <row r="29" ht="12.75">
      <c r="A29">
        <v>28</v>
      </c>
    </row>
    <row r="30" ht="12.75">
      <c r="A30">
        <v>29</v>
      </c>
    </row>
    <row r="31" ht="12.75">
      <c r="A31">
        <v>30</v>
      </c>
    </row>
    <row r="32" ht="12.75">
      <c r="A32">
        <v>31</v>
      </c>
    </row>
    <row r="33" ht="12.75">
      <c r="A33">
        <v>32</v>
      </c>
    </row>
    <row r="34" spans="1:16" ht="12.75">
      <c r="A34" s="244">
        <v>1</v>
      </c>
      <c r="B34" s="244"/>
      <c r="C34" s="244"/>
      <c r="E34">
        <v>1</v>
      </c>
      <c r="J34">
        <v>3</v>
      </c>
      <c r="M34">
        <v>2</v>
      </c>
      <c r="P34">
        <v>3</v>
      </c>
    </row>
    <row r="37" ht="12.75">
      <c r="I37" s="11" t="s">
        <v>687</v>
      </c>
    </row>
    <row r="38" spans="10:20" ht="12.75">
      <c r="J38">
        <v>2003</v>
      </c>
      <c r="K38">
        <v>2004</v>
      </c>
      <c r="L38">
        <v>2005</v>
      </c>
      <c r="M38">
        <v>2006</v>
      </c>
      <c r="N38">
        <v>2007</v>
      </c>
      <c r="O38">
        <v>2008</v>
      </c>
      <c r="P38">
        <v>2009</v>
      </c>
      <c r="Q38">
        <v>2010</v>
      </c>
      <c r="R38">
        <v>2011</v>
      </c>
      <c r="S38">
        <v>2012</v>
      </c>
      <c r="T38">
        <v>2013</v>
      </c>
    </row>
    <row r="39" spans="9:20" ht="12.75">
      <c r="I39" t="e">
        <f>IF(#REF!=0,NA,_xlfn.IFERROR(#REF!,NA))</f>
        <v>#REF!</v>
      </c>
      <c r="J39" t="e">
        <f>IF(#REF!=0,NA,_xlfn.IFERROR(#REF!,NA))</f>
        <v>#REF!</v>
      </c>
      <c r="K39" t="e">
        <f>IF(#REF!=0,NA,_xlfn.IFERROR(#REF!,NA))</f>
        <v>#REF!</v>
      </c>
      <c r="L39" t="e">
        <f>IF(#REF!=0,NA,_xlfn.IFERROR(#REF!,NA))</f>
        <v>#REF!</v>
      </c>
      <c r="M39" t="e">
        <f>IF(#REF!=0,NA,_xlfn.IFERROR(#REF!,NA))</f>
        <v>#REF!</v>
      </c>
      <c r="N39" t="e">
        <f>IF(#REF!=0,NA,_xlfn.IFERROR(#REF!,NA))</f>
        <v>#REF!</v>
      </c>
      <c r="O39" t="e">
        <f>IF(#REF!=0,NA,_xlfn.IFERROR(#REF!,NA))</f>
        <v>#REF!</v>
      </c>
      <c r="P39" t="e">
        <f>IF(#REF!=0,NA,_xlfn.IFERROR(#REF!,NA))</f>
        <v>#REF!</v>
      </c>
      <c r="Q39" t="e">
        <f>IF(#REF!=0,NA,_xlfn.IFERROR(#REF!,NA))</f>
        <v>#REF!</v>
      </c>
      <c r="R39" t="e">
        <f>IF(#REF!=0,NA,_xlfn.IFERROR(#REF!,NA))</f>
        <v>#REF!</v>
      </c>
      <c r="S39" t="e">
        <f>IF(#REF!=0,NA,_xlfn.IFERROR(#REF!,NA))</f>
        <v>#REF!</v>
      </c>
      <c r="T39" t="e">
        <f>IF(#REF!=0,NA(),_xlfn.IFERROR(#REF!,NA()))</f>
        <v>#REF!</v>
      </c>
    </row>
    <row r="40" spans="9:20" ht="12.75">
      <c r="I40" t="e">
        <f>IF(#REF!=0,NA,_xlfn.IFERROR(#REF!,NA))</f>
        <v>#REF!</v>
      </c>
      <c r="J40" t="e">
        <f>IF(#REF!=0,NA,_xlfn.IFERROR(#REF!,NA))</f>
        <v>#REF!</v>
      </c>
      <c r="K40" t="e">
        <f>IF(#REF!=0,NA,_xlfn.IFERROR(#REF!,NA))</f>
        <v>#REF!</v>
      </c>
      <c r="L40" t="e">
        <f>IF(#REF!=0,NA,_xlfn.IFERROR(#REF!,NA))</f>
        <v>#REF!</v>
      </c>
      <c r="M40" t="e">
        <f>IF(#REF!=0,NA,_xlfn.IFERROR(#REF!,NA))</f>
        <v>#REF!</v>
      </c>
      <c r="N40" t="e">
        <f>IF(#REF!=0,NA,_xlfn.IFERROR(#REF!,NA))</f>
        <v>#REF!</v>
      </c>
      <c r="O40" t="e">
        <f>IF(#REF!=0,NA,_xlfn.IFERROR(#REF!,NA))</f>
        <v>#REF!</v>
      </c>
      <c r="P40" t="e">
        <f>IF(#REF!=0,NA,_xlfn.IFERROR(#REF!,NA))</f>
        <v>#REF!</v>
      </c>
      <c r="Q40" t="e">
        <f>IF(#REF!=0,NA,_xlfn.IFERROR(#REF!,NA))</f>
        <v>#REF!</v>
      </c>
      <c r="R40" t="e">
        <f>IF(#REF!=0,NA,_xlfn.IFERROR(#REF!,NA))</f>
        <v>#REF!</v>
      </c>
      <c r="S40" t="e">
        <f>IF(#REF!=0,NA,_xlfn.IFERROR(#REF!,NA))</f>
        <v>#REF!</v>
      </c>
      <c r="T40" t="e">
        <f>IF(#REF!=0,NA(),_xlfn.IFERROR(#REF!,NA()))</f>
        <v>#REF!</v>
      </c>
    </row>
    <row r="41" spans="9:20" ht="12.75">
      <c r="I41" t="e">
        <f>IF(#REF!=0,NA,_xlfn.IFERROR(#REF!,NA))</f>
        <v>#REF!</v>
      </c>
      <c r="J41" t="e">
        <f>IF(#REF!=0,NA,_xlfn.IFERROR(#REF!,NA))</f>
        <v>#REF!</v>
      </c>
      <c r="K41" t="e">
        <f>IF(#REF!=0,NA,_xlfn.IFERROR(#REF!,NA))</f>
        <v>#REF!</v>
      </c>
      <c r="L41" t="e">
        <f>IF(#REF!=0,NA,_xlfn.IFERROR(#REF!,NA))</f>
        <v>#REF!</v>
      </c>
      <c r="M41" t="e">
        <f>IF(#REF!=0,NA,_xlfn.IFERROR(#REF!,NA))</f>
        <v>#REF!</v>
      </c>
      <c r="N41" t="e">
        <f>IF(#REF!=0,NA,_xlfn.IFERROR(#REF!,NA))</f>
        <v>#REF!</v>
      </c>
      <c r="O41" t="e">
        <f>IF(#REF!=0,NA,_xlfn.IFERROR(#REF!,NA))</f>
        <v>#REF!</v>
      </c>
      <c r="P41" t="e">
        <f>IF(#REF!=0,NA,_xlfn.IFERROR(#REF!,NA))</f>
        <v>#REF!</v>
      </c>
      <c r="Q41" t="e">
        <f>IF(#REF!=0,NA,_xlfn.IFERROR(#REF!,NA))</f>
        <v>#REF!</v>
      </c>
      <c r="R41" t="e">
        <f>IF(#REF!=0,NA,_xlfn.IFERROR(#REF!,NA))</f>
        <v>#REF!</v>
      </c>
      <c r="S41" t="e">
        <f>IF(#REF!=0,NA,_xlfn.IFERROR(#REF!,NA))</f>
        <v>#REF!</v>
      </c>
      <c r="T41" t="e">
        <f>IF(#REF!=0,NA(),_xlfn.IFERROR(#REF!,NA()))</f>
        <v>#REF!</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238"/>
  <sheetViews>
    <sheetView zoomScalePageLayoutView="0" workbookViewId="0" topLeftCell="A158">
      <selection activeCell="D104" sqref="D104"/>
    </sheetView>
  </sheetViews>
  <sheetFormatPr defaultColWidth="9.140625" defaultRowHeight="12.75"/>
  <cols>
    <col min="1" max="1" width="9.140625" style="0" customWidth="1"/>
    <col min="2" max="2" width="15.140625" style="0" customWidth="1"/>
    <col min="3" max="3" width="12.8515625" style="0" customWidth="1"/>
    <col min="4" max="4" width="37.140625" style="0" customWidth="1"/>
    <col min="5" max="5" width="11.28125" style="0" customWidth="1"/>
    <col min="6" max="7" width="10.7109375" style="0" customWidth="1"/>
    <col min="8" max="8" width="10.421875" style="0" customWidth="1"/>
    <col min="9" max="9" width="12.140625" style="0" customWidth="1"/>
    <col min="10" max="10" width="10.57421875" style="0" customWidth="1"/>
    <col min="11" max="11" width="10.421875" style="0" customWidth="1"/>
    <col min="12" max="12" width="9.8515625" style="0" customWidth="1"/>
    <col min="13" max="13" width="10.140625" style="0" customWidth="1"/>
    <col min="14" max="14" width="10.8515625" style="0" customWidth="1"/>
  </cols>
  <sheetData>
    <row r="1" spans="1:15" ht="15.75">
      <c r="A1" s="11" t="s">
        <v>676</v>
      </c>
      <c r="B1" s="11"/>
      <c r="C1" s="11" t="s">
        <v>674</v>
      </c>
      <c r="D1" s="11" t="s">
        <v>675</v>
      </c>
      <c r="E1" s="237">
        <v>2003</v>
      </c>
      <c r="F1" s="237">
        <v>2004</v>
      </c>
      <c r="G1" s="237">
        <v>2005</v>
      </c>
      <c r="H1" s="237">
        <v>2006</v>
      </c>
      <c r="I1" s="237">
        <v>2007</v>
      </c>
      <c r="J1" s="237">
        <v>2008</v>
      </c>
      <c r="K1" s="237">
        <v>2009</v>
      </c>
      <c r="L1" s="237">
        <v>2010</v>
      </c>
      <c r="M1" s="237">
        <v>2011</v>
      </c>
      <c r="N1" s="237">
        <v>2012</v>
      </c>
      <c r="O1" s="237">
        <v>2013</v>
      </c>
    </row>
    <row r="2" spans="1:3" ht="15">
      <c r="A2" s="11" t="s">
        <v>677</v>
      </c>
      <c r="B2" s="188" t="s">
        <v>705</v>
      </c>
      <c r="C2" s="188" t="s">
        <v>705</v>
      </c>
    </row>
    <row r="3" spans="1:15" ht="15.75">
      <c r="A3" s="11" t="s">
        <v>709</v>
      </c>
      <c r="B3" s="137" t="s">
        <v>246</v>
      </c>
      <c r="C3" t="s">
        <v>206</v>
      </c>
      <c r="D3" s="123" t="s">
        <v>7</v>
      </c>
      <c r="E3" s="74">
        <v>228.384</v>
      </c>
      <c r="F3" s="74">
        <v>228.063</v>
      </c>
      <c r="G3" s="74">
        <v>212.529</v>
      </c>
      <c r="H3" s="74">
        <v>204.903</v>
      </c>
      <c r="I3" s="74">
        <v>209.279</v>
      </c>
      <c r="J3" s="74">
        <v>170.048</v>
      </c>
      <c r="K3" s="74">
        <v>176.771</v>
      </c>
      <c r="L3" s="74">
        <v>168.251</v>
      </c>
      <c r="M3" s="74">
        <v>159.178</v>
      </c>
      <c r="N3" s="74">
        <v>174.859</v>
      </c>
      <c r="O3" s="74">
        <v>199.343</v>
      </c>
    </row>
    <row r="4" spans="2:15" ht="15.75">
      <c r="B4" s="138" t="s">
        <v>354</v>
      </c>
      <c r="C4" t="s">
        <v>206</v>
      </c>
      <c r="D4" s="123" t="s">
        <v>1</v>
      </c>
      <c r="E4" s="74">
        <v>6.934</v>
      </c>
      <c r="F4" s="74">
        <v>5.91</v>
      </c>
      <c r="G4" s="74">
        <v>6.552</v>
      </c>
      <c r="H4" s="74">
        <v>7.122</v>
      </c>
      <c r="I4" s="74">
        <v>7.609</v>
      </c>
      <c r="J4" s="74">
        <v>7.491</v>
      </c>
      <c r="K4" s="74">
        <v>5.976</v>
      </c>
      <c r="L4" s="74">
        <v>4.886</v>
      </c>
      <c r="M4" s="74">
        <v>4.758</v>
      </c>
      <c r="N4" s="74">
        <v>5.139</v>
      </c>
      <c r="O4" s="74">
        <v>5.206</v>
      </c>
    </row>
    <row r="5" spans="4:15" ht="15">
      <c r="D5" s="467" t="s">
        <v>52</v>
      </c>
      <c r="E5" s="74">
        <v>0.821</v>
      </c>
      <c r="F5" s="74">
        <v>0.859</v>
      </c>
      <c r="G5" s="74">
        <v>1.273</v>
      </c>
      <c r="H5" s="74">
        <v>1.056</v>
      </c>
      <c r="I5" s="74">
        <v>1.035</v>
      </c>
      <c r="J5" s="74">
        <v>0.897</v>
      </c>
      <c r="K5" s="74">
        <v>0.691</v>
      </c>
      <c r="L5" s="74">
        <v>0.654</v>
      </c>
      <c r="M5" s="74">
        <v>0.628</v>
      </c>
      <c r="N5" s="74">
        <v>0.704</v>
      </c>
      <c r="O5" s="74">
        <v>0.916</v>
      </c>
    </row>
    <row r="6" spans="4:15" ht="15">
      <c r="D6" s="123" t="s">
        <v>2</v>
      </c>
      <c r="E6" s="74">
        <v>3.39</v>
      </c>
      <c r="F6" s="74">
        <v>3.386</v>
      </c>
      <c r="G6" s="74">
        <v>3.748</v>
      </c>
      <c r="H6" s="74">
        <v>3.742</v>
      </c>
      <c r="I6" s="74">
        <v>3.348</v>
      </c>
      <c r="J6" s="74">
        <v>3.743</v>
      </c>
      <c r="K6" s="74">
        <v>2.219</v>
      </c>
      <c r="L6" s="74">
        <v>1.962</v>
      </c>
      <c r="M6" s="74">
        <v>2.485</v>
      </c>
      <c r="N6" s="74">
        <v>2.72</v>
      </c>
      <c r="O6" s="74">
        <v>3.263</v>
      </c>
    </row>
    <row r="7" spans="4:15" ht="15">
      <c r="D7" s="467" t="s">
        <v>3</v>
      </c>
      <c r="E7" s="74">
        <v>21.966</v>
      </c>
      <c r="F7" s="74">
        <v>23.789</v>
      </c>
      <c r="G7" s="74">
        <v>25.988</v>
      </c>
      <c r="H7" s="74">
        <v>25.257</v>
      </c>
      <c r="I7" s="74">
        <v>28.414</v>
      </c>
      <c r="J7" s="74">
        <v>31.585</v>
      </c>
      <c r="K7" s="74">
        <v>30.002</v>
      </c>
      <c r="L7" s="74">
        <v>32.357</v>
      </c>
      <c r="M7" s="74">
        <v>34.4</v>
      </c>
      <c r="N7" s="74">
        <v>31.861</v>
      </c>
      <c r="O7" s="74">
        <v>31.64</v>
      </c>
    </row>
    <row r="8" spans="4:15" ht="15">
      <c r="D8" s="467" t="s">
        <v>4</v>
      </c>
      <c r="E8" s="74">
        <v>1.22</v>
      </c>
      <c r="F8" s="74">
        <v>1.139</v>
      </c>
      <c r="G8" s="74">
        <v>1.231</v>
      </c>
      <c r="H8" s="74">
        <v>1.16</v>
      </c>
      <c r="I8" s="74">
        <v>1.554</v>
      </c>
      <c r="J8" s="74">
        <v>1.521</v>
      </c>
      <c r="K8" s="74">
        <v>0.778</v>
      </c>
      <c r="L8" s="74">
        <v>0.72</v>
      </c>
      <c r="M8" s="74">
        <v>0.856</v>
      </c>
      <c r="N8" s="74">
        <v>1.16</v>
      </c>
      <c r="O8" s="74">
        <v>1.027</v>
      </c>
    </row>
    <row r="9" spans="4:15" ht="15.75">
      <c r="D9" s="159" t="s">
        <v>5</v>
      </c>
      <c r="E9" s="468">
        <f aca="true" t="shared" si="0" ref="E9:N9">SUM(E3:E8)</f>
        <v>262.715</v>
      </c>
      <c r="F9" s="468">
        <f t="shared" si="0"/>
        <v>263.146</v>
      </c>
      <c r="G9" s="468">
        <f t="shared" si="0"/>
        <v>251.32099999999997</v>
      </c>
      <c r="H9" s="468">
        <f t="shared" si="0"/>
        <v>243.23999999999998</v>
      </c>
      <c r="I9" s="468">
        <f t="shared" si="0"/>
        <v>251.239</v>
      </c>
      <c r="J9" s="468">
        <f t="shared" si="0"/>
        <v>215.28499999999997</v>
      </c>
      <c r="K9" s="489">
        <f t="shared" si="0"/>
        <v>216.43699999999998</v>
      </c>
      <c r="L9" s="468">
        <f t="shared" si="0"/>
        <v>208.82999999999998</v>
      </c>
      <c r="M9" s="468">
        <f t="shared" si="0"/>
        <v>202.305</v>
      </c>
      <c r="N9" s="468">
        <f t="shared" si="0"/>
        <v>216.443</v>
      </c>
      <c r="O9" s="468">
        <f>SUM(O3:O8)</f>
        <v>241.39499999999998</v>
      </c>
    </row>
    <row r="10" spans="4:15" ht="15.75">
      <c r="D10" s="159"/>
      <c r="E10" s="468"/>
      <c r="F10" s="468"/>
      <c r="G10" s="468"/>
      <c r="H10" s="468"/>
      <c r="I10" s="468"/>
      <c r="J10" s="468"/>
      <c r="K10" s="489"/>
      <c r="L10" s="468"/>
      <c r="M10" s="468"/>
      <c r="N10" s="468"/>
      <c r="O10" s="468"/>
    </row>
    <row r="11" spans="4:15" ht="15.75">
      <c r="D11" s="159"/>
      <c r="E11" s="468"/>
      <c r="F11" s="468"/>
      <c r="G11" s="468"/>
      <c r="H11" s="468"/>
      <c r="I11" s="468"/>
      <c r="J11" s="468"/>
      <c r="K11" s="489"/>
      <c r="L11" s="468"/>
      <c r="M11" s="468"/>
      <c r="N11" s="468"/>
      <c r="O11" s="468"/>
    </row>
    <row r="12" spans="3:15" ht="15">
      <c r="C12" s="137" t="s">
        <v>246</v>
      </c>
      <c r="E12" s="56"/>
      <c r="F12" s="56"/>
      <c r="G12" s="102"/>
      <c r="H12" s="102"/>
      <c r="I12" s="102"/>
      <c r="J12" s="102"/>
      <c r="K12" s="102"/>
      <c r="L12" s="102"/>
      <c r="M12" s="102"/>
      <c r="O12" s="102"/>
    </row>
    <row r="13" spans="4:15" ht="15">
      <c r="D13" s="180" t="s">
        <v>255</v>
      </c>
      <c r="E13" s="80">
        <v>219.332</v>
      </c>
      <c r="F13" s="80">
        <v>217.861</v>
      </c>
      <c r="G13" s="80">
        <v>203.167</v>
      </c>
      <c r="H13" s="80">
        <v>196.518</v>
      </c>
      <c r="I13" s="80">
        <v>202.544</v>
      </c>
      <c r="J13" s="80">
        <v>172.668</v>
      </c>
      <c r="K13" s="80">
        <v>186.212</v>
      </c>
      <c r="L13" s="80">
        <v>177.247</v>
      </c>
      <c r="M13" s="80">
        <v>167.764</v>
      </c>
      <c r="N13" s="80">
        <v>182.525</v>
      </c>
      <c r="O13" s="74">
        <v>205.216</v>
      </c>
    </row>
    <row r="14" spans="4:15" ht="15">
      <c r="D14" s="180" t="s">
        <v>247</v>
      </c>
      <c r="E14" s="74">
        <v>0.465</v>
      </c>
      <c r="F14" s="74">
        <v>0.518</v>
      </c>
      <c r="G14" s="74">
        <v>0.49</v>
      </c>
      <c r="H14" s="74">
        <v>0.604</v>
      </c>
      <c r="I14" s="74">
        <v>0.638</v>
      </c>
      <c r="J14" s="74">
        <v>0.301</v>
      </c>
      <c r="K14" s="74">
        <v>0.215</v>
      </c>
      <c r="L14" s="74">
        <v>0.354</v>
      </c>
      <c r="M14" s="74">
        <v>0.429</v>
      </c>
      <c r="N14" s="74">
        <v>0.405</v>
      </c>
      <c r="O14" s="74">
        <v>0.345</v>
      </c>
    </row>
    <row r="15" spans="4:15" ht="15">
      <c r="D15" s="180" t="s">
        <v>1</v>
      </c>
      <c r="E15" s="80">
        <v>7.075</v>
      </c>
      <c r="F15" s="80">
        <v>6.01</v>
      </c>
      <c r="G15" s="80">
        <v>6.643</v>
      </c>
      <c r="H15" s="80">
        <v>7.221</v>
      </c>
      <c r="I15" s="80">
        <v>7.763</v>
      </c>
      <c r="J15" s="80">
        <v>7.67</v>
      </c>
      <c r="K15" s="80">
        <v>6.132</v>
      </c>
      <c r="L15" s="80">
        <v>5.008</v>
      </c>
      <c r="M15" s="80">
        <v>4.845</v>
      </c>
      <c r="N15" s="80">
        <v>5.246</v>
      </c>
      <c r="O15" s="74">
        <v>5.349</v>
      </c>
    </row>
    <row r="16" spans="4:15" ht="15">
      <c r="D16" s="180" t="s">
        <v>248</v>
      </c>
      <c r="E16" s="80">
        <v>0.033</v>
      </c>
      <c r="F16" s="80">
        <v>0.016</v>
      </c>
      <c r="G16" s="80">
        <v>0.02</v>
      </c>
      <c r="H16" s="80">
        <v>0.028</v>
      </c>
      <c r="I16" s="80">
        <v>0.023</v>
      </c>
      <c r="J16" s="80">
        <v>0.017</v>
      </c>
      <c r="K16" s="80">
        <v>0.039</v>
      </c>
      <c r="L16" s="80">
        <v>0.037</v>
      </c>
      <c r="M16" s="80">
        <v>0.036</v>
      </c>
      <c r="N16" s="80">
        <v>0.049</v>
      </c>
      <c r="O16" s="74">
        <v>0.033</v>
      </c>
    </row>
    <row r="17" spans="4:15" ht="15">
      <c r="D17" s="566" t="s">
        <v>695</v>
      </c>
      <c r="E17" s="74">
        <v>25.232</v>
      </c>
      <c r="F17" s="74">
        <v>28.202</v>
      </c>
      <c r="G17" s="74">
        <v>29.648</v>
      </c>
      <c r="H17" s="74">
        <v>28.218</v>
      </c>
      <c r="I17" s="74">
        <v>28.846</v>
      </c>
      <c r="J17" s="74">
        <v>22.841</v>
      </c>
      <c r="K17" s="74">
        <v>14.446</v>
      </c>
      <c r="L17" s="74">
        <v>17.831</v>
      </c>
      <c r="M17" s="74">
        <v>19.577</v>
      </c>
      <c r="N17" s="74">
        <v>17.707</v>
      </c>
      <c r="O17" s="74">
        <v>20.151</v>
      </c>
    </row>
    <row r="18" spans="4:15" ht="15">
      <c r="D18" s="566" t="s">
        <v>2</v>
      </c>
      <c r="E18" s="74">
        <v>3.792</v>
      </c>
      <c r="F18" s="74">
        <v>3.826</v>
      </c>
      <c r="G18" s="74">
        <v>4.399</v>
      </c>
      <c r="H18" s="74">
        <v>4.182</v>
      </c>
      <c r="I18" s="74">
        <v>3.84</v>
      </c>
      <c r="J18" s="74">
        <v>4.23</v>
      </c>
      <c r="K18" s="74">
        <v>2.976</v>
      </c>
      <c r="L18" s="74">
        <v>2.267</v>
      </c>
      <c r="M18" s="74">
        <v>2.774</v>
      </c>
      <c r="N18" s="74">
        <v>3.168</v>
      </c>
      <c r="O18" s="74">
        <v>3.821</v>
      </c>
    </row>
    <row r="19" spans="4:15" ht="15">
      <c r="D19" s="180" t="s">
        <v>249</v>
      </c>
      <c r="E19" s="74">
        <v>1.455</v>
      </c>
      <c r="F19" s="74">
        <v>1.244</v>
      </c>
      <c r="G19" s="74">
        <v>1.647</v>
      </c>
      <c r="H19" s="74">
        <v>1.452</v>
      </c>
      <c r="I19" s="74">
        <v>1.326</v>
      </c>
      <c r="J19" s="74">
        <v>1.148</v>
      </c>
      <c r="K19" s="74">
        <v>0.823</v>
      </c>
      <c r="L19" s="74">
        <v>0.814</v>
      </c>
      <c r="M19" s="74">
        <v>0.796</v>
      </c>
      <c r="N19" s="74">
        <v>0.822</v>
      </c>
      <c r="O19" s="74">
        <v>0.999</v>
      </c>
    </row>
    <row r="20" spans="4:15" ht="15">
      <c r="D20" s="466" t="s">
        <v>256</v>
      </c>
      <c r="E20" s="74">
        <v>3.296</v>
      </c>
      <c r="F20" s="74">
        <v>3.364</v>
      </c>
      <c r="G20" s="74">
        <v>2.888</v>
      </c>
      <c r="H20" s="74">
        <v>2.94</v>
      </c>
      <c r="I20" s="74">
        <v>3.298</v>
      </c>
      <c r="J20" s="74">
        <v>3.5</v>
      </c>
      <c r="K20" s="74">
        <v>3.109</v>
      </c>
      <c r="L20" s="74">
        <v>2.95</v>
      </c>
      <c r="M20" s="74">
        <v>3.18</v>
      </c>
      <c r="N20" s="74">
        <v>2.95</v>
      </c>
      <c r="O20" s="74">
        <v>2.609</v>
      </c>
    </row>
    <row r="21" spans="4:15" ht="15">
      <c r="D21" s="180" t="s">
        <v>4</v>
      </c>
      <c r="E21" s="74">
        <v>2.035</v>
      </c>
      <c r="F21" s="74">
        <v>2.105</v>
      </c>
      <c r="G21" s="74">
        <v>2.419</v>
      </c>
      <c r="H21" s="74">
        <v>2.077</v>
      </c>
      <c r="I21" s="74">
        <v>2.961</v>
      </c>
      <c r="J21" s="74">
        <v>2.91</v>
      </c>
      <c r="K21" s="74">
        <v>2.485</v>
      </c>
      <c r="L21" s="74">
        <v>2.322</v>
      </c>
      <c r="M21" s="74">
        <v>2.904</v>
      </c>
      <c r="N21" s="74">
        <v>3.571</v>
      </c>
      <c r="O21" s="74">
        <v>2.872</v>
      </c>
    </row>
    <row r="22" spans="4:15" ht="15.75">
      <c r="D22" s="184" t="s">
        <v>6</v>
      </c>
      <c r="E22" s="468">
        <f aca="true" t="shared" si="1" ref="E22:N22">SUM(E13:E21)</f>
        <v>262.715</v>
      </c>
      <c r="F22" s="468">
        <f t="shared" si="1"/>
        <v>263.146</v>
      </c>
      <c r="G22" s="468">
        <f t="shared" si="1"/>
        <v>251.32100000000003</v>
      </c>
      <c r="H22" s="468">
        <f t="shared" si="1"/>
        <v>243.23999999999998</v>
      </c>
      <c r="I22" s="468">
        <f t="shared" si="1"/>
        <v>251.23900000000003</v>
      </c>
      <c r="J22" s="468">
        <f t="shared" si="1"/>
        <v>215.28499999999997</v>
      </c>
      <c r="K22" s="468">
        <f t="shared" si="1"/>
        <v>216.437</v>
      </c>
      <c r="L22" s="468">
        <f t="shared" si="1"/>
        <v>208.83</v>
      </c>
      <c r="M22" s="468">
        <f t="shared" si="1"/>
        <v>202.305</v>
      </c>
      <c r="N22" s="468">
        <f t="shared" si="1"/>
        <v>216.443</v>
      </c>
      <c r="O22" s="468">
        <f>SUM(O13:O21)</f>
        <v>241.39499999999998</v>
      </c>
    </row>
    <row r="23" spans="4:15" ht="15.75">
      <c r="D23" s="184"/>
      <c r="E23" s="468"/>
      <c r="F23" s="468"/>
      <c r="G23" s="468"/>
      <c r="H23" s="468"/>
      <c r="I23" s="468"/>
      <c r="J23" s="468"/>
      <c r="K23" s="468"/>
      <c r="L23" s="468"/>
      <c r="M23" s="468"/>
      <c r="N23" s="468"/>
      <c r="O23" s="468"/>
    </row>
    <row r="24" spans="4:15" ht="15.75">
      <c r="D24" s="184"/>
      <c r="E24" s="468"/>
      <c r="F24" s="468"/>
      <c r="G24" s="468"/>
      <c r="H24" s="468"/>
      <c r="I24" s="468"/>
      <c r="J24" s="468"/>
      <c r="K24" s="468"/>
      <c r="L24" s="468"/>
      <c r="M24" s="468"/>
      <c r="N24" s="468"/>
      <c r="O24" s="468"/>
    </row>
    <row r="25" spans="3:15" ht="15.75">
      <c r="C25" s="138" t="s">
        <v>354</v>
      </c>
      <c r="E25" s="74"/>
      <c r="F25" s="74"/>
      <c r="G25" s="165"/>
      <c r="H25" s="165"/>
      <c r="I25" s="165"/>
      <c r="J25" s="165"/>
      <c r="K25" s="165"/>
      <c r="L25" s="165"/>
      <c r="M25" s="165"/>
      <c r="O25" s="102"/>
    </row>
    <row r="26" spans="4:15" ht="15">
      <c r="D26" s="139" t="s">
        <v>189</v>
      </c>
      <c r="E26" s="74">
        <v>167.765</v>
      </c>
      <c r="F26" s="74">
        <v>157.718</v>
      </c>
      <c r="G26" s="74">
        <v>142.171</v>
      </c>
      <c r="H26" s="74">
        <v>137.427</v>
      </c>
      <c r="I26" s="74">
        <v>143.316</v>
      </c>
      <c r="J26" s="74">
        <v>117.311</v>
      </c>
      <c r="K26" s="74">
        <v>123.892</v>
      </c>
      <c r="L26" s="74">
        <v>107.84</v>
      </c>
      <c r="M26" s="74">
        <v>98.441</v>
      </c>
      <c r="N26" s="74">
        <v>109.99</v>
      </c>
      <c r="O26" s="74">
        <v>118.76</v>
      </c>
    </row>
    <row r="27" spans="4:15" ht="15">
      <c r="D27" s="139" t="s">
        <v>190</v>
      </c>
      <c r="E27" s="74">
        <v>94.652</v>
      </c>
      <c r="F27" s="74">
        <v>105.09</v>
      </c>
      <c r="G27" s="74">
        <v>108.773</v>
      </c>
      <c r="H27" s="74">
        <v>105.33</v>
      </c>
      <c r="I27" s="74">
        <v>106.864</v>
      </c>
      <c r="J27" s="74">
        <v>96.717</v>
      </c>
      <c r="K27" s="74">
        <v>91.165</v>
      </c>
      <c r="L27" s="74">
        <v>99.012</v>
      </c>
      <c r="M27" s="74">
        <v>101.886</v>
      </c>
      <c r="N27" s="74">
        <v>104.389</v>
      </c>
      <c r="O27" s="74">
        <v>120.209</v>
      </c>
    </row>
    <row r="28" spans="4:15" ht="15">
      <c r="D28" s="139" t="s">
        <v>515</v>
      </c>
      <c r="E28" s="81">
        <v>0.018</v>
      </c>
      <c r="F28" s="81">
        <v>0.072</v>
      </c>
      <c r="G28" s="81">
        <v>0.245</v>
      </c>
      <c r="H28" s="81">
        <v>0.429</v>
      </c>
      <c r="I28" s="81">
        <v>0.642</v>
      </c>
      <c r="J28" s="81">
        <v>0.719</v>
      </c>
      <c r="K28" s="81">
        <v>0.778</v>
      </c>
      <c r="L28" s="81">
        <v>1.337</v>
      </c>
      <c r="M28" s="81">
        <v>1.135</v>
      </c>
      <c r="N28" s="81">
        <v>1.146</v>
      </c>
      <c r="O28" s="74">
        <v>1.409</v>
      </c>
    </row>
    <row r="29" spans="4:15" ht="15">
      <c r="D29" s="139" t="s">
        <v>516</v>
      </c>
      <c r="E29" s="81">
        <v>0.02</v>
      </c>
      <c r="F29" s="81">
        <v>0.009</v>
      </c>
      <c r="G29" s="81">
        <v>0.021</v>
      </c>
      <c r="H29" s="81">
        <v>0.011</v>
      </c>
      <c r="I29" s="81">
        <v>0.363</v>
      </c>
      <c r="J29" s="81">
        <v>0.495</v>
      </c>
      <c r="K29" s="81">
        <v>0.564</v>
      </c>
      <c r="L29" s="81">
        <v>0.593</v>
      </c>
      <c r="M29" s="81">
        <v>0.818</v>
      </c>
      <c r="N29" s="81">
        <v>0.897</v>
      </c>
      <c r="O29" s="74">
        <v>0.98</v>
      </c>
    </row>
    <row r="30" spans="4:15" ht="15">
      <c r="D30" s="139" t="s">
        <v>242</v>
      </c>
      <c r="E30" s="74">
        <v>0.221</v>
      </c>
      <c r="F30" s="74">
        <v>0.215</v>
      </c>
      <c r="G30" s="74">
        <v>0.092</v>
      </c>
      <c r="H30" s="74">
        <v>0.031</v>
      </c>
      <c r="I30" s="74">
        <v>0.012</v>
      </c>
      <c r="J30" s="74">
        <v>0.011</v>
      </c>
      <c r="K30" s="74">
        <v>0.027</v>
      </c>
      <c r="L30" s="74">
        <v>0.018</v>
      </c>
      <c r="M30" s="74">
        <v>0.015</v>
      </c>
      <c r="N30" s="74">
        <v>0.006</v>
      </c>
      <c r="O30" s="74">
        <v>0.013</v>
      </c>
    </row>
    <row r="31" spans="4:15" ht="15">
      <c r="D31" s="123" t="s">
        <v>517</v>
      </c>
      <c r="E31" s="76">
        <v>0.038</v>
      </c>
      <c r="F31" s="76">
        <v>0.038</v>
      </c>
      <c r="G31" s="76">
        <v>0.015</v>
      </c>
      <c r="H31" s="76">
        <v>0.007</v>
      </c>
      <c r="I31" s="76">
        <v>0.03</v>
      </c>
      <c r="J31" s="76">
        <v>0.019</v>
      </c>
      <c r="K31" s="76">
        <v>0.005</v>
      </c>
      <c r="L31" s="76">
        <v>0.02</v>
      </c>
      <c r="M31" s="76">
        <v>0.007</v>
      </c>
      <c r="N31" s="76">
        <v>0.007</v>
      </c>
      <c r="O31" s="74">
        <v>0.02</v>
      </c>
    </row>
    <row r="32" spans="4:15" ht="15">
      <c r="D32" s="467" t="s">
        <v>696</v>
      </c>
      <c r="E32" s="76">
        <v>0.001</v>
      </c>
      <c r="F32" s="76">
        <v>0.004</v>
      </c>
      <c r="G32" s="76">
        <v>0.004</v>
      </c>
      <c r="H32" s="76">
        <v>0.005</v>
      </c>
      <c r="I32" s="76">
        <v>0.012</v>
      </c>
      <c r="J32" s="76">
        <v>0.013</v>
      </c>
      <c r="K32" s="76">
        <v>0.006</v>
      </c>
      <c r="L32" s="76">
        <v>0.01</v>
      </c>
      <c r="M32" s="76">
        <v>0.003</v>
      </c>
      <c r="N32" s="76">
        <v>0.008</v>
      </c>
      <c r="O32" s="74">
        <v>0.001</v>
      </c>
    </row>
    <row r="33" spans="4:15" ht="15.75">
      <c r="D33" s="238" t="s">
        <v>5</v>
      </c>
      <c r="E33" s="469">
        <f aca="true" t="shared" si="2" ref="E33:N33">SUM(E26:E32)</f>
        <v>262.7149999999999</v>
      </c>
      <c r="F33" s="469">
        <f t="shared" si="2"/>
        <v>263.146</v>
      </c>
      <c r="G33" s="469">
        <f t="shared" si="2"/>
        <v>251.32099999999997</v>
      </c>
      <c r="H33" s="469">
        <f t="shared" si="2"/>
        <v>243.24</v>
      </c>
      <c r="I33" s="469">
        <f t="shared" si="2"/>
        <v>251.239</v>
      </c>
      <c r="J33" s="469">
        <f t="shared" si="2"/>
        <v>215.28500000000003</v>
      </c>
      <c r="K33" s="469">
        <f t="shared" si="2"/>
        <v>216.43699999999998</v>
      </c>
      <c r="L33" s="469">
        <f t="shared" si="2"/>
        <v>208.82999999999998</v>
      </c>
      <c r="M33" s="469">
        <f t="shared" si="2"/>
        <v>202.30499999999998</v>
      </c>
      <c r="N33" s="469">
        <f t="shared" si="2"/>
        <v>216.44299999999998</v>
      </c>
      <c r="O33" s="469">
        <f>SUM(O26:O32)</f>
        <v>241.392</v>
      </c>
    </row>
    <row r="34" spans="4:15" ht="15.75">
      <c r="D34" s="159"/>
      <c r="E34" s="565"/>
      <c r="F34" s="565"/>
      <c r="G34" s="565"/>
      <c r="H34" s="565"/>
      <c r="I34" s="565"/>
      <c r="J34" s="565"/>
      <c r="K34" s="565"/>
      <c r="L34" s="565"/>
      <c r="M34" s="565"/>
      <c r="N34" s="565"/>
      <c r="O34" s="565"/>
    </row>
    <row r="35" spans="4:15" ht="15.75">
      <c r="D35" s="159"/>
      <c r="E35" s="565"/>
      <c r="F35" s="565"/>
      <c r="G35" s="565"/>
      <c r="H35" s="565"/>
      <c r="I35" s="565"/>
      <c r="J35" s="565"/>
      <c r="K35" s="565"/>
      <c r="L35" s="565"/>
      <c r="M35" s="565"/>
      <c r="N35" s="565"/>
      <c r="O35" s="565"/>
    </row>
    <row r="36" spans="1:3" ht="15">
      <c r="A36" s="11" t="s">
        <v>678</v>
      </c>
      <c r="B36" s="137" t="s">
        <v>201</v>
      </c>
      <c r="C36" s="137" t="s">
        <v>201</v>
      </c>
    </row>
    <row r="37" spans="1:15" ht="15.75">
      <c r="A37" s="11" t="s">
        <v>709</v>
      </c>
      <c r="B37" s="137" t="s">
        <v>246</v>
      </c>
      <c r="D37" s="123" t="s">
        <v>7</v>
      </c>
      <c r="E37" s="173">
        <v>2103.89</v>
      </c>
      <c r="F37" s="173">
        <v>2158.381</v>
      </c>
      <c r="G37" s="173">
        <v>2231.214</v>
      </c>
      <c r="H37" s="173">
        <v>2258.652</v>
      </c>
      <c r="I37" s="173">
        <v>2313.385</v>
      </c>
      <c r="J37" s="173">
        <v>2347.38</v>
      </c>
      <c r="K37" s="173">
        <v>2361.892</v>
      </c>
      <c r="L37" s="173">
        <v>2364.265</v>
      </c>
      <c r="M37" s="173">
        <v>2369.189</v>
      </c>
      <c r="N37" s="173">
        <v>2394.575</v>
      </c>
      <c r="O37" s="173">
        <v>2436.21</v>
      </c>
    </row>
    <row r="38" spans="2:15" ht="17.25">
      <c r="B38" s="143" t="s">
        <v>310</v>
      </c>
      <c r="D38" s="123" t="s">
        <v>1</v>
      </c>
      <c r="E38" s="173">
        <v>50.032</v>
      </c>
      <c r="F38" s="173">
        <v>53.995</v>
      </c>
      <c r="G38" s="173">
        <v>56.352</v>
      </c>
      <c r="H38" s="173">
        <v>58.815</v>
      </c>
      <c r="I38" s="173">
        <v>63.123</v>
      </c>
      <c r="J38" s="173">
        <v>65.56</v>
      </c>
      <c r="K38" s="173">
        <v>66.163</v>
      </c>
      <c r="L38" s="173">
        <v>62.694</v>
      </c>
      <c r="M38" s="173">
        <v>60.317</v>
      </c>
      <c r="N38" s="173">
        <v>59.657</v>
      </c>
      <c r="O38" s="173">
        <v>59.488</v>
      </c>
    </row>
    <row r="39" spans="4:15" ht="15">
      <c r="D39" s="467" t="s">
        <v>52</v>
      </c>
      <c r="E39" s="173">
        <v>10.832</v>
      </c>
      <c r="F39" s="173">
        <v>11.469</v>
      </c>
      <c r="G39" s="173">
        <v>12.001</v>
      </c>
      <c r="H39" s="173">
        <v>12.104</v>
      </c>
      <c r="I39" s="173">
        <v>12.407</v>
      </c>
      <c r="J39" s="173">
        <v>12.349</v>
      </c>
      <c r="K39" s="173">
        <v>12.218</v>
      </c>
      <c r="L39" s="173">
        <v>12.111</v>
      </c>
      <c r="M39" s="173">
        <v>11.929</v>
      </c>
      <c r="N39" s="173">
        <v>11.834</v>
      </c>
      <c r="O39" s="173">
        <v>11.756</v>
      </c>
    </row>
    <row r="40" spans="4:15" ht="15">
      <c r="D40" s="123" t="s">
        <v>2</v>
      </c>
      <c r="E40" s="173">
        <v>30.496</v>
      </c>
      <c r="F40" s="173">
        <v>31.367</v>
      </c>
      <c r="G40" s="173">
        <v>32.190999999999995</v>
      </c>
      <c r="H40" s="173">
        <v>32.965</v>
      </c>
      <c r="I40" s="173">
        <v>32.682</v>
      </c>
      <c r="J40" s="173">
        <v>32.245</v>
      </c>
      <c r="K40" s="173">
        <v>31.24</v>
      </c>
      <c r="L40" s="173">
        <v>30.359</v>
      </c>
      <c r="M40" s="173">
        <v>29.408</v>
      </c>
      <c r="N40" s="173">
        <v>28.862</v>
      </c>
      <c r="O40" s="173">
        <v>28.861</v>
      </c>
    </row>
    <row r="41" spans="4:15" ht="15">
      <c r="D41" s="467" t="s">
        <v>3</v>
      </c>
      <c r="E41" s="173">
        <v>178.156</v>
      </c>
      <c r="F41" s="173">
        <v>182.684</v>
      </c>
      <c r="G41" s="173">
        <v>188.971</v>
      </c>
      <c r="H41" s="173">
        <v>191.178</v>
      </c>
      <c r="I41" s="173">
        <v>194.585</v>
      </c>
      <c r="J41" s="173">
        <v>198.208</v>
      </c>
      <c r="K41" s="173">
        <v>203.049</v>
      </c>
      <c r="L41" s="173">
        <v>205.998</v>
      </c>
      <c r="M41" s="173">
        <v>210.71900000000002</v>
      </c>
      <c r="N41" s="173">
        <v>212.449</v>
      </c>
      <c r="O41" s="173">
        <v>212.758</v>
      </c>
    </row>
    <row r="42" spans="4:15" ht="15">
      <c r="D42" s="467" t="s">
        <v>4</v>
      </c>
      <c r="E42" s="173">
        <f>E43-SUM(E37:E41)</f>
        <v>9.583999999999833</v>
      </c>
      <c r="F42" s="173">
        <v>10.288000000000011</v>
      </c>
      <c r="G42" s="173">
        <v>10.605</v>
      </c>
      <c r="H42" s="173">
        <v>10.579</v>
      </c>
      <c r="I42" s="173">
        <v>10.801</v>
      </c>
      <c r="J42" s="173">
        <v>9.444</v>
      </c>
      <c r="K42" s="173">
        <v>9.335</v>
      </c>
      <c r="L42" s="173">
        <v>9.255</v>
      </c>
      <c r="M42" s="173">
        <v>9.345</v>
      </c>
      <c r="N42" s="173">
        <v>9.736</v>
      </c>
      <c r="O42" s="173">
        <v>10.169</v>
      </c>
    </row>
    <row r="43" spans="4:15" ht="15.75">
      <c r="D43" s="72" t="s">
        <v>6</v>
      </c>
      <c r="E43" s="174">
        <v>2382.99</v>
      </c>
      <c r="F43" s="174">
        <v>2448.184</v>
      </c>
      <c r="G43" s="174">
        <v>2531.334</v>
      </c>
      <c r="H43" s="174">
        <v>2564.293</v>
      </c>
      <c r="I43" s="174">
        <v>2626.983</v>
      </c>
      <c r="J43" s="174">
        <v>2665.186</v>
      </c>
      <c r="K43" s="174">
        <v>2683.8969999999995</v>
      </c>
      <c r="L43" s="174">
        <v>2684.682</v>
      </c>
      <c r="M43" s="174">
        <v>2690.9069999999997</v>
      </c>
      <c r="N43" s="174">
        <v>2717.113</v>
      </c>
      <c r="O43" s="174">
        <v>2759.2419999999993</v>
      </c>
    </row>
    <row r="44" spans="4:15" ht="15.75">
      <c r="D44" s="72"/>
      <c r="E44" s="174"/>
      <c r="F44" s="174"/>
      <c r="G44" s="174"/>
      <c r="H44" s="174"/>
      <c r="I44" s="174"/>
      <c r="J44" s="174"/>
      <c r="K44" s="174"/>
      <c r="L44" s="174"/>
      <c r="M44" s="174"/>
      <c r="N44" s="174"/>
      <c r="O44" s="174"/>
    </row>
    <row r="45" spans="4:15" ht="15.75">
      <c r="D45" s="72"/>
      <c r="E45" s="174"/>
      <c r="F45" s="174"/>
      <c r="G45" s="174"/>
      <c r="H45" s="174"/>
      <c r="I45" s="174"/>
      <c r="J45" s="174"/>
      <c r="K45" s="174"/>
      <c r="L45" s="174"/>
      <c r="M45" s="174"/>
      <c r="N45" s="174"/>
      <c r="O45" s="174"/>
    </row>
    <row r="46" spans="3:15" ht="15.75">
      <c r="C46" s="137" t="s">
        <v>246</v>
      </c>
      <c r="E46" s="174"/>
      <c r="F46" s="174"/>
      <c r="G46" s="174"/>
      <c r="H46" s="174"/>
      <c r="I46" s="174" t="s">
        <v>206</v>
      </c>
      <c r="J46" s="174"/>
      <c r="K46" s="174"/>
      <c r="L46" s="174"/>
      <c r="M46" s="174"/>
      <c r="N46" s="174"/>
      <c r="O46" s="174"/>
    </row>
    <row r="47" spans="4:15" ht="15">
      <c r="D47" s="180" t="s">
        <v>255</v>
      </c>
      <c r="E47" s="185">
        <v>2030.955</v>
      </c>
      <c r="F47" s="185">
        <v>2076.489</v>
      </c>
      <c r="G47" s="185">
        <v>2138.822</v>
      </c>
      <c r="H47" s="185">
        <v>2156.808</v>
      </c>
      <c r="I47" s="185">
        <v>2200.824</v>
      </c>
      <c r="J47" s="185">
        <v>2233.187</v>
      </c>
      <c r="K47" s="185">
        <v>2248.539</v>
      </c>
      <c r="L47" s="185">
        <v>2254.517</v>
      </c>
      <c r="M47" s="185">
        <v>2264.384</v>
      </c>
      <c r="N47" s="185">
        <v>2285.13</v>
      </c>
      <c r="O47" s="185">
        <v>2319.17</v>
      </c>
    </row>
    <row r="48" spans="4:15" ht="15">
      <c r="D48" s="180" t="s">
        <v>247</v>
      </c>
      <c r="E48" s="185">
        <v>3.443</v>
      </c>
      <c r="F48" s="185">
        <v>3.646</v>
      </c>
      <c r="G48" s="185">
        <v>3.767</v>
      </c>
      <c r="H48" s="185">
        <v>3.832</v>
      </c>
      <c r="I48" s="185">
        <v>3.916</v>
      </c>
      <c r="J48" s="185">
        <v>3.737</v>
      </c>
      <c r="K48" s="185">
        <v>3.584</v>
      </c>
      <c r="L48" s="185">
        <v>3.49</v>
      </c>
      <c r="M48" s="185">
        <v>3.523</v>
      </c>
      <c r="N48" s="185">
        <v>3.583</v>
      </c>
      <c r="O48" s="185">
        <v>3.552</v>
      </c>
    </row>
    <row r="49" spans="4:15" ht="15">
      <c r="D49" s="180" t="s">
        <v>1</v>
      </c>
      <c r="E49" s="185">
        <v>55.81</v>
      </c>
      <c r="F49" s="185">
        <v>59.722</v>
      </c>
      <c r="G49" s="185">
        <v>62.112</v>
      </c>
      <c r="H49" s="185">
        <v>64.517</v>
      </c>
      <c r="I49" s="185">
        <v>68.791</v>
      </c>
      <c r="J49" s="185">
        <v>71.282</v>
      </c>
      <c r="K49" s="185">
        <v>71.979</v>
      </c>
      <c r="L49" s="185">
        <v>68.624</v>
      </c>
      <c r="M49" s="185">
        <v>66.222</v>
      </c>
      <c r="N49" s="185">
        <v>65.684</v>
      </c>
      <c r="O49" s="185">
        <v>65.966</v>
      </c>
    </row>
    <row r="50" spans="4:15" ht="15">
      <c r="D50" s="180" t="s">
        <v>248</v>
      </c>
      <c r="E50" s="185">
        <v>0.653</v>
      </c>
      <c r="F50" s="185">
        <v>0.612</v>
      </c>
      <c r="G50" s="185">
        <v>0.619</v>
      </c>
      <c r="H50" s="185">
        <v>0.622</v>
      </c>
      <c r="I50" s="185">
        <v>0.64</v>
      </c>
      <c r="J50" s="185">
        <v>0.666</v>
      </c>
      <c r="K50" s="185">
        <v>0.734</v>
      </c>
      <c r="L50" s="185">
        <v>0.732</v>
      </c>
      <c r="M50" s="185">
        <v>0.73</v>
      </c>
      <c r="N50" s="185">
        <v>0.769</v>
      </c>
      <c r="O50" s="185">
        <v>0.829</v>
      </c>
    </row>
    <row r="51" spans="4:15" ht="15">
      <c r="D51" s="180" t="s">
        <v>308</v>
      </c>
      <c r="E51" s="185">
        <v>182.947</v>
      </c>
      <c r="F51" s="185">
        <v>193.838</v>
      </c>
      <c r="G51" s="185">
        <v>209.141</v>
      </c>
      <c r="H51" s="185">
        <v>221.21</v>
      </c>
      <c r="I51" s="185">
        <v>234.022</v>
      </c>
      <c r="J51" s="185">
        <v>239.715</v>
      </c>
      <c r="K51" s="185">
        <v>241.964</v>
      </c>
      <c r="L51" s="185">
        <v>240.227</v>
      </c>
      <c r="M51" s="185">
        <v>237.57</v>
      </c>
      <c r="N51" s="185">
        <v>241.488</v>
      </c>
      <c r="O51" s="185">
        <v>247.429</v>
      </c>
    </row>
    <row r="52" spans="4:15" ht="15">
      <c r="D52" s="180" t="s">
        <v>309</v>
      </c>
      <c r="E52" s="185">
        <v>30.696</v>
      </c>
      <c r="F52" s="185">
        <v>31.435</v>
      </c>
      <c r="G52" s="185">
        <v>31.924</v>
      </c>
      <c r="H52" s="185">
        <v>38.496</v>
      </c>
      <c r="I52" s="185">
        <v>38.381</v>
      </c>
      <c r="J52" s="185">
        <v>37.59</v>
      </c>
      <c r="K52" s="185">
        <v>37.209</v>
      </c>
      <c r="L52" s="185">
        <v>36.371</v>
      </c>
      <c r="M52" s="185">
        <v>35.624</v>
      </c>
      <c r="N52" s="185">
        <v>35.441</v>
      </c>
      <c r="O52" s="185">
        <v>35.714</v>
      </c>
    </row>
    <row r="53" spans="4:15" ht="15">
      <c r="D53" s="180" t="s">
        <v>249</v>
      </c>
      <c r="E53" s="185">
        <v>17.13</v>
      </c>
      <c r="F53" s="185">
        <v>17.528</v>
      </c>
      <c r="G53" s="185">
        <v>17.807</v>
      </c>
      <c r="H53" s="185">
        <v>17.507</v>
      </c>
      <c r="I53" s="185">
        <v>17.534</v>
      </c>
      <c r="J53" s="185">
        <v>17.194</v>
      </c>
      <c r="K53" s="185">
        <v>16.716</v>
      </c>
      <c r="L53" s="185">
        <v>16.286</v>
      </c>
      <c r="M53" s="185">
        <v>15.9</v>
      </c>
      <c r="N53" s="185">
        <v>15.567</v>
      </c>
      <c r="O53" s="185">
        <v>15.268</v>
      </c>
    </row>
    <row r="54" spans="4:15" ht="15">
      <c r="D54" s="466" t="s">
        <v>256</v>
      </c>
      <c r="E54" s="185">
        <v>39.099</v>
      </c>
      <c r="F54" s="185">
        <v>41.03</v>
      </c>
      <c r="G54" s="185">
        <v>41.848</v>
      </c>
      <c r="H54" s="185">
        <v>42.481</v>
      </c>
      <c r="I54" s="185">
        <v>43.38</v>
      </c>
      <c r="J54" s="185">
        <v>44.087</v>
      </c>
      <c r="K54" s="185">
        <v>44.859</v>
      </c>
      <c r="L54" s="185">
        <v>45.456</v>
      </c>
      <c r="M54" s="185">
        <v>46.766</v>
      </c>
      <c r="N54" s="185">
        <v>47.559</v>
      </c>
      <c r="O54" s="185">
        <v>48.197</v>
      </c>
    </row>
    <row r="55" spans="4:15" ht="15">
      <c r="D55" s="180" t="s">
        <v>4</v>
      </c>
      <c r="E55" s="173">
        <f>E56-SUM(E47:E54)</f>
        <v>22.256999999999607</v>
      </c>
      <c r="F55" s="173">
        <v>23.885999999999513</v>
      </c>
      <c r="G55" s="173">
        <v>25.29399999999987</v>
      </c>
      <c r="H55" s="173">
        <v>18.82</v>
      </c>
      <c r="I55" s="173">
        <v>19.495</v>
      </c>
      <c r="J55" s="173">
        <v>17.728</v>
      </c>
      <c r="K55" s="173">
        <v>18.313</v>
      </c>
      <c r="L55" s="173">
        <v>18.979</v>
      </c>
      <c r="M55" s="173">
        <v>20.188000000000002</v>
      </c>
      <c r="N55" s="173">
        <v>21.892</v>
      </c>
      <c r="O55" s="173">
        <v>23.113</v>
      </c>
    </row>
    <row r="56" spans="4:15" ht="15.75">
      <c r="D56" s="184" t="s">
        <v>6</v>
      </c>
      <c r="E56" s="186">
        <f>E43</f>
        <v>2382.99</v>
      </c>
      <c r="F56" s="186">
        <v>2448.184</v>
      </c>
      <c r="G56" s="186">
        <v>2531.334</v>
      </c>
      <c r="H56" s="186">
        <v>2564.293</v>
      </c>
      <c r="I56" s="186">
        <v>2626.983</v>
      </c>
      <c r="J56" s="186">
        <v>2665.1860000000006</v>
      </c>
      <c r="K56" s="186">
        <v>2683.8969999999995</v>
      </c>
      <c r="L56" s="186">
        <v>2684.6819999999993</v>
      </c>
      <c r="M56" s="186">
        <v>2690.9070000000006</v>
      </c>
      <c r="N56" s="186">
        <v>2717.113</v>
      </c>
      <c r="O56" s="186">
        <v>2759.2380000000003</v>
      </c>
    </row>
    <row r="57" spans="4:15" ht="15.75">
      <c r="D57" s="184"/>
      <c r="E57" s="186"/>
      <c r="F57" s="186"/>
      <c r="G57" s="186"/>
      <c r="H57" s="186"/>
      <c r="I57" s="186"/>
      <c r="J57" s="186"/>
      <c r="K57" s="186"/>
      <c r="L57" s="186"/>
      <c r="M57" s="186"/>
      <c r="N57" s="186"/>
      <c r="O57" s="186"/>
    </row>
    <row r="58" spans="4:15" ht="15.75">
      <c r="D58" s="184"/>
      <c r="E58" s="186"/>
      <c r="F58" s="186"/>
      <c r="G58" s="186"/>
      <c r="H58" s="186"/>
      <c r="I58" s="186"/>
      <c r="J58" s="186"/>
      <c r="K58" s="186"/>
      <c r="L58" s="186"/>
      <c r="M58" s="186"/>
      <c r="N58" s="186"/>
      <c r="O58" s="186"/>
    </row>
    <row r="59" spans="3:13" ht="17.25">
      <c r="C59" s="143" t="s">
        <v>310</v>
      </c>
      <c r="E59" s="173"/>
      <c r="F59" s="173"/>
      <c r="G59" s="173"/>
      <c r="H59" s="173"/>
      <c r="I59" s="173"/>
      <c r="J59" s="173"/>
      <c r="K59" s="173"/>
      <c r="L59" s="173"/>
      <c r="M59" s="173"/>
    </row>
    <row r="60" spans="4:15" ht="15">
      <c r="D60" s="139" t="s">
        <v>189</v>
      </c>
      <c r="E60" s="187">
        <v>1745.975</v>
      </c>
      <c r="F60" s="187">
        <v>1756.36</v>
      </c>
      <c r="G60" s="187">
        <v>1771.211</v>
      </c>
      <c r="H60" s="187">
        <v>1747.715</v>
      </c>
      <c r="I60" s="187">
        <v>1747.201</v>
      </c>
      <c r="J60" s="187">
        <v>1735.381</v>
      </c>
      <c r="K60" s="187">
        <v>1701.328</v>
      </c>
      <c r="L60" s="187">
        <v>1656.471</v>
      </c>
      <c r="M60" s="187">
        <v>1619.015</v>
      </c>
      <c r="N60" s="173">
        <v>1591.63</v>
      </c>
      <c r="O60" s="173">
        <v>1566.9</v>
      </c>
    </row>
    <row r="61" spans="4:15" ht="15">
      <c r="D61" s="139" t="s">
        <v>190</v>
      </c>
      <c r="E61" s="187">
        <v>634.225</v>
      </c>
      <c r="F61" s="187">
        <v>688.57</v>
      </c>
      <c r="G61" s="187">
        <v>756.392</v>
      </c>
      <c r="H61" s="187">
        <v>812.119</v>
      </c>
      <c r="I61" s="187">
        <v>874.094</v>
      </c>
      <c r="J61" s="187">
        <v>922.721</v>
      </c>
      <c r="K61" s="187">
        <v>974.295</v>
      </c>
      <c r="L61" s="187">
        <v>1018.301</v>
      </c>
      <c r="M61" s="187">
        <v>1060.793</v>
      </c>
      <c r="N61" s="173">
        <v>1112.96</v>
      </c>
      <c r="O61" s="173">
        <v>1177.82</v>
      </c>
    </row>
    <row r="62" spans="4:15" ht="15">
      <c r="D62" s="584" t="s">
        <v>749</v>
      </c>
      <c r="E62" s="187">
        <v>0.043</v>
      </c>
      <c r="F62" s="187">
        <v>0.108</v>
      </c>
      <c r="G62" s="187">
        <v>0.347</v>
      </c>
      <c r="H62" s="187">
        <v>0.766</v>
      </c>
      <c r="I62" s="187">
        <v>1.423</v>
      </c>
      <c r="J62" s="187">
        <v>2.182</v>
      </c>
      <c r="K62" s="187">
        <v>2.954</v>
      </c>
      <c r="L62" s="187">
        <v>4.28</v>
      </c>
      <c r="M62" s="187">
        <v>5.168</v>
      </c>
      <c r="N62" s="173">
        <v>6.197</v>
      </c>
      <c r="O62" s="173">
        <v>7.645</v>
      </c>
    </row>
    <row r="63" spans="4:15" ht="15">
      <c r="D63" s="139" t="s">
        <v>516</v>
      </c>
      <c r="E63" s="187">
        <v>0.319</v>
      </c>
      <c r="F63" s="187">
        <v>0.32</v>
      </c>
      <c r="G63" s="187">
        <v>0.315</v>
      </c>
      <c r="H63" s="187">
        <v>0.341</v>
      </c>
      <c r="I63" s="187">
        <v>0.704</v>
      </c>
      <c r="J63" s="187">
        <v>1.123</v>
      </c>
      <c r="K63" s="187">
        <v>1.555</v>
      </c>
      <c r="L63" s="187">
        <v>1.997</v>
      </c>
      <c r="M63" s="187">
        <v>2.461</v>
      </c>
      <c r="N63" s="173">
        <v>3.061</v>
      </c>
      <c r="O63" s="173">
        <v>3.826</v>
      </c>
    </row>
    <row r="64" spans="4:15" ht="15">
      <c r="D64" s="584" t="s">
        <v>750</v>
      </c>
      <c r="E64" s="187">
        <v>0.756</v>
      </c>
      <c r="F64" s="187">
        <v>1.086</v>
      </c>
      <c r="G64" s="187">
        <v>1.292</v>
      </c>
      <c r="H64" s="187">
        <v>1.506</v>
      </c>
      <c r="I64" s="187">
        <v>1.629</v>
      </c>
      <c r="J64" s="187">
        <v>1.881</v>
      </c>
      <c r="K64" s="187">
        <v>1.95</v>
      </c>
      <c r="L64" s="187">
        <v>1.969</v>
      </c>
      <c r="M64" s="187">
        <v>1.941</v>
      </c>
      <c r="N64" s="173">
        <v>1.861</v>
      </c>
      <c r="O64" s="173">
        <v>1.75</v>
      </c>
    </row>
    <row r="65" spans="4:15" ht="15">
      <c r="D65" s="139" t="s">
        <v>191</v>
      </c>
      <c r="E65" s="187">
        <v>1.608</v>
      </c>
      <c r="F65" s="187">
        <v>1.665</v>
      </c>
      <c r="G65" s="187">
        <v>1.7</v>
      </c>
      <c r="H65" s="187">
        <v>1.763</v>
      </c>
      <c r="I65" s="187">
        <v>1.832</v>
      </c>
      <c r="J65" s="187">
        <v>1.767</v>
      </c>
      <c r="K65" s="187">
        <v>1.672</v>
      </c>
      <c r="L65" s="187">
        <v>1.54</v>
      </c>
      <c r="M65" s="187">
        <v>1.383</v>
      </c>
      <c r="N65" s="173">
        <v>1.255</v>
      </c>
      <c r="O65" s="173">
        <v>1.147</v>
      </c>
    </row>
    <row r="66" spans="4:15" ht="15">
      <c r="D66" s="139" t="s">
        <v>192</v>
      </c>
      <c r="E66" s="187">
        <v>0.055</v>
      </c>
      <c r="F66" s="187">
        <v>0.0057</v>
      </c>
      <c r="G66" s="187">
        <v>0.059</v>
      </c>
      <c r="H66" s="187">
        <v>0.064</v>
      </c>
      <c r="I66" s="187">
        <v>0.069</v>
      </c>
      <c r="J66" s="187">
        <v>0.07</v>
      </c>
      <c r="K66" s="187">
        <v>0.082</v>
      </c>
      <c r="L66" s="187">
        <v>0.085</v>
      </c>
      <c r="M66" s="187">
        <v>0.087</v>
      </c>
      <c r="N66" s="173">
        <v>0.091</v>
      </c>
      <c r="O66" s="173">
        <v>0.091</v>
      </c>
    </row>
    <row r="67" spans="4:15" ht="15">
      <c r="D67" s="139" t="s">
        <v>244</v>
      </c>
      <c r="E67" s="187">
        <v>0.009</v>
      </c>
      <c r="F67" s="187">
        <v>0.017</v>
      </c>
      <c r="G67" s="187">
        <v>0.018</v>
      </c>
      <c r="H67" s="187">
        <v>0.02</v>
      </c>
      <c r="I67" s="187">
        <v>0.031</v>
      </c>
      <c r="J67" s="187">
        <v>0.06</v>
      </c>
      <c r="K67" s="187">
        <v>0.061</v>
      </c>
      <c r="L67" s="187">
        <v>0.07</v>
      </c>
      <c r="M67" s="187">
        <v>0.059</v>
      </c>
      <c r="N67" s="173">
        <v>0.06</v>
      </c>
      <c r="O67" s="173">
        <v>0.057</v>
      </c>
    </row>
    <row r="68" spans="4:15" ht="15.75">
      <c r="D68" s="238" t="s">
        <v>5</v>
      </c>
      <c r="E68" s="243">
        <v>2382.99</v>
      </c>
      <c r="F68" s="243">
        <v>2448.1317</v>
      </c>
      <c r="G68" s="243">
        <v>2531.3340000000003</v>
      </c>
      <c r="H68" s="243">
        <v>2564.2939999999994</v>
      </c>
      <c r="I68" s="243">
        <v>2626.9829999999997</v>
      </c>
      <c r="J68" s="243">
        <v>2665.1849999999995</v>
      </c>
      <c r="K68" s="243">
        <v>2683.897</v>
      </c>
      <c r="L68" s="243">
        <v>2684.713</v>
      </c>
      <c r="M68" s="243">
        <v>2690.9069999999997</v>
      </c>
      <c r="N68" s="243">
        <v>2717.1150000000002</v>
      </c>
      <c r="O68" s="243">
        <v>2759.236</v>
      </c>
    </row>
    <row r="69" spans="1:3" ht="15.75">
      <c r="A69" s="11" t="s">
        <v>679</v>
      </c>
      <c r="B69" s="96" t="s">
        <v>706</v>
      </c>
      <c r="C69" s="96" t="s">
        <v>706</v>
      </c>
    </row>
    <row r="70" spans="1:15" ht="15.75">
      <c r="A70" s="11" t="s">
        <v>710</v>
      </c>
      <c r="B70" s="96" t="s">
        <v>707</v>
      </c>
      <c r="D70" s="45" t="s">
        <v>7</v>
      </c>
      <c r="E70" s="175">
        <v>5.64806760962203</v>
      </c>
      <c r="F70" s="175">
        <v>5.64590305675089</v>
      </c>
      <c r="G70" s="175">
        <v>5.6527334495738</v>
      </c>
      <c r="H70" s="175">
        <v>5.67188796101695</v>
      </c>
      <c r="I70" s="175">
        <v>5.72878397491594</v>
      </c>
      <c r="J70" s="175">
        <v>5.83939770525113</v>
      </c>
      <c r="K70" s="175">
        <v>5.9582461480118</v>
      </c>
      <c r="L70" s="175">
        <v>6.13148974804916</v>
      </c>
      <c r="M70" s="175">
        <v>6.31693360002284</v>
      </c>
      <c r="N70" s="175">
        <v>6.4640944306554</v>
      </c>
      <c r="O70" s="75">
        <v>6.53</v>
      </c>
    </row>
    <row r="71" spans="4:15" ht="15">
      <c r="D71" s="45" t="s">
        <v>1</v>
      </c>
      <c r="E71" s="175">
        <v>6.20537998651213</v>
      </c>
      <c r="F71" s="175">
        <v>6.52828074493425</v>
      </c>
      <c r="G71" s="175">
        <v>6.76678575773441</v>
      </c>
      <c r="H71" s="175">
        <v>6.91292986285201</v>
      </c>
      <c r="I71" s="175">
        <v>7.08849915188453</v>
      </c>
      <c r="J71" s="175">
        <v>7.30320227480489</v>
      </c>
      <c r="K71" s="175">
        <v>7.76237265145981</v>
      </c>
      <c r="L71" s="175">
        <v>8.23167456319622</v>
      </c>
      <c r="M71" s="175">
        <v>8.64644539379027</v>
      </c>
      <c r="N71" s="175">
        <v>8.95484915437816</v>
      </c>
      <c r="O71" s="75">
        <v>9.36</v>
      </c>
    </row>
    <row r="72" spans="4:15" ht="15">
      <c r="D72" s="45" t="s">
        <v>52</v>
      </c>
      <c r="E72" s="175">
        <v>8.38371320064996</v>
      </c>
      <c r="F72" s="175">
        <v>8.38286559925337</v>
      </c>
      <c r="G72" s="175">
        <v>8.03379572350263</v>
      </c>
      <c r="H72" s="175">
        <v>7.87016742418999</v>
      </c>
      <c r="I72" s="175">
        <v>7.85786125570962</v>
      </c>
      <c r="J72" s="175">
        <v>7.84998200576447</v>
      </c>
      <c r="K72" s="175">
        <v>7.9738006188959</v>
      </c>
      <c r="L72" s="175">
        <v>8.13028087046293</v>
      </c>
      <c r="M72" s="175">
        <v>8.38377810211674</v>
      </c>
      <c r="N72" s="175">
        <v>8.41757036680236</v>
      </c>
      <c r="O72" s="75">
        <v>8.27</v>
      </c>
    </row>
    <row r="73" spans="4:15" ht="15">
      <c r="D73" s="45" t="s">
        <v>2</v>
      </c>
      <c r="E73" s="176">
        <v>5.64418741994679</v>
      </c>
      <c r="F73" s="176">
        <v>5.59304463193807</v>
      </c>
      <c r="G73" s="176">
        <v>5.56264855492696</v>
      </c>
      <c r="H73" s="176">
        <v>5.44511770879305</v>
      </c>
      <c r="I73" s="176">
        <v>5.53795195072706</v>
      </c>
      <c r="J73" s="176">
        <v>5.53023655620909</v>
      </c>
      <c r="K73" s="176">
        <v>5.76481274555428</v>
      </c>
      <c r="L73" s="175">
        <v>6.05571299542804</v>
      </c>
      <c r="M73" s="175">
        <v>6.22334766310732</v>
      </c>
      <c r="N73" s="175">
        <v>6.30721746016863</v>
      </c>
      <c r="O73" s="75">
        <v>6.21</v>
      </c>
    </row>
    <row r="74" spans="4:15" ht="15">
      <c r="D74" s="45" t="s">
        <v>3</v>
      </c>
      <c r="E74" s="175">
        <v>10.2361387084514</v>
      </c>
      <c r="F74" s="175">
        <v>10.2922976130432</v>
      </c>
      <c r="G74" s="175">
        <v>10.2490840704692</v>
      </c>
      <c r="H74" s="175">
        <v>10.305060217129</v>
      </c>
      <c r="I74" s="175">
        <v>10.3675280358063</v>
      </c>
      <c r="J74" s="175">
        <v>10.3403216709465</v>
      </c>
      <c r="K74" s="175">
        <v>10.3953803997955</v>
      </c>
      <c r="L74" s="175">
        <v>10.6097971260116</v>
      </c>
      <c r="M74" s="175">
        <v>10.6760511391299</v>
      </c>
      <c r="N74" s="175">
        <v>10.9125435391767</v>
      </c>
      <c r="O74" s="75">
        <v>11.31</v>
      </c>
    </row>
    <row r="75" spans="4:15" ht="15">
      <c r="D75" s="45" t="s">
        <v>4</v>
      </c>
      <c r="E75" s="175">
        <v>6.99698219368579</v>
      </c>
      <c r="F75" s="175">
        <v>6.92515725078055</v>
      </c>
      <c r="G75" s="175">
        <v>6.91382243533828</v>
      </c>
      <c r="H75" s="175">
        <v>6.92217240527723</v>
      </c>
      <c r="I75" s="175">
        <v>6.81121915537392</v>
      </c>
      <c r="J75" s="175">
        <v>7.17777505268275</v>
      </c>
      <c r="K75" s="175">
        <v>7.53604060876486</v>
      </c>
      <c r="L75" s="175">
        <v>7.71400153310769</v>
      </c>
      <c r="M75" s="175">
        <v>7.83638257985673</v>
      </c>
      <c r="N75" s="175">
        <v>7.77010827108772</v>
      </c>
      <c r="O75" s="75">
        <v>7.86</v>
      </c>
    </row>
    <row r="76" spans="4:15" ht="15">
      <c r="D76" s="45" t="s">
        <v>6</v>
      </c>
      <c r="E76" s="175">
        <v>6.02061606325507</v>
      </c>
      <c r="F76" s="175">
        <v>6.02963177878894</v>
      </c>
      <c r="G76" s="175">
        <v>6.03611167137816</v>
      </c>
      <c r="H76" s="175">
        <v>6.0583928328971</v>
      </c>
      <c r="I76" s="175">
        <v>6.11718747284354</v>
      </c>
      <c r="J76" s="175">
        <v>6.22045388854115</v>
      </c>
      <c r="K76" s="175">
        <v>6.35082231276834</v>
      </c>
      <c r="L76" s="175">
        <v>6.53777412343042</v>
      </c>
      <c r="M76" s="175">
        <v>6.72391924283272</v>
      </c>
      <c r="N76" s="175">
        <v>6.8781237776374</v>
      </c>
      <c r="O76" s="75">
        <v>6.97</v>
      </c>
    </row>
    <row r="77" spans="4:15" ht="15">
      <c r="D77" s="45"/>
      <c r="E77" s="175"/>
      <c r="F77" s="175"/>
      <c r="G77" s="175"/>
      <c r="H77" s="175"/>
      <c r="I77" s="175"/>
      <c r="J77" s="175"/>
      <c r="K77" s="175"/>
      <c r="L77" s="175"/>
      <c r="M77" s="175"/>
      <c r="N77" s="175"/>
      <c r="O77" s="75"/>
    </row>
    <row r="79" spans="3:4" ht="15.75">
      <c r="C79" s="96" t="s">
        <v>707</v>
      </c>
      <c r="D79" s="45"/>
    </row>
    <row r="80" spans="4:15" ht="15">
      <c r="D80" s="45" t="s">
        <v>7</v>
      </c>
      <c r="E80" s="176">
        <v>6.3847324319919</v>
      </c>
      <c r="F80" s="176">
        <v>6.3583281737229</v>
      </c>
      <c r="G80" s="176">
        <v>6.38546989920351</v>
      </c>
      <c r="H80" s="176">
        <v>6.44180522615976</v>
      </c>
      <c r="I80" s="176">
        <v>6.54459416302124</v>
      </c>
      <c r="J80" s="176">
        <v>6.69911646461907</v>
      </c>
      <c r="K80" s="176">
        <v>6.88858756132465</v>
      </c>
      <c r="L80" s="176">
        <v>7.09212198283706</v>
      </c>
      <c r="M80" s="176">
        <v>7.31613440452823</v>
      </c>
      <c r="N80" s="176">
        <v>7.51016005176909</v>
      </c>
      <c r="O80" s="75">
        <v>7.63</v>
      </c>
    </row>
    <row r="81" spans="4:15" ht="15">
      <c r="D81" s="45" t="s">
        <v>1</v>
      </c>
      <c r="E81" s="176">
        <v>6.02178352512293</v>
      </c>
      <c r="F81" s="176">
        <v>6.29056435128258</v>
      </c>
      <c r="G81" s="176">
        <v>6.52711535253094</v>
      </c>
      <c r="H81" s="176">
        <v>6.73434725911895</v>
      </c>
      <c r="I81" s="176">
        <v>6.91329057590449</v>
      </c>
      <c r="J81" s="176">
        <v>7.17229343601972</v>
      </c>
      <c r="K81" s="176">
        <v>7.65279747348858</v>
      </c>
      <c r="L81" s="176">
        <v>8.08190548398998</v>
      </c>
      <c r="M81" s="176">
        <v>8.52211297391404</v>
      </c>
      <c r="N81" s="176">
        <v>8.85320345525898</v>
      </c>
      <c r="O81" s="75">
        <v>9.18</v>
      </c>
    </row>
    <row r="82" spans="4:15" ht="15">
      <c r="D82" s="45" t="s">
        <v>52</v>
      </c>
      <c r="E82" s="176">
        <v>8.14438355228107</v>
      </c>
      <c r="F82" s="176">
        <v>7.92779822566607</v>
      </c>
      <c r="G82" s="176">
        <v>7.861531282552</v>
      </c>
      <c r="H82" s="176">
        <v>7.8688395219985</v>
      </c>
      <c r="I82" s="176">
        <v>7.88497592335833</v>
      </c>
      <c r="J82" s="176">
        <v>7.91911358719465</v>
      </c>
      <c r="K82" s="176">
        <v>8.00581939904739</v>
      </c>
      <c r="L82" s="176">
        <v>8.17178515027095</v>
      </c>
      <c r="M82" s="176">
        <v>8.40197447242597</v>
      </c>
      <c r="N82" s="176">
        <v>8.4330547282733</v>
      </c>
      <c r="O82" s="75">
        <v>8.43</v>
      </c>
    </row>
    <row r="83" spans="4:15" ht="15">
      <c r="D83" s="45" t="s">
        <v>2</v>
      </c>
      <c r="E83" s="176">
        <v>5.6628175297994</v>
      </c>
      <c r="F83" s="176">
        <v>5.64072586614563</v>
      </c>
      <c r="G83" s="176">
        <v>5.62376403056313</v>
      </c>
      <c r="H83" s="176">
        <v>5.63422648589431</v>
      </c>
      <c r="I83" s="176">
        <v>5.75711117582155</v>
      </c>
      <c r="J83" s="176">
        <v>5.71698828101113</v>
      </c>
      <c r="K83" s="176">
        <v>5.96712907364396</v>
      </c>
      <c r="L83" s="176">
        <v>6.36723684241066</v>
      </c>
      <c r="M83" s="176">
        <v>6.35045457383961</v>
      </c>
      <c r="N83" s="176">
        <v>6.39778135602399</v>
      </c>
      <c r="O83" s="75">
        <v>6.29</v>
      </c>
    </row>
    <row r="84" spans="4:15" ht="15">
      <c r="D84" s="45" t="s">
        <v>3</v>
      </c>
      <c r="E84" s="176">
        <v>14.68418626634</v>
      </c>
      <c r="F84" s="176">
        <v>14.713101756305</v>
      </c>
      <c r="G84" s="176">
        <v>14.5860936752092</v>
      </c>
      <c r="H84" s="176">
        <v>14.5510103349242</v>
      </c>
      <c r="I84" s="176">
        <v>14.4179792706945</v>
      </c>
      <c r="J84" s="176">
        <v>14.3271808278539</v>
      </c>
      <c r="K84" s="176">
        <v>14.3937682063519</v>
      </c>
      <c r="L84" s="176">
        <v>14.2407842594008</v>
      </c>
      <c r="M84" s="176">
        <v>14.5477267122589</v>
      </c>
      <c r="N84" s="176">
        <v>14.7124913084101</v>
      </c>
      <c r="O84" s="75">
        <v>15.22</v>
      </c>
    </row>
    <row r="85" spans="4:15" ht="15">
      <c r="D85" s="45" t="s">
        <v>4</v>
      </c>
      <c r="E85" s="176">
        <v>8.65753634376807</v>
      </c>
      <c r="F85" s="176">
        <v>8.67764928517614</v>
      </c>
      <c r="G85" s="176">
        <v>8.65235311459346</v>
      </c>
      <c r="H85" s="176">
        <v>8.55390242643096</v>
      </c>
      <c r="I85" s="176">
        <v>8.49471323432236</v>
      </c>
      <c r="J85" s="176">
        <v>8.53205528192558</v>
      </c>
      <c r="K85" s="176">
        <v>8.98801980200266</v>
      </c>
      <c r="L85" s="176">
        <v>9.19034974623998</v>
      </c>
      <c r="M85" s="176">
        <v>9.27163066319087</v>
      </c>
      <c r="N85" s="176">
        <v>9.32128065471353</v>
      </c>
      <c r="O85" s="75">
        <v>9.31</v>
      </c>
    </row>
    <row r="86" spans="4:15" ht="15.75" thickBot="1">
      <c r="D86" s="46" t="s">
        <v>6</v>
      </c>
      <c r="E86" s="177">
        <v>6.87614317874644</v>
      </c>
      <c r="F86" s="177">
        <v>6.85682823102382</v>
      </c>
      <c r="G86" s="177">
        <v>6.88347252815547</v>
      </c>
      <c r="H86" s="177">
        <v>6.93805353280259</v>
      </c>
      <c r="I86" s="177">
        <v>7.0330038855612</v>
      </c>
      <c r="J86" s="177">
        <v>7.18130984655148</v>
      </c>
      <c r="K86" s="177">
        <v>7.38397323960586</v>
      </c>
      <c r="L86" s="177">
        <v>7.58590127293105</v>
      </c>
      <c r="M86" s="177">
        <v>7.82200529408332</v>
      </c>
      <c r="N86" s="177">
        <v>8.01998802911429</v>
      </c>
      <c r="O86" s="507">
        <v>8.17</v>
      </c>
    </row>
    <row r="87" spans="4:15" ht="15">
      <c r="D87" s="45"/>
      <c r="E87" s="567"/>
      <c r="F87" s="567"/>
      <c r="G87" s="567"/>
      <c r="H87" s="567"/>
      <c r="I87" s="567"/>
      <c r="J87" s="567"/>
      <c r="K87" s="567"/>
      <c r="L87" s="567"/>
      <c r="M87" s="567"/>
      <c r="N87" s="567"/>
      <c r="O87" s="73"/>
    </row>
    <row r="88" spans="4:15" ht="15">
      <c r="D88" s="45"/>
      <c r="E88" s="567"/>
      <c r="F88" s="567"/>
      <c r="G88" s="567"/>
      <c r="H88" s="567"/>
      <c r="I88" s="567"/>
      <c r="J88" s="567"/>
      <c r="K88" s="567"/>
      <c r="L88" s="567"/>
      <c r="M88" s="567"/>
      <c r="N88" s="567"/>
      <c r="O88" s="73"/>
    </row>
    <row r="89" spans="4:15" ht="15">
      <c r="D89" s="45"/>
      <c r="E89" s="567"/>
      <c r="F89" s="567"/>
      <c r="G89" s="567"/>
      <c r="H89" s="567"/>
      <c r="I89" s="567"/>
      <c r="J89" s="567"/>
      <c r="K89" s="567"/>
      <c r="L89" s="567"/>
      <c r="M89" s="567"/>
      <c r="N89" s="567"/>
      <c r="O89" s="73"/>
    </row>
    <row r="90" spans="1:3" ht="15.75">
      <c r="A90" s="11" t="s">
        <v>680</v>
      </c>
      <c r="B90" s="236" t="s">
        <v>55</v>
      </c>
      <c r="C90" s="236" t="s">
        <v>55</v>
      </c>
    </row>
    <row r="91" spans="1:15" ht="15">
      <c r="A91" s="11" t="s">
        <v>711</v>
      </c>
      <c r="D91" s="264" t="s">
        <v>56</v>
      </c>
      <c r="E91" s="80">
        <v>0.07885393247745842</v>
      </c>
      <c r="F91" s="80">
        <v>0.107395311578447</v>
      </c>
      <c r="G91" s="80">
        <v>0.1257163140783448</v>
      </c>
      <c r="H91" s="80">
        <v>0.14304992535370656</v>
      </c>
      <c r="I91" s="80">
        <v>0.14632238040793036</v>
      </c>
      <c r="J91" s="80">
        <v>0.14548134515928396</v>
      </c>
      <c r="K91" s="80">
        <v>0.13222450476143702</v>
      </c>
      <c r="L91" s="80">
        <v>0.12452072842934273</v>
      </c>
      <c r="M91" s="80">
        <v>0.11594684932270072</v>
      </c>
      <c r="N91" s="80">
        <v>0.10532140358936347</v>
      </c>
      <c r="O91" s="74">
        <v>0.09</v>
      </c>
    </row>
    <row r="92" spans="4:15" ht="15">
      <c r="D92" s="264" t="s">
        <v>57</v>
      </c>
      <c r="E92" s="80">
        <v>4.791267604294902</v>
      </c>
      <c r="F92" s="80">
        <v>4.58111890347441</v>
      </c>
      <c r="G92" s="80">
        <v>4.277984989337643</v>
      </c>
      <c r="H92" s="80">
        <v>4.073757267609176</v>
      </c>
      <c r="I92" s="80">
        <v>3.881887364187111</v>
      </c>
      <c r="J92" s="80">
        <v>3.7886494730295053</v>
      </c>
      <c r="K92" s="80">
        <v>3.8005548094493737</v>
      </c>
      <c r="L92" s="80">
        <v>3.7888730747187815</v>
      </c>
      <c r="M92" s="80">
        <v>3.8289895825111464</v>
      </c>
      <c r="N92" s="80">
        <v>4.0096050447365394</v>
      </c>
      <c r="O92" s="74">
        <v>4.52</v>
      </c>
    </row>
    <row r="93" spans="4:15" ht="15">
      <c r="D93" s="264" t="s">
        <v>58</v>
      </c>
      <c r="E93" s="80">
        <v>8.925181449600501</v>
      </c>
      <c r="F93" s="80">
        <v>8.723066038850416</v>
      </c>
      <c r="G93" s="80">
        <v>8.395205480066009</v>
      </c>
      <c r="H93" s="80">
        <v>7.840163070716516</v>
      </c>
      <c r="I93" s="80">
        <v>7.364965191699609</v>
      </c>
      <c r="J93" s="80">
        <v>6.975436444035478</v>
      </c>
      <c r="K93" s="80">
        <v>6.602164705244778</v>
      </c>
      <c r="L93" s="80">
        <v>6.488951111656266</v>
      </c>
      <c r="M93" s="80">
        <v>6.45343195498544</v>
      </c>
      <c r="N93" s="80">
        <v>6.3733230322708625</v>
      </c>
      <c r="O93" s="74">
        <v>6.38</v>
      </c>
    </row>
    <row r="94" spans="4:15" ht="15">
      <c r="D94" s="264" t="s">
        <v>59</v>
      </c>
      <c r="E94" s="80">
        <v>24.540113789219017</v>
      </c>
      <c r="F94" s="80">
        <v>24.326983975489036</v>
      </c>
      <c r="G94" s="80">
        <v>24.155280488559143</v>
      </c>
      <c r="H94" s="80">
        <v>24.091404961897627</v>
      </c>
      <c r="I94" s="80">
        <v>24.141679832799124</v>
      </c>
      <c r="J94" s="80">
        <v>24.363119733490105</v>
      </c>
      <c r="K94" s="80">
        <v>24.715270638962323</v>
      </c>
      <c r="L94" s="80">
        <v>25.304566112512767</v>
      </c>
      <c r="M94" s="80">
        <v>25.692758154794745</v>
      </c>
      <c r="N94" s="80">
        <v>26.0495912635854</v>
      </c>
      <c r="O94" s="74">
        <v>26.22</v>
      </c>
    </row>
    <row r="95" spans="4:15" ht="15">
      <c r="D95" s="264" t="s">
        <v>60</v>
      </c>
      <c r="E95" s="80">
        <v>27.14837752924345</v>
      </c>
      <c r="F95" s="80">
        <v>26.73531688798224</v>
      </c>
      <c r="G95" s="80">
        <v>26.275337103478197</v>
      </c>
      <c r="H95" s="80">
        <v>25.83120374453435</v>
      </c>
      <c r="I95" s="80">
        <v>25.446996500798612</v>
      </c>
      <c r="J95" s="80">
        <v>25.171595566120526</v>
      </c>
      <c r="K95" s="80">
        <v>24.768871735032764</v>
      </c>
      <c r="L95" s="80">
        <v>24.55037823594225</v>
      </c>
      <c r="M95" s="80">
        <v>24.668483603460935</v>
      </c>
      <c r="N95" s="80">
        <v>24.746938391990227</v>
      </c>
      <c r="O95" s="74">
        <v>24.75</v>
      </c>
    </row>
    <row r="96" spans="4:15" ht="15">
      <c r="D96" s="264" t="s">
        <v>61</v>
      </c>
      <c r="E96" s="80">
        <v>21.065169756973987</v>
      </c>
      <c r="F96" s="80">
        <v>21.483324769815894</v>
      </c>
      <c r="G96" s="80">
        <v>22.19002749176009</v>
      </c>
      <c r="H96" s="80">
        <v>22.633809900772672</v>
      </c>
      <c r="I96" s="80">
        <v>22.830268200061816</v>
      </c>
      <c r="J96" s="80">
        <v>22.99563768967956</v>
      </c>
      <c r="K96" s="80">
        <v>23.2103754108994</v>
      </c>
      <c r="L96" s="80">
        <v>22.946750892983655</v>
      </c>
      <c r="M96" s="80">
        <v>22.5093059270493</v>
      </c>
      <c r="N96" s="80">
        <v>22.033847342430285</v>
      </c>
      <c r="O96" s="74">
        <v>21.42</v>
      </c>
    </row>
    <row r="97" spans="4:15" ht="15">
      <c r="D97" s="264" t="s">
        <v>62</v>
      </c>
      <c r="E97" s="80">
        <v>9.067726924886758</v>
      </c>
      <c r="F97" s="80">
        <v>9.430494430779367</v>
      </c>
      <c r="G97" s="80">
        <v>9.68683416292655</v>
      </c>
      <c r="H97" s="80">
        <v>10.125597037525038</v>
      </c>
      <c r="I97" s="80">
        <v>10.60242890828807</v>
      </c>
      <c r="J97" s="80">
        <v>10.74836626366417</v>
      </c>
      <c r="K97" s="80">
        <v>10.825812526567685</v>
      </c>
      <c r="L97" s="80">
        <v>10.82247548392418</v>
      </c>
      <c r="M97" s="80">
        <v>10.796943595466635</v>
      </c>
      <c r="N97" s="80">
        <v>10.888988651430838</v>
      </c>
      <c r="O97" s="74">
        <v>10.95</v>
      </c>
    </row>
    <row r="98" spans="4:15" ht="15">
      <c r="D98" s="264" t="s">
        <v>63</v>
      </c>
      <c r="E98" s="80">
        <v>2.7221004900446313</v>
      </c>
      <c r="F98" s="80">
        <v>2.891936131758017</v>
      </c>
      <c r="G98" s="80">
        <v>3.115209926076118</v>
      </c>
      <c r="H98" s="80">
        <v>3.417746514292596</v>
      </c>
      <c r="I98" s="80">
        <v>3.6548607343784107</v>
      </c>
      <c r="J98" s="80">
        <v>3.8516984893796486</v>
      </c>
      <c r="K98" s="80">
        <v>4.006279711350054</v>
      </c>
      <c r="L98" s="80">
        <v>4.0895161921358225</v>
      </c>
      <c r="M98" s="80">
        <v>4.1024586894502715</v>
      </c>
      <c r="N98" s="80">
        <v>4.023427956944343</v>
      </c>
      <c r="O98" s="74">
        <v>3.95</v>
      </c>
    </row>
    <row r="99" spans="4:15" ht="15">
      <c r="D99" s="264" t="s">
        <v>64</v>
      </c>
      <c r="E99" s="80">
        <v>1.6366825261776994</v>
      </c>
      <c r="F99" s="80">
        <v>1.6944181773282843</v>
      </c>
      <c r="G99" s="80">
        <v>1.7550983455643427</v>
      </c>
      <c r="H99" s="80">
        <v>1.8213075763774143</v>
      </c>
      <c r="I99" s="80">
        <v>1.9107930586564708</v>
      </c>
      <c r="J99" s="80">
        <v>1.9423783111383757</v>
      </c>
      <c r="K99" s="80">
        <v>1.9230769230769231</v>
      </c>
      <c r="L99" s="80">
        <v>1.87047560235422</v>
      </c>
      <c r="M99" s="80">
        <v>1.8186392052301443</v>
      </c>
      <c r="N99" s="80">
        <v>1.7570967708257206</v>
      </c>
      <c r="O99" s="74">
        <v>1.7</v>
      </c>
    </row>
    <row r="100" spans="4:15" ht="15">
      <c r="D100" s="264" t="s">
        <v>65</v>
      </c>
      <c r="E100" s="80">
        <v>0.024525997081596473</v>
      </c>
      <c r="F100" s="80">
        <v>0.025945372943887112</v>
      </c>
      <c r="G100" s="80">
        <v>0.023305698153561247</v>
      </c>
      <c r="H100" s="80">
        <v>0.021960000920903264</v>
      </c>
      <c r="I100" s="80">
        <v>0.019797828722845526</v>
      </c>
      <c r="J100" s="80">
        <v>0.017636684303350973</v>
      </c>
      <c r="K100" s="80">
        <v>0.015369034655267894</v>
      </c>
      <c r="L100" s="80">
        <v>0.013492565342717503</v>
      </c>
      <c r="M100" s="80">
        <v>0.013042437728691129</v>
      </c>
      <c r="N100" s="80">
        <v>0.011860142196423165</v>
      </c>
      <c r="O100" s="74">
        <v>0.01</v>
      </c>
    </row>
    <row r="101" spans="4:15" ht="15">
      <c r="D101" s="264" t="s">
        <v>5</v>
      </c>
      <c r="E101" s="82">
        <v>100</v>
      </c>
      <c r="F101" s="82">
        <v>100</v>
      </c>
      <c r="G101" s="82">
        <v>100</v>
      </c>
      <c r="H101" s="82">
        <v>100</v>
      </c>
      <c r="I101" s="82">
        <v>100</v>
      </c>
      <c r="J101" s="82">
        <v>100</v>
      </c>
      <c r="K101" s="82">
        <v>100</v>
      </c>
      <c r="L101" s="82">
        <v>100</v>
      </c>
      <c r="M101" s="82">
        <v>100</v>
      </c>
      <c r="N101" s="82">
        <v>100</v>
      </c>
      <c r="O101" s="82">
        <v>100</v>
      </c>
    </row>
    <row r="102" spans="5:15" ht="12.75">
      <c r="E102" s="58"/>
      <c r="F102" s="58"/>
      <c r="G102" s="58"/>
      <c r="H102" s="102"/>
      <c r="I102" s="58"/>
      <c r="J102" s="58"/>
      <c r="K102" s="58"/>
      <c r="L102" s="58"/>
      <c r="M102" s="58"/>
      <c r="O102" s="58" t="s">
        <v>0</v>
      </c>
    </row>
    <row r="103" spans="4:15" ht="15.75">
      <c r="D103" s="240" t="s">
        <v>5</v>
      </c>
      <c r="E103" s="243">
        <v>2103.89</v>
      </c>
      <c r="F103" s="243">
        <v>2158.381</v>
      </c>
      <c r="G103" s="243">
        <v>2231.214</v>
      </c>
      <c r="H103" s="243">
        <v>2258.652</v>
      </c>
      <c r="I103" s="243">
        <v>2313.385</v>
      </c>
      <c r="J103" s="243">
        <v>2347.38</v>
      </c>
      <c r="K103" s="243">
        <v>2361.892</v>
      </c>
      <c r="L103" s="243">
        <v>2364.265</v>
      </c>
      <c r="M103" s="444">
        <v>2369.189</v>
      </c>
      <c r="N103" s="444">
        <v>2394.575</v>
      </c>
      <c r="O103" s="444">
        <v>2436.205</v>
      </c>
    </row>
    <row r="104" spans="1:15" ht="47.25">
      <c r="A104" s="11" t="s">
        <v>688</v>
      </c>
      <c r="B104" s="261" t="s">
        <v>66</v>
      </c>
      <c r="C104" s="261" t="s">
        <v>66</v>
      </c>
      <c r="D104" s="48"/>
      <c r="O104" s="11" t="s">
        <v>693</v>
      </c>
    </row>
    <row r="105" spans="1:15" ht="15">
      <c r="A105" s="11" t="s">
        <v>711</v>
      </c>
      <c r="D105" s="203" t="s">
        <v>68</v>
      </c>
      <c r="E105" s="81">
        <v>30.400955578512395</v>
      </c>
      <c r="F105" s="81">
        <v>30.3552981687275</v>
      </c>
      <c r="G105" s="81">
        <v>30.51129823711153</v>
      </c>
      <c r="H105" s="81">
        <v>30.022751403003184</v>
      </c>
      <c r="I105" s="81">
        <v>29.701364665565144</v>
      </c>
      <c r="J105" s="81">
        <v>29.601488602884167</v>
      </c>
      <c r="K105" s="81">
        <v>29.1101152368758</v>
      </c>
      <c r="L105" s="81">
        <v>29.157745643795906</v>
      </c>
      <c r="M105" s="81">
        <v>28.792464379229436</v>
      </c>
      <c r="N105" s="81">
        <v>28.31058138729125</v>
      </c>
      <c r="O105" s="74">
        <v>26.88</v>
      </c>
    </row>
    <row r="106" spans="4:15" ht="15">
      <c r="D106" s="203" t="s">
        <v>69</v>
      </c>
      <c r="E106" s="81">
        <v>2.940986570247934</v>
      </c>
      <c r="F106" s="81">
        <v>2.8298638284551574</v>
      </c>
      <c r="G106" s="81">
        <v>3.1259465681226146</v>
      </c>
      <c r="H106" s="81">
        <v>2.4025481571363567</v>
      </c>
      <c r="I106" s="81">
        <v>2.3621565387675174</v>
      </c>
      <c r="J106" s="81">
        <v>2.3662583346255235</v>
      </c>
      <c r="K106" s="81">
        <v>2.3687580025608197</v>
      </c>
      <c r="L106" s="81">
        <v>2.361737870153826</v>
      </c>
      <c r="M106" s="81">
        <v>2.4381949875879894</v>
      </c>
      <c r="N106" s="81">
        <v>2.505023906867161</v>
      </c>
      <c r="O106" s="74">
        <v>2.72</v>
      </c>
    </row>
    <row r="107" spans="4:15" ht="15">
      <c r="D107" s="203" t="s">
        <v>70</v>
      </c>
      <c r="E107" s="81">
        <v>4.219395661157025</v>
      </c>
      <c r="F107" s="81">
        <v>3.9943653153858194</v>
      </c>
      <c r="G107" s="81">
        <v>4.183073847458654</v>
      </c>
      <c r="H107" s="81">
        <v>4.052783254967389</v>
      </c>
      <c r="I107" s="81">
        <v>4.198029496358853</v>
      </c>
      <c r="J107" s="81">
        <v>4.261125755931152</v>
      </c>
      <c r="K107" s="81">
        <v>4.0685019206145965</v>
      </c>
      <c r="L107" s="81">
        <v>3.9922263579169273</v>
      </c>
      <c r="M107" s="81">
        <v>3.686197163940558</v>
      </c>
      <c r="N107" s="81">
        <v>3.5894948375025986</v>
      </c>
      <c r="O107" s="74">
        <v>3.65</v>
      </c>
    </row>
    <row r="108" spans="4:15" ht="15">
      <c r="D108" s="203" t="s">
        <v>71</v>
      </c>
      <c r="E108" s="81">
        <v>15.124612603305785</v>
      </c>
      <c r="F108" s="81">
        <v>14.56565972765691</v>
      </c>
      <c r="G108" s="81">
        <v>14.290906887986916</v>
      </c>
      <c r="H108" s="81">
        <v>14.418322463218566</v>
      </c>
      <c r="I108" s="81">
        <v>14.212716480019584</v>
      </c>
      <c r="J108" s="81">
        <v>14.110714839510003</v>
      </c>
      <c r="K108" s="81">
        <v>14.052496798975673</v>
      </c>
      <c r="L108" s="81">
        <v>14.440528344148357</v>
      </c>
      <c r="M108" s="81">
        <v>14.200700513483184</v>
      </c>
      <c r="N108" s="81">
        <v>14.070403991407387</v>
      </c>
      <c r="O108" s="74">
        <v>14.06</v>
      </c>
    </row>
    <row r="109" spans="4:15" ht="15">
      <c r="D109" s="203" t="s">
        <v>72</v>
      </c>
      <c r="E109" s="81">
        <v>4.374354338842975</v>
      </c>
      <c r="F109" s="81">
        <v>4.2948818281421195</v>
      </c>
      <c r="G109" s="81">
        <v>3.989216695947174</v>
      </c>
      <c r="H109" s="81">
        <v>3.8768390717427574</v>
      </c>
      <c r="I109" s="81">
        <v>3.7329416804357143</v>
      </c>
      <c r="J109" s="81">
        <v>3.6625833462552335</v>
      </c>
      <c r="K109" s="81">
        <v>3.4122919334186936</v>
      </c>
      <c r="L109" s="81">
        <v>3.1687473236931387</v>
      </c>
      <c r="M109" s="81">
        <v>2.6966368551705377</v>
      </c>
      <c r="N109" s="81">
        <v>2.4357286397339064</v>
      </c>
      <c r="O109" s="74">
        <v>2.1</v>
      </c>
    </row>
    <row r="110" spans="4:15" ht="15">
      <c r="D110" s="203" t="s">
        <v>73</v>
      </c>
      <c r="E110" s="81">
        <v>11.037577479338843</v>
      </c>
      <c r="F110" s="81">
        <v>11.585537642823603</v>
      </c>
      <c r="G110" s="81">
        <v>11.979766159810989</v>
      </c>
      <c r="H110" s="81">
        <v>12.573942059760352</v>
      </c>
      <c r="I110" s="81">
        <v>12.63998531301634</v>
      </c>
      <c r="J110" s="81">
        <v>12.625213211350598</v>
      </c>
      <c r="K110" s="81">
        <v>12.97695262483995</v>
      </c>
      <c r="L110" s="81">
        <v>13.31071510919332</v>
      </c>
      <c r="M110" s="81">
        <v>13.830040466555582</v>
      </c>
      <c r="N110" s="81">
        <v>14.07386875476405</v>
      </c>
      <c r="O110" s="74">
        <v>14.56</v>
      </c>
    </row>
    <row r="111" spans="4:15" ht="15">
      <c r="D111" s="203" t="s">
        <v>74</v>
      </c>
      <c r="E111" s="81">
        <v>6.395273760330579</v>
      </c>
      <c r="F111" s="81">
        <v>6.733448113945845</v>
      </c>
      <c r="G111" s="81">
        <v>7.051553886230084</v>
      </c>
      <c r="H111" s="81">
        <v>7.7961474290914605</v>
      </c>
      <c r="I111" s="81">
        <v>8.518450523223793</v>
      </c>
      <c r="J111" s="81">
        <v>9.002946193208249</v>
      </c>
      <c r="K111" s="81">
        <v>9.007682458386684</v>
      </c>
      <c r="L111" s="81">
        <v>8.942982311670345</v>
      </c>
      <c r="M111" s="81">
        <v>9.103274730506342</v>
      </c>
      <c r="N111" s="81">
        <v>9.032638070819763</v>
      </c>
      <c r="O111" s="74">
        <v>9.23</v>
      </c>
    </row>
    <row r="112" spans="4:15" ht="15">
      <c r="D112" s="203" t="s">
        <v>358</v>
      </c>
      <c r="E112" s="81">
        <v>5.459065082644629</v>
      </c>
      <c r="F112" s="81">
        <v>4.695570511817185</v>
      </c>
      <c r="G112" s="81">
        <v>4.043739019809777</v>
      </c>
      <c r="H112" s="81">
        <v>3.3459730016684364</v>
      </c>
      <c r="I112" s="81">
        <v>2.9404565204087874</v>
      </c>
      <c r="J112" s="81">
        <v>2.6546751434330904</v>
      </c>
      <c r="K112" s="81">
        <v>2.727272727272727</v>
      </c>
      <c r="L112" s="81">
        <v>2.3880891992489874</v>
      </c>
      <c r="M112" s="81">
        <v>1.9179107015336485</v>
      </c>
      <c r="N112" s="81">
        <v>2.1931952047675143</v>
      </c>
      <c r="O112" s="74">
        <v>2.03</v>
      </c>
    </row>
    <row r="113" spans="4:15" ht="15">
      <c r="D113" s="203" t="s">
        <v>359</v>
      </c>
      <c r="E113" s="81">
        <v>20.02518078512397</v>
      </c>
      <c r="F113" s="81">
        <v>20.935983722022225</v>
      </c>
      <c r="G113" s="81">
        <v>20.81844066153753</v>
      </c>
      <c r="H113" s="81">
        <v>21.50462611861065</v>
      </c>
      <c r="I113" s="81">
        <v>21.666360687840402</v>
      </c>
      <c r="J113" s="81">
        <v>21.70258954876725</v>
      </c>
      <c r="K113" s="81">
        <v>22.26312419974392</v>
      </c>
      <c r="L113" s="81">
        <v>22.233933924042294</v>
      </c>
      <c r="M113" s="81">
        <v>23.334580201992722</v>
      </c>
      <c r="N113" s="81">
        <v>23.78906520684637</v>
      </c>
      <c r="O113" s="74">
        <v>24.77</v>
      </c>
    </row>
    <row r="114" spans="4:15" ht="15">
      <c r="D114" s="203"/>
      <c r="E114" s="164"/>
      <c r="F114" s="164"/>
      <c r="G114" s="164"/>
      <c r="H114" s="164"/>
      <c r="I114" s="164"/>
      <c r="J114" s="164"/>
      <c r="K114" s="164"/>
      <c r="L114" s="164"/>
      <c r="M114" s="164"/>
      <c r="N114" s="164"/>
      <c r="O114" s="164"/>
    </row>
    <row r="115" spans="4:15" ht="15">
      <c r="D115" s="203"/>
      <c r="E115" s="58"/>
      <c r="F115" s="58"/>
      <c r="G115" s="58"/>
      <c r="H115" s="102"/>
      <c r="I115" s="58"/>
      <c r="J115" s="58"/>
      <c r="K115" s="58"/>
      <c r="L115" s="58"/>
      <c r="M115" s="58"/>
      <c r="O115" s="58" t="s">
        <v>0</v>
      </c>
    </row>
    <row r="116" spans="4:15" ht="15.75">
      <c r="D116" s="126" t="s">
        <v>5</v>
      </c>
      <c r="E116" s="308">
        <v>30.976</v>
      </c>
      <c r="F116" s="308">
        <v>31.945</v>
      </c>
      <c r="G116" s="308">
        <v>33.014</v>
      </c>
      <c r="H116" s="308">
        <v>32.965</v>
      </c>
      <c r="I116" s="308">
        <v>32.682</v>
      </c>
      <c r="J116" s="308">
        <v>32.245</v>
      </c>
      <c r="K116" s="308">
        <v>31.24</v>
      </c>
      <c r="L116" s="308">
        <v>30.359</v>
      </c>
      <c r="M116" s="308">
        <v>29.407</v>
      </c>
      <c r="N116" s="308">
        <v>28.862</v>
      </c>
      <c r="O116" s="508">
        <v>28.861</v>
      </c>
    </row>
    <row r="117" spans="1:3" ht="31.5">
      <c r="A117" s="11" t="s">
        <v>689</v>
      </c>
      <c r="B117" s="261" t="s">
        <v>144</v>
      </c>
      <c r="C117" s="261" t="s">
        <v>144</v>
      </c>
    </row>
    <row r="118" spans="1:15" ht="15">
      <c r="A118" s="11" t="s">
        <v>712</v>
      </c>
      <c r="D118" s="265" t="s">
        <v>75</v>
      </c>
      <c r="E118" s="86">
        <v>1178</v>
      </c>
      <c r="F118" s="86">
        <v>1351</v>
      </c>
      <c r="G118" s="86">
        <v>1554</v>
      </c>
      <c r="H118" s="86">
        <v>1646</v>
      </c>
      <c r="I118" s="86">
        <v>1751</v>
      </c>
      <c r="J118" s="86">
        <v>1825</v>
      </c>
      <c r="K118" s="86">
        <v>1766</v>
      </c>
      <c r="L118" s="86">
        <v>1795</v>
      </c>
      <c r="M118" s="86">
        <v>1753</v>
      </c>
      <c r="N118" s="86">
        <v>1721</v>
      </c>
      <c r="O118" s="166">
        <v>1701</v>
      </c>
    </row>
    <row r="119" spans="4:15" ht="15">
      <c r="D119" s="265" t="s">
        <v>76</v>
      </c>
      <c r="E119" s="86">
        <v>3504</v>
      </c>
      <c r="F119" s="86">
        <v>3731</v>
      </c>
      <c r="G119" s="86">
        <v>3928</v>
      </c>
      <c r="H119" s="86">
        <v>3921</v>
      </c>
      <c r="I119" s="86">
        <v>3937</v>
      </c>
      <c r="J119" s="86">
        <v>3871</v>
      </c>
      <c r="K119" s="86">
        <v>3920</v>
      </c>
      <c r="L119" s="86">
        <v>3912</v>
      </c>
      <c r="M119" s="86">
        <v>3795</v>
      </c>
      <c r="N119" s="86">
        <v>3836</v>
      </c>
      <c r="O119" s="166">
        <v>3916</v>
      </c>
    </row>
    <row r="120" spans="4:15" ht="15">
      <c r="D120" s="265" t="s">
        <v>77</v>
      </c>
      <c r="E120" s="86">
        <v>1106</v>
      </c>
      <c r="F120" s="86">
        <v>1208</v>
      </c>
      <c r="G120" s="86">
        <v>1249</v>
      </c>
      <c r="H120" s="86">
        <v>1238</v>
      </c>
      <c r="I120" s="86">
        <v>1301</v>
      </c>
      <c r="J120" s="86">
        <v>1266</v>
      </c>
      <c r="K120" s="86">
        <v>1186</v>
      </c>
      <c r="L120" s="86">
        <v>1117</v>
      </c>
      <c r="M120" s="86">
        <v>1082</v>
      </c>
      <c r="N120" s="86">
        <v>1003</v>
      </c>
      <c r="O120" s="166">
        <v>948</v>
      </c>
    </row>
    <row r="121" spans="4:15" ht="15">
      <c r="D121" s="265" t="s">
        <v>78</v>
      </c>
      <c r="E121" s="86">
        <v>952</v>
      </c>
      <c r="F121" s="86">
        <v>1016</v>
      </c>
      <c r="G121" s="86">
        <v>1108</v>
      </c>
      <c r="H121" s="86">
        <v>1290</v>
      </c>
      <c r="I121" s="86">
        <v>1322</v>
      </c>
      <c r="J121" s="86">
        <v>1370</v>
      </c>
      <c r="K121" s="86">
        <v>1383</v>
      </c>
      <c r="L121" s="86">
        <v>1379</v>
      </c>
      <c r="M121" s="86">
        <v>1415</v>
      </c>
      <c r="N121" s="86">
        <v>1458</v>
      </c>
      <c r="O121" s="166">
        <v>1507</v>
      </c>
    </row>
    <row r="122" spans="4:15" ht="15">
      <c r="D122" s="265" t="s">
        <v>79</v>
      </c>
      <c r="E122" s="86">
        <v>2027</v>
      </c>
      <c r="F122" s="86">
        <v>2047</v>
      </c>
      <c r="G122" s="86">
        <v>2031</v>
      </c>
      <c r="H122" s="86">
        <v>1957</v>
      </c>
      <c r="I122" s="86">
        <v>1937</v>
      </c>
      <c r="J122" s="86">
        <v>1859</v>
      </c>
      <c r="K122" s="86">
        <v>1757</v>
      </c>
      <c r="L122" s="86">
        <v>1667</v>
      </c>
      <c r="M122" s="86">
        <v>1580</v>
      </c>
      <c r="N122" s="86">
        <v>1449</v>
      </c>
      <c r="O122" s="166">
        <v>1384</v>
      </c>
    </row>
    <row r="123" spans="4:15" ht="15">
      <c r="D123" s="265" t="s">
        <v>80</v>
      </c>
      <c r="E123" s="86">
        <v>179</v>
      </c>
      <c r="F123" s="86">
        <v>175</v>
      </c>
      <c r="G123" s="86">
        <v>201</v>
      </c>
      <c r="H123" s="86">
        <v>209</v>
      </c>
      <c r="I123" s="86">
        <v>207</v>
      </c>
      <c r="J123" s="86">
        <v>217</v>
      </c>
      <c r="K123" s="86">
        <v>270</v>
      </c>
      <c r="L123" s="86">
        <v>274</v>
      </c>
      <c r="M123" s="86">
        <v>319</v>
      </c>
      <c r="N123" s="86">
        <v>397</v>
      </c>
      <c r="O123" s="166">
        <v>413</v>
      </c>
    </row>
    <row r="124" spans="4:15" ht="15">
      <c r="D124" s="265" t="s">
        <v>81</v>
      </c>
      <c r="E124" s="86">
        <v>435</v>
      </c>
      <c r="F124" s="86">
        <v>488</v>
      </c>
      <c r="G124" s="86">
        <v>482</v>
      </c>
      <c r="H124" s="86">
        <v>521</v>
      </c>
      <c r="I124" s="86">
        <v>546</v>
      </c>
      <c r="J124" s="86">
        <v>523</v>
      </c>
      <c r="K124" s="86">
        <v>525</v>
      </c>
      <c r="L124" s="86">
        <v>583</v>
      </c>
      <c r="M124" s="86">
        <v>539</v>
      </c>
      <c r="N124" s="86">
        <v>553</v>
      </c>
      <c r="O124" s="166">
        <v>513</v>
      </c>
    </row>
    <row r="125" spans="4:15" ht="15">
      <c r="D125" s="265" t="s">
        <v>82</v>
      </c>
      <c r="E125" s="86">
        <v>1451</v>
      </c>
      <c r="F125" s="86">
        <v>1453</v>
      </c>
      <c r="G125" s="86">
        <v>1448</v>
      </c>
      <c r="H125" s="86">
        <v>1317</v>
      </c>
      <c r="I125" s="86">
        <v>1406</v>
      </c>
      <c r="J125" s="86">
        <v>1418</v>
      </c>
      <c r="K125" s="86">
        <v>1411</v>
      </c>
      <c r="L125" s="86">
        <v>1384</v>
      </c>
      <c r="M125" s="86">
        <v>1446</v>
      </c>
      <c r="N125" s="86">
        <v>1417</v>
      </c>
      <c r="O125" s="166">
        <v>1374</v>
      </c>
    </row>
    <row r="126" spans="4:15" ht="15">
      <c r="D126" s="265"/>
      <c r="E126" s="86"/>
      <c r="F126" s="86"/>
      <c r="G126" s="86"/>
      <c r="H126" s="86"/>
      <c r="I126" s="86"/>
      <c r="J126" s="86"/>
      <c r="K126" s="86"/>
      <c r="L126" s="86"/>
      <c r="M126" s="86"/>
      <c r="O126" s="58"/>
    </row>
    <row r="127" spans="4:15" ht="15.75">
      <c r="D127" s="309" t="s">
        <v>5</v>
      </c>
      <c r="E127" s="307">
        <v>10832</v>
      </c>
      <c r="F127" s="307">
        <v>11469</v>
      </c>
      <c r="G127" s="307">
        <v>12001</v>
      </c>
      <c r="H127" s="307">
        <v>12099</v>
      </c>
      <c r="I127" s="307">
        <v>12407</v>
      </c>
      <c r="J127" s="307">
        <v>12349</v>
      </c>
      <c r="K127" s="307">
        <v>12218</v>
      </c>
      <c r="L127" s="307">
        <v>12111</v>
      </c>
      <c r="M127" s="307">
        <f>SUM(M118:M125)</f>
        <v>11929</v>
      </c>
      <c r="N127" s="307">
        <v>11834</v>
      </c>
      <c r="O127" s="243">
        <v>11756</v>
      </c>
    </row>
    <row r="128" spans="1:3" ht="15.75">
      <c r="A128" s="11" t="s">
        <v>690</v>
      </c>
      <c r="B128" s="197" t="s">
        <v>274</v>
      </c>
      <c r="C128" s="197" t="s">
        <v>274</v>
      </c>
    </row>
    <row r="129" spans="1:15" ht="15.75">
      <c r="A129" s="11" t="s">
        <v>715</v>
      </c>
      <c r="B129" s="199" t="s">
        <v>277</v>
      </c>
      <c r="C129" s="199"/>
      <c r="D129" s="200" t="s">
        <v>564</v>
      </c>
      <c r="E129" s="210">
        <v>28</v>
      </c>
      <c r="F129" s="181">
        <v>26</v>
      </c>
      <c r="G129" s="181">
        <v>21</v>
      </c>
      <c r="H129" s="181">
        <v>30</v>
      </c>
      <c r="I129" s="181">
        <v>28</v>
      </c>
      <c r="J129" s="181">
        <v>32</v>
      </c>
      <c r="K129" s="181">
        <v>25</v>
      </c>
      <c r="L129" s="181">
        <v>27</v>
      </c>
      <c r="M129" s="181">
        <v>26</v>
      </c>
      <c r="N129" s="181">
        <v>28</v>
      </c>
      <c r="O129" s="181">
        <v>26</v>
      </c>
    </row>
    <row r="130" spans="2:15" ht="15.75">
      <c r="B130" s="199" t="s">
        <v>278</v>
      </c>
      <c r="D130" s="200" t="s">
        <v>565</v>
      </c>
      <c r="E130" s="210">
        <v>58</v>
      </c>
      <c r="F130" s="181">
        <v>61</v>
      </c>
      <c r="G130" s="181">
        <v>60</v>
      </c>
      <c r="H130" s="181">
        <v>59</v>
      </c>
      <c r="I130" s="181">
        <v>58</v>
      </c>
      <c r="J130" s="181">
        <v>56</v>
      </c>
      <c r="K130" s="181">
        <v>58</v>
      </c>
      <c r="L130" s="181">
        <v>58</v>
      </c>
      <c r="M130" s="181">
        <v>54</v>
      </c>
      <c r="N130" s="181">
        <v>58</v>
      </c>
      <c r="O130" s="181">
        <v>56</v>
      </c>
    </row>
    <row r="131" spans="4:15" ht="15">
      <c r="D131" s="200" t="s">
        <v>116</v>
      </c>
      <c r="E131" s="210">
        <v>80</v>
      </c>
      <c r="F131" s="181">
        <v>79</v>
      </c>
      <c r="G131" s="181">
        <v>79</v>
      </c>
      <c r="H131" s="181">
        <v>76</v>
      </c>
      <c r="I131" s="181">
        <v>78</v>
      </c>
      <c r="J131" s="181">
        <v>78</v>
      </c>
      <c r="K131" s="181">
        <v>77</v>
      </c>
      <c r="L131" s="181">
        <v>76</v>
      </c>
      <c r="M131" s="181">
        <v>77</v>
      </c>
      <c r="N131" s="181">
        <v>75</v>
      </c>
      <c r="O131" s="181">
        <v>74</v>
      </c>
    </row>
    <row r="132" spans="4:15" ht="15">
      <c r="D132" s="200" t="s">
        <v>117</v>
      </c>
      <c r="E132" s="210">
        <v>81</v>
      </c>
      <c r="F132" s="181">
        <v>79</v>
      </c>
      <c r="G132" s="181">
        <v>79</v>
      </c>
      <c r="H132" s="181">
        <v>79</v>
      </c>
      <c r="I132" s="181">
        <v>80</v>
      </c>
      <c r="J132" s="181">
        <v>83</v>
      </c>
      <c r="K132" s="181">
        <v>80</v>
      </c>
      <c r="L132" s="181">
        <v>81</v>
      </c>
      <c r="M132" s="181">
        <v>80</v>
      </c>
      <c r="N132" s="181">
        <v>80</v>
      </c>
      <c r="O132" s="181">
        <v>80</v>
      </c>
    </row>
    <row r="133" spans="4:15" ht="15">
      <c r="D133" s="200" t="s">
        <v>118</v>
      </c>
      <c r="E133" s="210">
        <v>74</v>
      </c>
      <c r="F133" s="181">
        <v>74</v>
      </c>
      <c r="G133" s="181">
        <v>75</v>
      </c>
      <c r="H133" s="181">
        <v>76</v>
      </c>
      <c r="I133" s="181">
        <v>76</v>
      </c>
      <c r="J133" s="181">
        <v>78</v>
      </c>
      <c r="K133" s="181">
        <v>78</v>
      </c>
      <c r="L133" s="181">
        <v>78</v>
      </c>
      <c r="M133" s="181">
        <v>78</v>
      </c>
      <c r="N133" s="181">
        <v>79</v>
      </c>
      <c r="O133" s="181">
        <v>80</v>
      </c>
    </row>
    <row r="134" spans="4:15" ht="15">
      <c r="D134" s="200" t="s">
        <v>119</v>
      </c>
      <c r="E134" s="210">
        <v>64</v>
      </c>
      <c r="F134" s="181">
        <v>65</v>
      </c>
      <c r="G134" s="181">
        <v>65</v>
      </c>
      <c r="H134" s="181">
        <v>68</v>
      </c>
      <c r="I134" s="181">
        <v>69</v>
      </c>
      <c r="J134" s="181">
        <v>70</v>
      </c>
      <c r="K134" s="181">
        <v>75</v>
      </c>
      <c r="L134" s="181">
        <v>72</v>
      </c>
      <c r="M134" s="181">
        <v>74</v>
      </c>
      <c r="N134" s="181">
        <v>73</v>
      </c>
      <c r="O134" s="181">
        <v>74</v>
      </c>
    </row>
    <row r="135" spans="4:15" ht="15">
      <c r="D135" s="200" t="s">
        <v>566</v>
      </c>
      <c r="E135" s="210">
        <v>45</v>
      </c>
      <c r="F135" s="181">
        <v>48</v>
      </c>
      <c r="G135" s="181">
        <v>49</v>
      </c>
      <c r="H135" s="181">
        <v>51</v>
      </c>
      <c r="I135" s="181">
        <v>55</v>
      </c>
      <c r="J135" s="181">
        <v>53</v>
      </c>
      <c r="K135" s="181">
        <v>55</v>
      </c>
      <c r="L135" s="181">
        <v>54</v>
      </c>
      <c r="M135" s="181">
        <v>57</v>
      </c>
      <c r="N135" s="181">
        <v>59</v>
      </c>
      <c r="O135" s="181">
        <v>60</v>
      </c>
    </row>
    <row r="136" spans="4:15" ht="15">
      <c r="D136" s="200" t="s">
        <v>567</v>
      </c>
      <c r="E136" s="210">
        <v>27</v>
      </c>
      <c r="F136" s="181">
        <v>28</v>
      </c>
      <c r="G136" s="181">
        <v>27</v>
      </c>
      <c r="H136" s="181">
        <v>29</v>
      </c>
      <c r="I136" s="181">
        <v>35</v>
      </c>
      <c r="J136" s="181">
        <v>31</v>
      </c>
      <c r="K136" s="181">
        <v>37</v>
      </c>
      <c r="L136" s="181">
        <v>37</v>
      </c>
      <c r="M136" s="181">
        <v>35</v>
      </c>
      <c r="N136" s="181">
        <v>37</v>
      </c>
      <c r="O136" s="181">
        <v>41</v>
      </c>
    </row>
    <row r="137" spans="4:15" ht="15">
      <c r="D137" s="153" t="s">
        <v>286</v>
      </c>
      <c r="E137" s="210">
        <v>66</v>
      </c>
      <c r="F137" s="181">
        <v>66</v>
      </c>
      <c r="G137" s="181">
        <v>66</v>
      </c>
      <c r="H137" s="181">
        <v>66</v>
      </c>
      <c r="I137" s="181">
        <v>67</v>
      </c>
      <c r="J137" s="181">
        <v>68</v>
      </c>
      <c r="K137" s="181">
        <v>68</v>
      </c>
      <c r="L137" s="181">
        <v>68</v>
      </c>
      <c r="M137" s="181">
        <v>67</v>
      </c>
      <c r="N137" s="181">
        <v>68</v>
      </c>
      <c r="O137" s="181">
        <v>68</v>
      </c>
    </row>
    <row r="139" ht="15.75">
      <c r="C139" s="199" t="s">
        <v>277</v>
      </c>
    </row>
    <row r="140" spans="4:15" ht="15">
      <c r="D140" s="200" t="s">
        <v>564</v>
      </c>
      <c r="E140" s="210">
        <v>35</v>
      </c>
      <c r="F140" s="181">
        <v>31</v>
      </c>
      <c r="G140" s="181">
        <v>25</v>
      </c>
      <c r="H140" s="181">
        <v>32</v>
      </c>
      <c r="I140" s="181">
        <v>27</v>
      </c>
      <c r="J140" s="181">
        <v>32</v>
      </c>
      <c r="K140" s="181">
        <v>28</v>
      </c>
      <c r="L140" s="181">
        <v>28</v>
      </c>
      <c r="M140" s="181">
        <v>33</v>
      </c>
      <c r="N140" s="181">
        <v>35</v>
      </c>
      <c r="O140" s="181">
        <v>24</v>
      </c>
    </row>
    <row r="141" spans="3:15" ht="15">
      <c r="C141" s="200"/>
      <c r="D141" s="200" t="s">
        <v>565</v>
      </c>
      <c r="E141" s="210">
        <v>64</v>
      </c>
      <c r="F141" s="181">
        <v>66</v>
      </c>
      <c r="G141" s="181">
        <v>62</v>
      </c>
      <c r="H141" s="181">
        <v>61</v>
      </c>
      <c r="I141" s="181">
        <v>61</v>
      </c>
      <c r="J141" s="181">
        <v>62</v>
      </c>
      <c r="K141" s="181">
        <v>61</v>
      </c>
      <c r="L141" s="181">
        <v>64</v>
      </c>
      <c r="M141" s="181">
        <v>58</v>
      </c>
      <c r="N141" s="181">
        <v>59</v>
      </c>
      <c r="O141" s="181">
        <v>60</v>
      </c>
    </row>
    <row r="142" spans="3:15" ht="15.75">
      <c r="C142" s="199"/>
      <c r="D142" s="200" t="s">
        <v>116</v>
      </c>
      <c r="E142" s="210">
        <v>85</v>
      </c>
      <c r="F142" s="181">
        <v>84</v>
      </c>
      <c r="G142" s="181">
        <v>84</v>
      </c>
      <c r="H142" s="181">
        <v>81</v>
      </c>
      <c r="I142" s="181">
        <v>82</v>
      </c>
      <c r="J142" s="181">
        <v>81</v>
      </c>
      <c r="K142" s="181">
        <v>81</v>
      </c>
      <c r="L142" s="181">
        <v>80</v>
      </c>
      <c r="M142" s="181">
        <v>81</v>
      </c>
      <c r="N142" s="181">
        <v>78</v>
      </c>
      <c r="O142" s="181">
        <v>78</v>
      </c>
    </row>
    <row r="143" spans="3:15" ht="15.75">
      <c r="C143" s="202"/>
      <c r="D143" s="200" t="s">
        <v>117</v>
      </c>
      <c r="E143" s="210">
        <v>86</v>
      </c>
      <c r="F143" s="181">
        <v>85</v>
      </c>
      <c r="G143" s="181">
        <v>86</v>
      </c>
      <c r="H143" s="181">
        <v>85</v>
      </c>
      <c r="I143" s="181">
        <v>86</v>
      </c>
      <c r="J143" s="181">
        <v>87</v>
      </c>
      <c r="K143" s="181">
        <v>86</v>
      </c>
      <c r="L143" s="181">
        <v>86</v>
      </c>
      <c r="M143" s="181">
        <v>84</v>
      </c>
      <c r="N143" s="181">
        <v>86</v>
      </c>
      <c r="O143" s="181">
        <v>84</v>
      </c>
    </row>
    <row r="144" spans="3:15" ht="15.75">
      <c r="C144" s="199"/>
      <c r="D144" s="200" t="s">
        <v>118</v>
      </c>
      <c r="E144" s="210">
        <v>85</v>
      </c>
      <c r="F144" s="181">
        <v>82</v>
      </c>
      <c r="G144" s="181">
        <v>85</v>
      </c>
      <c r="H144" s="181">
        <v>85</v>
      </c>
      <c r="I144" s="181">
        <v>87</v>
      </c>
      <c r="J144" s="181">
        <v>84</v>
      </c>
      <c r="K144" s="181">
        <v>85</v>
      </c>
      <c r="L144" s="181">
        <v>85</v>
      </c>
      <c r="M144" s="181">
        <v>87</v>
      </c>
      <c r="N144" s="181">
        <v>85</v>
      </c>
      <c r="O144" s="181">
        <v>88</v>
      </c>
    </row>
    <row r="145" spans="3:15" ht="15.75">
      <c r="C145" s="199"/>
      <c r="D145" s="200" t="s">
        <v>119</v>
      </c>
      <c r="E145" s="210">
        <v>80</v>
      </c>
      <c r="F145" s="181">
        <v>82</v>
      </c>
      <c r="G145" s="181">
        <v>83</v>
      </c>
      <c r="H145" s="181">
        <v>84</v>
      </c>
      <c r="I145" s="181">
        <v>83</v>
      </c>
      <c r="J145" s="181">
        <v>84</v>
      </c>
      <c r="K145" s="181">
        <v>86</v>
      </c>
      <c r="L145" s="181">
        <v>84</v>
      </c>
      <c r="M145" s="181">
        <v>86</v>
      </c>
      <c r="N145" s="181">
        <v>83</v>
      </c>
      <c r="O145" s="181">
        <v>86</v>
      </c>
    </row>
    <row r="146" spans="3:15" ht="15">
      <c r="C146" s="200"/>
      <c r="D146" s="200" t="s">
        <v>566</v>
      </c>
      <c r="E146" s="210">
        <v>69</v>
      </c>
      <c r="F146" s="181">
        <v>71</v>
      </c>
      <c r="G146" s="181">
        <v>72</v>
      </c>
      <c r="H146" s="181">
        <v>73</v>
      </c>
      <c r="I146" s="181">
        <v>76</v>
      </c>
      <c r="J146" s="181">
        <v>77</v>
      </c>
      <c r="K146" s="181">
        <v>78</v>
      </c>
      <c r="L146" s="181">
        <v>74</v>
      </c>
      <c r="M146" s="181">
        <v>79</v>
      </c>
      <c r="N146" s="181">
        <v>79</v>
      </c>
      <c r="O146" s="181">
        <v>76</v>
      </c>
    </row>
    <row r="147" spans="4:15" ht="15">
      <c r="D147" s="200" t="s">
        <v>567</v>
      </c>
      <c r="E147" s="210">
        <v>49</v>
      </c>
      <c r="F147" s="181">
        <v>52</v>
      </c>
      <c r="G147" s="181">
        <v>47</v>
      </c>
      <c r="H147" s="181">
        <v>56</v>
      </c>
      <c r="I147" s="181">
        <v>61</v>
      </c>
      <c r="J147" s="181">
        <v>55</v>
      </c>
      <c r="K147" s="181">
        <v>60</v>
      </c>
      <c r="L147" s="181">
        <v>59</v>
      </c>
      <c r="M147" s="181">
        <v>60</v>
      </c>
      <c r="N147" s="181">
        <v>63</v>
      </c>
      <c r="O147" s="181">
        <v>64</v>
      </c>
    </row>
    <row r="148" spans="4:15" ht="15">
      <c r="D148" s="153" t="s">
        <v>286</v>
      </c>
      <c r="E148" s="210">
        <v>77</v>
      </c>
      <c r="F148" s="181">
        <v>76</v>
      </c>
      <c r="G148" s="181">
        <v>76</v>
      </c>
      <c r="H148" s="181">
        <v>76</v>
      </c>
      <c r="I148" s="181">
        <v>76</v>
      </c>
      <c r="J148" s="181">
        <v>76</v>
      </c>
      <c r="K148" s="181">
        <v>76</v>
      </c>
      <c r="L148" s="181">
        <v>76</v>
      </c>
      <c r="M148" s="181">
        <v>76</v>
      </c>
      <c r="N148" s="181">
        <v>76</v>
      </c>
      <c r="O148" s="181">
        <v>76</v>
      </c>
    </row>
    <row r="149" spans="5:15" ht="15">
      <c r="E149" s="210"/>
      <c r="F149" s="181"/>
      <c r="G149" s="181"/>
      <c r="H149" s="181"/>
      <c r="I149" s="181"/>
      <c r="J149" s="181"/>
      <c r="K149" s="181"/>
      <c r="L149" s="181"/>
      <c r="M149" s="181"/>
      <c r="N149" s="181"/>
      <c r="O149" s="181"/>
    </row>
    <row r="150" ht="15.75">
      <c r="C150" s="199" t="s">
        <v>278</v>
      </c>
    </row>
    <row r="151" spans="4:15" ht="15">
      <c r="D151" s="200" t="s">
        <v>564</v>
      </c>
      <c r="E151" s="210">
        <v>19</v>
      </c>
      <c r="F151" s="181">
        <v>21</v>
      </c>
      <c r="G151" s="181">
        <v>16</v>
      </c>
      <c r="H151" s="181">
        <v>28</v>
      </c>
      <c r="I151" s="181">
        <v>29</v>
      </c>
      <c r="J151" s="181">
        <v>33</v>
      </c>
      <c r="K151" s="181">
        <v>21</v>
      </c>
      <c r="L151" s="181">
        <v>25</v>
      </c>
      <c r="M151" s="181">
        <v>17</v>
      </c>
      <c r="N151" s="181">
        <v>19</v>
      </c>
      <c r="O151" s="181">
        <v>29</v>
      </c>
    </row>
    <row r="152" spans="4:15" ht="15">
      <c r="D152" s="200" t="s">
        <v>565</v>
      </c>
      <c r="E152" s="210">
        <v>52</v>
      </c>
      <c r="F152" s="181">
        <v>56</v>
      </c>
      <c r="G152" s="181">
        <v>57</v>
      </c>
      <c r="H152" s="181">
        <v>56</v>
      </c>
      <c r="I152" s="181">
        <v>54</v>
      </c>
      <c r="J152" s="181">
        <v>50</v>
      </c>
      <c r="K152" s="181">
        <v>56</v>
      </c>
      <c r="L152" s="181">
        <v>51</v>
      </c>
      <c r="M152" s="181">
        <v>51</v>
      </c>
      <c r="N152" s="181">
        <v>57</v>
      </c>
      <c r="O152" s="181">
        <v>52</v>
      </c>
    </row>
    <row r="153" spans="4:15" ht="15">
      <c r="D153" s="200" t="s">
        <v>116</v>
      </c>
      <c r="E153" s="210">
        <v>75</v>
      </c>
      <c r="F153" s="181">
        <v>74</v>
      </c>
      <c r="G153" s="181">
        <v>73</v>
      </c>
      <c r="H153" s="181">
        <v>72</v>
      </c>
      <c r="I153" s="181">
        <v>75</v>
      </c>
      <c r="J153" s="181">
        <v>76</v>
      </c>
      <c r="K153" s="181">
        <v>73</v>
      </c>
      <c r="L153" s="181">
        <v>73</v>
      </c>
      <c r="M153" s="181">
        <v>73</v>
      </c>
      <c r="N153" s="181">
        <v>71</v>
      </c>
      <c r="O153" s="181">
        <v>71</v>
      </c>
    </row>
    <row r="154" spans="4:15" ht="15">
      <c r="D154" s="200" t="s">
        <v>117</v>
      </c>
      <c r="E154" s="210">
        <v>75</v>
      </c>
      <c r="F154" s="181">
        <v>74</v>
      </c>
      <c r="G154" s="181">
        <v>73</v>
      </c>
      <c r="H154" s="181">
        <v>74</v>
      </c>
      <c r="I154" s="181">
        <v>75</v>
      </c>
      <c r="J154" s="181">
        <v>78</v>
      </c>
      <c r="K154" s="181">
        <v>74</v>
      </c>
      <c r="L154" s="181">
        <v>76</v>
      </c>
      <c r="M154" s="181">
        <v>77</v>
      </c>
      <c r="N154" s="181">
        <v>74</v>
      </c>
      <c r="O154" s="181">
        <v>76</v>
      </c>
    </row>
    <row r="155" spans="4:15" ht="15">
      <c r="D155" s="200" t="s">
        <v>118</v>
      </c>
      <c r="E155" s="210">
        <v>63</v>
      </c>
      <c r="F155" s="181">
        <v>67</v>
      </c>
      <c r="G155" s="181">
        <v>64</v>
      </c>
      <c r="H155" s="181">
        <v>68</v>
      </c>
      <c r="I155" s="181">
        <v>66</v>
      </c>
      <c r="J155" s="181">
        <v>73</v>
      </c>
      <c r="K155" s="181">
        <v>71</v>
      </c>
      <c r="L155" s="181">
        <v>72</v>
      </c>
      <c r="M155" s="181">
        <v>70</v>
      </c>
      <c r="N155" s="181">
        <v>75</v>
      </c>
      <c r="O155" s="181">
        <v>72</v>
      </c>
    </row>
    <row r="156" spans="4:15" ht="15">
      <c r="D156" s="200" t="s">
        <v>119</v>
      </c>
      <c r="E156" s="210">
        <v>49</v>
      </c>
      <c r="F156" s="181">
        <v>51</v>
      </c>
      <c r="G156" s="181">
        <v>51</v>
      </c>
      <c r="H156" s="181">
        <v>55</v>
      </c>
      <c r="I156" s="181">
        <v>57</v>
      </c>
      <c r="J156" s="181">
        <v>57</v>
      </c>
      <c r="K156" s="181">
        <v>64</v>
      </c>
      <c r="L156" s="181">
        <v>62</v>
      </c>
      <c r="M156" s="181">
        <v>63</v>
      </c>
      <c r="N156" s="181">
        <v>65</v>
      </c>
      <c r="O156" s="181">
        <v>64</v>
      </c>
    </row>
    <row r="157" spans="4:15" ht="15">
      <c r="D157" s="200" t="s">
        <v>566</v>
      </c>
      <c r="E157" s="210">
        <v>28</v>
      </c>
      <c r="F157" s="181">
        <v>31</v>
      </c>
      <c r="G157" s="181">
        <v>32</v>
      </c>
      <c r="H157" s="181">
        <v>33</v>
      </c>
      <c r="I157" s="181">
        <v>40</v>
      </c>
      <c r="J157" s="181">
        <v>37</v>
      </c>
      <c r="K157" s="181">
        <v>38</v>
      </c>
      <c r="L157" s="181">
        <v>40</v>
      </c>
      <c r="M157" s="181">
        <v>43</v>
      </c>
      <c r="N157" s="181">
        <v>43</v>
      </c>
      <c r="O157" s="181">
        <v>48</v>
      </c>
    </row>
    <row r="158" spans="3:15" ht="15.75">
      <c r="C158" s="202"/>
      <c r="D158" s="200" t="s">
        <v>567</v>
      </c>
      <c r="E158" s="210">
        <v>16</v>
      </c>
      <c r="F158" s="181">
        <v>15</v>
      </c>
      <c r="G158" s="181">
        <v>16</v>
      </c>
      <c r="H158" s="181">
        <v>14</v>
      </c>
      <c r="I158" s="181">
        <v>21</v>
      </c>
      <c r="J158" s="181">
        <v>16</v>
      </c>
      <c r="K158" s="181">
        <v>22</v>
      </c>
      <c r="L158" s="181">
        <v>21</v>
      </c>
      <c r="M158" s="181">
        <v>19</v>
      </c>
      <c r="N158" s="181">
        <v>22</v>
      </c>
      <c r="O158" s="181">
        <v>26</v>
      </c>
    </row>
    <row r="159" spans="3:15" ht="15.75">
      <c r="C159" s="199"/>
      <c r="D159" s="153" t="s">
        <v>286</v>
      </c>
      <c r="E159" s="210">
        <v>56</v>
      </c>
      <c r="F159" s="181">
        <v>57</v>
      </c>
      <c r="G159" s="181">
        <v>56</v>
      </c>
      <c r="H159" s="181">
        <v>58</v>
      </c>
      <c r="I159" s="181">
        <v>59</v>
      </c>
      <c r="J159" s="181">
        <v>60</v>
      </c>
      <c r="K159" s="181">
        <v>61</v>
      </c>
      <c r="L159" s="181">
        <v>60</v>
      </c>
      <c r="M159" s="181">
        <v>60</v>
      </c>
      <c r="N159" s="181">
        <v>62</v>
      </c>
      <c r="O159" s="181">
        <v>61</v>
      </c>
    </row>
    <row r="160" ht="15.75">
      <c r="C160" s="199"/>
    </row>
    <row r="161" spans="1:3" ht="15.75">
      <c r="A161" s="11" t="s">
        <v>691</v>
      </c>
      <c r="B161" s="99" t="s">
        <v>281</v>
      </c>
      <c r="C161" s="99" t="s">
        <v>281</v>
      </c>
    </row>
    <row r="162" spans="1:15" ht="15">
      <c r="A162" s="11" t="s">
        <v>713</v>
      </c>
      <c r="C162" s="200"/>
      <c r="D162" s="215" t="s">
        <v>717</v>
      </c>
      <c r="E162" s="76">
        <v>32.7</v>
      </c>
      <c r="F162" s="76">
        <v>33.7</v>
      </c>
      <c r="G162" s="76">
        <v>31.7</v>
      </c>
      <c r="H162" s="76">
        <v>32</v>
      </c>
      <c r="I162" s="76">
        <v>30.3</v>
      </c>
      <c r="J162" s="76">
        <v>30.2</v>
      </c>
      <c r="K162" s="76">
        <v>30.7</v>
      </c>
      <c r="L162" s="76">
        <v>30.3</v>
      </c>
      <c r="M162" s="76">
        <v>30.1</v>
      </c>
      <c r="N162" s="189">
        <v>31</v>
      </c>
      <c r="O162" s="76">
        <v>30.17</v>
      </c>
    </row>
    <row r="163" spans="3:15" ht="15">
      <c r="C163" s="200"/>
      <c r="D163" s="215" t="s">
        <v>716</v>
      </c>
      <c r="E163" s="76">
        <v>44.5</v>
      </c>
      <c r="F163" s="76">
        <v>43</v>
      </c>
      <c r="G163" s="76">
        <v>44.5</v>
      </c>
      <c r="H163" s="76">
        <v>43.6</v>
      </c>
      <c r="I163" s="76">
        <v>44.3</v>
      </c>
      <c r="J163" s="76">
        <v>43.9</v>
      </c>
      <c r="K163" s="76">
        <v>43.7</v>
      </c>
      <c r="L163" s="76">
        <v>44</v>
      </c>
      <c r="M163" s="76">
        <v>44.5</v>
      </c>
      <c r="N163" s="189">
        <v>43</v>
      </c>
      <c r="O163" s="76">
        <v>44</v>
      </c>
    </row>
    <row r="164" spans="4:15" ht="15">
      <c r="D164" s="215" t="s">
        <v>718</v>
      </c>
      <c r="E164" s="76">
        <v>19.8</v>
      </c>
      <c r="F164" s="76">
        <v>19.9</v>
      </c>
      <c r="G164" s="76">
        <v>20.5</v>
      </c>
      <c r="H164" s="76">
        <v>20.5</v>
      </c>
      <c r="I164" s="76">
        <v>21.4</v>
      </c>
      <c r="J164" s="76">
        <v>21.8</v>
      </c>
      <c r="K164" s="76">
        <v>21.5</v>
      </c>
      <c r="L164" s="76">
        <v>21.6</v>
      </c>
      <c r="M164" s="76">
        <v>21</v>
      </c>
      <c r="N164" s="189">
        <v>21.3</v>
      </c>
      <c r="O164" s="76">
        <v>21.26</v>
      </c>
    </row>
    <row r="165" spans="4:15" ht="15">
      <c r="D165" s="215" t="s">
        <v>719</v>
      </c>
      <c r="E165" s="76">
        <v>3</v>
      </c>
      <c r="F165" s="76">
        <v>3.4</v>
      </c>
      <c r="G165" s="76">
        <v>3.3</v>
      </c>
      <c r="H165" s="76">
        <v>3.8</v>
      </c>
      <c r="I165" s="76">
        <v>4</v>
      </c>
      <c r="J165" s="76">
        <v>4</v>
      </c>
      <c r="K165" s="76">
        <v>4.2</v>
      </c>
      <c r="L165" s="76">
        <v>4.1</v>
      </c>
      <c r="M165" s="76">
        <v>4.4</v>
      </c>
      <c r="N165" s="189">
        <v>4.6</v>
      </c>
      <c r="O165" s="76">
        <v>4.57</v>
      </c>
    </row>
    <row r="166" spans="4:15" ht="15">
      <c r="D166" s="215" t="s">
        <v>720</v>
      </c>
      <c r="E166" s="74">
        <v>67.3</v>
      </c>
      <c r="F166" s="74">
        <v>66.3</v>
      </c>
      <c r="G166" s="74">
        <v>68.3</v>
      </c>
      <c r="H166" s="74">
        <v>68</v>
      </c>
      <c r="I166" s="74">
        <v>69.7</v>
      </c>
      <c r="J166" s="74">
        <v>69.8</v>
      </c>
      <c r="K166" s="74">
        <v>69.3</v>
      </c>
      <c r="L166" s="74">
        <v>69.7</v>
      </c>
      <c r="M166" s="74">
        <v>69.9</v>
      </c>
      <c r="N166" s="189">
        <v>69</v>
      </c>
      <c r="O166" s="76">
        <v>69.83</v>
      </c>
    </row>
    <row r="167" spans="4:15" ht="15">
      <c r="D167" s="215" t="s">
        <v>721</v>
      </c>
      <c r="E167" s="74">
        <v>22.8</v>
      </c>
      <c r="F167" s="74">
        <v>23.3</v>
      </c>
      <c r="G167" s="74">
        <v>23.8</v>
      </c>
      <c r="H167" s="74">
        <v>24.4</v>
      </c>
      <c r="I167" s="74">
        <v>25.3</v>
      </c>
      <c r="J167" s="74">
        <v>25.8</v>
      </c>
      <c r="K167" s="74">
        <v>25.6</v>
      </c>
      <c r="L167" s="74">
        <v>25.7</v>
      </c>
      <c r="M167" s="74">
        <v>25.4</v>
      </c>
      <c r="N167" s="189">
        <v>26</v>
      </c>
      <c r="O167" s="76">
        <v>25.83</v>
      </c>
    </row>
    <row r="168" spans="4:15" ht="15">
      <c r="D168" s="215"/>
      <c r="E168" s="74"/>
      <c r="F168" s="74"/>
      <c r="G168" s="74"/>
      <c r="H168" s="74"/>
      <c r="I168" s="74"/>
      <c r="J168" s="74"/>
      <c r="K168" s="74"/>
      <c r="L168" s="74"/>
      <c r="M168" s="74"/>
      <c r="N168" s="76"/>
      <c r="O168" s="76"/>
    </row>
    <row r="169" spans="4:15" ht="15">
      <c r="D169" s="215"/>
      <c r="E169" s="74"/>
      <c r="F169" s="74"/>
      <c r="G169" s="74"/>
      <c r="H169" s="74"/>
      <c r="I169" s="74"/>
      <c r="J169" s="74"/>
      <c r="K169" s="74"/>
      <c r="L169" s="74"/>
      <c r="M169" s="74"/>
      <c r="N169" s="76"/>
      <c r="O169" s="76"/>
    </row>
    <row r="170" spans="4:15" ht="15">
      <c r="D170" s="215"/>
      <c r="E170" s="74"/>
      <c r="F170" s="74"/>
      <c r="G170" s="74"/>
      <c r="H170" s="74"/>
      <c r="I170" s="74"/>
      <c r="J170" s="74"/>
      <c r="K170" s="74"/>
      <c r="L170" s="74"/>
      <c r="M170" s="74"/>
      <c r="N170" s="76"/>
      <c r="O170" s="76"/>
    </row>
    <row r="171" spans="4:15" ht="15">
      <c r="D171" s="215"/>
      <c r="E171" s="74"/>
      <c r="F171" s="74"/>
      <c r="G171" s="74"/>
      <c r="H171" s="74"/>
      <c r="I171" s="74"/>
      <c r="J171" s="74"/>
      <c r="K171" s="74"/>
      <c r="L171" s="74"/>
      <c r="M171" s="74"/>
      <c r="N171" s="76"/>
      <c r="O171" s="76"/>
    </row>
    <row r="172" ht="15">
      <c r="D172" s="215"/>
    </row>
    <row r="173" spans="1:4" ht="12.75">
      <c r="A173" s="11" t="s">
        <v>692</v>
      </c>
      <c r="B173" s="549" t="s">
        <v>173</v>
      </c>
      <c r="C173" s="549" t="s">
        <v>173</v>
      </c>
      <c r="D173" s="549"/>
    </row>
    <row r="174" spans="1:14" ht="15">
      <c r="A174" s="11" t="s">
        <v>714</v>
      </c>
      <c r="B174" s="544" t="s">
        <v>596</v>
      </c>
      <c r="C174" s="545"/>
      <c r="D174" s="568" t="s">
        <v>175</v>
      </c>
      <c r="E174" s="279">
        <v>3002</v>
      </c>
      <c r="F174" s="279">
        <v>2873</v>
      </c>
      <c r="G174" s="280">
        <v>3044</v>
      </c>
      <c r="H174" s="280">
        <v>2898</v>
      </c>
      <c r="I174" s="280">
        <v>2780</v>
      </c>
      <c r="J174" s="283">
        <v>2567</v>
      </c>
      <c r="K174" s="283">
        <v>2387</v>
      </c>
      <c r="L174" s="283">
        <v>2422</v>
      </c>
      <c r="M174" s="283">
        <v>2476</v>
      </c>
      <c r="N174" s="530">
        <v>2957</v>
      </c>
    </row>
    <row r="175" spans="2:14" ht="15">
      <c r="B175" s="544" t="s">
        <v>598</v>
      </c>
      <c r="C175" s="545"/>
      <c r="D175" s="568" t="s">
        <v>176</v>
      </c>
      <c r="E175" s="208">
        <v>10060</v>
      </c>
      <c r="F175" s="208">
        <v>10083</v>
      </c>
      <c r="G175" s="280">
        <v>10557</v>
      </c>
      <c r="H175" s="280">
        <v>10066</v>
      </c>
      <c r="I175" s="280">
        <v>8739</v>
      </c>
      <c r="J175" s="280">
        <v>8506</v>
      </c>
      <c r="K175" s="280">
        <v>7452</v>
      </c>
      <c r="L175" s="280">
        <v>7431</v>
      </c>
      <c r="M175" s="280">
        <v>8054</v>
      </c>
      <c r="N175" s="530">
        <v>8567</v>
      </c>
    </row>
    <row r="176" spans="2:14" ht="15">
      <c r="B176" s="544" t="s">
        <v>599</v>
      </c>
      <c r="C176" s="545"/>
      <c r="D176" s="568" t="s">
        <v>748</v>
      </c>
      <c r="E176" s="208">
        <v>11061</v>
      </c>
      <c r="F176" s="208">
        <v>11257</v>
      </c>
      <c r="G176" s="280">
        <v>11704</v>
      </c>
      <c r="H176" s="280">
        <v>10697</v>
      </c>
      <c r="I176" s="280">
        <v>9800</v>
      </c>
      <c r="J176" s="280">
        <v>8504</v>
      </c>
      <c r="K176" s="280">
        <v>7563</v>
      </c>
      <c r="L176" s="280">
        <v>7445</v>
      </c>
      <c r="M176" s="280">
        <v>6433</v>
      </c>
      <c r="N176" s="530">
        <v>6079</v>
      </c>
    </row>
    <row r="177" spans="2:14" ht="15">
      <c r="B177" s="544" t="s">
        <v>602</v>
      </c>
      <c r="C177" s="546"/>
      <c r="D177" s="569" t="s">
        <v>595</v>
      </c>
      <c r="E177" s="282">
        <v>769</v>
      </c>
      <c r="F177" s="282">
        <v>809</v>
      </c>
      <c r="G177" s="280">
        <v>761</v>
      </c>
      <c r="H177" s="280">
        <v>651</v>
      </c>
      <c r="I177" s="280">
        <v>547</v>
      </c>
      <c r="J177" s="304">
        <v>488</v>
      </c>
      <c r="K177" s="304">
        <v>502</v>
      </c>
      <c r="L177" s="304">
        <v>584</v>
      </c>
      <c r="M177" s="304">
        <v>459</v>
      </c>
      <c r="N177" s="530">
        <v>490</v>
      </c>
    </row>
    <row r="178" spans="2:14" ht="15">
      <c r="B178" s="544" t="s">
        <v>185</v>
      </c>
      <c r="C178" s="546"/>
      <c r="D178" s="569" t="s">
        <v>440</v>
      </c>
      <c r="E178" s="282">
        <v>17</v>
      </c>
      <c r="F178" s="282">
        <v>102</v>
      </c>
      <c r="G178" s="280">
        <v>111</v>
      </c>
      <c r="H178" s="280">
        <v>107</v>
      </c>
      <c r="I178" s="280">
        <v>88</v>
      </c>
      <c r="J178" s="280">
        <v>78</v>
      </c>
      <c r="K178" s="280">
        <v>59</v>
      </c>
      <c r="L178" s="280">
        <v>63</v>
      </c>
      <c r="M178" s="280">
        <v>52</v>
      </c>
      <c r="N178" s="530">
        <v>92</v>
      </c>
    </row>
    <row r="179" spans="2:14" ht="15">
      <c r="B179" s="548" t="s">
        <v>758</v>
      </c>
      <c r="C179" s="546"/>
      <c r="D179" s="569" t="s">
        <v>441</v>
      </c>
      <c r="E179" s="282">
        <v>7465</v>
      </c>
      <c r="F179" s="282">
        <v>7337</v>
      </c>
      <c r="G179" s="280">
        <v>7652</v>
      </c>
      <c r="H179" s="280">
        <v>7177</v>
      </c>
      <c r="I179" s="280">
        <v>6774</v>
      </c>
      <c r="J179" s="280">
        <v>5840</v>
      </c>
      <c r="K179" s="280">
        <v>4979</v>
      </c>
      <c r="L179" s="280">
        <v>4889</v>
      </c>
      <c r="M179" s="280">
        <v>4223</v>
      </c>
      <c r="N179" s="530">
        <v>3819</v>
      </c>
    </row>
    <row r="180" spans="2:14" ht="15">
      <c r="B180" s="546"/>
      <c r="C180" s="546"/>
      <c r="D180" s="569" t="s">
        <v>442</v>
      </c>
      <c r="E180" s="282">
        <v>548</v>
      </c>
      <c r="F180" s="282">
        <v>693</v>
      </c>
      <c r="G180" s="280">
        <v>754</v>
      </c>
      <c r="H180" s="280">
        <v>640</v>
      </c>
      <c r="I180" s="280">
        <v>566</v>
      </c>
      <c r="J180" s="280">
        <v>471</v>
      </c>
      <c r="K180" s="280">
        <v>484</v>
      </c>
      <c r="L180" s="280">
        <v>433</v>
      </c>
      <c r="M180" s="280">
        <v>445</v>
      </c>
      <c r="N180" s="530">
        <v>419</v>
      </c>
    </row>
    <row r="181" spans="2:14" ht="15">
      <c r="B181" s="546"/>
      <c r="C181" s="546"/>
      <c r="D181" s="569" t="s">
        <v>443</v>
      </c>
      <c r="E181" s="282">
        <v>941</v>
      </c>
      <c r="F181" s="282">
        <v>946</v>
      </c>
      <c r="G181" s="280">
        <v>1041</v>
      </c>
      <c r="H181" s="280">
        <v>931</v>
      </c>
      <c r="I181" s="280">
        <v>779</v>
      </c>
      <c r="J181" s="280">
        <v>643</v>
      </c>
      <c r="K181" s="280">
        <v>633</v>
      </c>
      <c r="L181" s="280">
        <v>577</v>
      </c>
      <c r="M181" s="280">
        <v>495</v>
      </c>
      <c r="N181" s="530">
        <v>517</v>
      </c>
    </row>
    <row r="182" spans="2:14" ht="15">
      <c r="B182" s="546"/>
      <c r="C182" s="546"/>
      <c r="D182" s="569" t="s">
        <v>444</v>
      </c>
      <c r="E182" s="281">
        <v>1321</v>
      </c>
      <c r="F182" s="281">
        <v>1370</v>
      </c>
      <c r="G182" s="280">
        <v>1385</v>
      </c>
      <c r="H182" s="280">
        <v>1191</v>
      </c>
      <c r="I182" s="280">
        <v>1046</v>
      </c>
      <c r="J182" s="280">
        <v>984</v>
      </c>
      <c r="K182" s="280">
        <v>906</v>
      </c>
      <c r="L182" s="280">
        <v>899</v>
      </c>
      <c r="M182" s="280">
        <v>759</v>
      </c>
      <c r="N182" s="530">
        <v>742</v>
      </c>
    </row>
    <row r="183" spans="2:14" ht="15">
      <c r="B183" s="545"/>
      <c r="C183" s="545"/>
      <c r="D183" s="568" t="s">
        <v>178</v>
      </c>
      <c r="E183" s="208">
        <v>8382</v>
      </c>
      <c r="F183" s="208">
        <v>8244</v>
      </c>
      <c r="G183" s="280">
        <v>7225</v>
      </c>
      <c r="H183" s="280">
        <v>6769</v>
      </c>
      <c r="I183" s="280">
        <v>6881</v>
      </c>
      <c r="J183" s="280">
        <v>6552</v>
      </c>
      <c r="K183" s="280">
        <v>6586</v>
      </c>
      <c r="L183" s="280">
        <v>5955</v>
      </c>
      <c r="M183" s="280">
        <v>6804</v>
      </c>
      <c r="N183" s="530">
        <v>5921</v>
      </c>
    </row>
    <row r="184" spans="2:14" ht="15">
      <c r="B184" s="545"/>
      <c r="C184" s="545"/>
      <c r="D184" s="568" t="s">
        <v>179</v>
      </c>
      <c r="E184" s="208">
        <v>4002</v>
      </c>
      <c r="F184" s="208">
        <v>3853</v>
      </c>
      <c r="G184" s="280">
        <v>3676</v>
      </c>
      <c r="H184" s="280">
        <v>3075</v>
      </c>
      <c r="I184" s="280">
        <v>2659</v>
      </c>
      <c r="J184" s="280">
        <v>2048</v>
      </c>
      <c r="K184" s="280">
        <v>1640</v>
      </c>
      <c r="L184" s="280">
        <v>1466</v>
      </c>
      <c r="M184" s="280">
        <v>1311</v>
      </c>
      <c r="N184" s="530">
        <v>1208</v>
      </c>
    </row>
    <row r="185" spans="2:14" ht="15">
      <c r="B185" s="547"/>
      <c r="C185" s="547"/>
      <c r="D185" s="547"/>
      <c r="E185" s="208"/>
      <c r="F185" s="208"/>
      <c r="G185" s="280"/>
      <c r="H185" s="280"/>
      <c r="I185" s="280"/>
      <c r="J185" s="280"/>
      <c r="K185" s="280"/>
      <c r="L185" s="280"/>
      <c r="M185" s="280"/>
      <c r="N185" s="528"/>
    </row>
    <row r="186" spans="2:14" ht="15">
      <c r="B186" s="544"/>
      <c r="C186" s="544" t="s">
        <v>596</v>
      </c>
      <c r="D186" s="544"/>
      <c r="E186" s="208"/>
      <c r="F186" s="208"/>
      <c r="G186" s="280"/>
      <c r="H186" s="280"/>
      <c r="I186" s="280"/>
      <c r="J186" s="280"/>
      <c r="K186" s="280"/>
      <c r="L186" s="280"/>
      <c r="M186" s="280"/>
      <c r="N186" s="528"/>
    </row>
    <row r="187" spans="2:14" ht="15">
      <c r="B187" s="545"/>
      <c r="C187" s="545"/>
      <c r="D187" s="545" t="s">
        <v>180</v>
      </c>
      <c r="E187" s="208">
        <v>123926</v>
      </c>
      <c r="F187" s="208">
        <v>93495</v>
      </c>
      <c r="G187" s="280">
        <v>70758</v>
      </c>
      <c r="H187" s="280">
        <v>65420</v>
      </c>
      <c r="I187" s="280">
        <v>52146</v>
      </c>
      <c r="J187" s="280">
        <v>50788</v>
      </c>
      <c r="K187" s="280">
        <v>50890</v>
      </c>
      <c r="L187" s="280">
        <v>53068</v>
      </c>
      <c r="M187" s="531">
        <v>62188</v>
      </c>
      <c r="N187" s="528">
        <v>38400</v>
      </c>
    </row>
    <row r="188" spans="2:14" ht="15">
      <c r="B188" s="545"/>
      <c r="C188" s="545"/>
      <c r="D188" s="545" t="s">
        <v>751</v>
      </c>
      <c r="E188" s="208">
        <v>86642</v>
      </c>
      <c r="F188" s="280">
        <v>74749</v>
      </c>
      <c r="G188" s="280">
        <v>93068</v>
      </c>
      <c r="H188" s="280">
        <v>72956</v>
      </c>
      <c r="I188" s="280">
        <v>65984</v>
      </c>
      <c r="J188" s="280">
        <v>63438</v>
      </c>
      <c r="K188" s="280">
        <v>63948</v>
      </c>
      <c r="L188" s="280">
        <v>73078</v>
      </c>
      <c r="M188" s="531">
        <v>62079</v>
      </c>
      <c r="N188" s="528">
        <v>44350</v>
      </c>
    </row>
    <row r="189" spans="2:14" ht="15">
      <c r="B189" s="545"/>
      <c r="C189" s="545"/>
      <c r="D189" s="545"/>
      <c r="E189" s="208"/>
      <c r="F189" s="280"/>
      <c r="G189" s="280"/>
      <c r="H189" s="280"/>
      <c r="I189" s="280"/>
      <c r="J189" s="280"/>
      <c r="K189" s="280"/>
      <c r="L189" s="280"/>
      <c r="M189" s="533"/>
      <c r="N189" s="528"/>
    </row>
    <row r="190" spans="2:14" ht="15">
      <c r="B190" s="545"/>
      <c r="C190" s="545"/>
      <c r="D190" s="545"/>
      <c r="E190" s="208"/>
      <c r="F190" s="280"/>
      <c r="G190" s="280"/>
      <c r="H190" s="280"/>
      <c r="I190" s="280"/>
      <c r="J190" s="280"/>
      <c r="K190" s="280"/>
      <c r="L190" s="280"/>
      <c r="M190" s="533"/>
      <c r="N190" s="528"/>
    </row>
    <row r="191" spans="2:14" ht="15">
      <c r="B191" s="545"/>
      <c r="C191" s="545"/>
      <c r="D191" s="545"/>
      <c r="E191" s="208"/>
      <c r="F191" s="280"/>
      <c r="G191" s="280"/>
      <c r="H191" s="280"/>
      <c r="I191" s="280"/>
      <c r="J191" s="280"/>
      <c r="K191" s="280"/>
      <c r="L191" s="280"/>
      <c r="M191" s="533"/>
      <c r="N191" s="528"/>
    </row>
    <row r="192" spans="2:14" ht="15">
      <c r="B192" s="545"/>
      <c r="C192" s="545"/>
      <c r="D192" s="545"/>
      <c r="E192" s="208"/>
      <c r="F192" s="280"/>
      <c r="G192" s="280"/>
      <c r="H192" s="280"/>
      <c r="I192" s="280"/>
      <c r="J192" s="280"/>
      <c r="K192" s="280"/>
      <c r="L192" s="280"/>
      <c r="M192" s="533"/>
      <c r="N192" s="528"/>
    </row>
    <row r="193" spans="2:14" ht="15">
      <c r="B193" s="545"/>
      <c r="C193" s="545"/>
      <c r="D193" s="545"/>
      <c r="E193" s="208"/>
      <c r="F193" s="280"/>
      <c r="G193" s="280"/>
      <c r="H193" s="280"/>
      <c r="I193" s="280"/>
      <c r="J193" s="280"/>
      <c r="K193" s="280"/>
      <c r="L193" s="280"/>
      <c r="M193" s="533"/>
      <c r="N193" s="528"/>
    </row>
    <row r="194" spans="2:14" ht="15">
      <c r="B194" s="545"/>
      <c r="C194" s="545"/>
      <c r="D194" s="545"/>
      <c r="E194" s="208"/>
      <c r="F194" s="280"/>
      <c r="G194" s="280"/>
      <c r="H194" s="280"/>
      <c r="I194" s="280"/>
      <c r="J194" s="280"/>
      <c r="K194" s="280"/>
      <c r="L194" s="280"/>
      <c r="M194" s="533"/>
      <c r="N194" s="528"/>
    </row>
    <row r="195" spans="2:14" ht="15">
      <c r="B195" s="547"/>
      <c r="C195" s="547"/>
      <c r="D195" s="547"/>
      <c r="E195" s="208"/>
      <c r="F195" s="208"/>
      <c r="G195" s="280"/>
      <c r="H195" s="280"/>
      <c r="I195" s="280"/>
      <c r="J195" s="280"/>
      <c r="K195" s="280"/>
      <c r="L195" s="280"/>
      <c r="M195" s="280"/>
      <c r="N195" s="528"/>
    </row>
    <row r="196" spans="2:14" ht="15">
      <c r="B196" s="544"/>
      <c r="C196" s="544" t="s">
        <v>598</v>
      </c>
      <c r="D196" s="544"/>
      <c r="E196" s="208"/>
      <c r="F196" s="208"/>
      <c r="G196" s="280"/>
      <c r="H196" s="280"/>
      <c r="I196" s="280"/>
      <c r="J196" s="280"/>
      <c r="K196" s="280"/>
      <c r="L196" s="280"/>
      <c r="M196" s="280"/>
      <c r="N196" s="528"/>
    </row>
    <row r="197" spans="2:14" ht="15">
      <c r="B197" s="545"/>
      <c r="C197" s="545"/>
      <c r="D197" s="545" t="s">
        <v>181</v>
      </c>
      <c r="E197" s="208">
        <v>24399</v>
      </c>
      <c r="F197" s="208">
        <v>24396</v>
      </c>
      <c r="G197" s="280">
        <v>22911</v>
      </c>
      <c r="H197" s="280">
        <v>24477</v>
      </c>
      <c r="I197" s="280">
        <v>26995</v>
      </c>
      <c r="J197" s="208">
        <v>31281</v>
      </c>
      <c r="K197" s="208">
        <v>34195</v>
      </c>
      <c r="L197" s="208">
        <v>31786</v>
      </c>
      <c r="M197" s="532">
        <v>34404</v>
      </c>
      <c r="N197" s="528">
        <v>26539</v>
      </c>
    </row>
    <row r="198" spans="2:14" ht="15">
      <c r="B198" s="545"/>
      <c r="C198" s="545"/>
      <c r="D198" s="545" t="s">
        <v>182</v>
      </c>
      <c r="E198" s="208">
        <v>5542</v>
      </c>
      <c r="F198" s="208">
        <v>4511</v>
      </c>
      <c r="G198" s="280">
        <v>3767</v>
      </c>
      <c r="H198" s="280">
        <v>3120</v>
      </c>
      <c r="I198" s="280">
        <v>3499</v>
      </c>
      <c r="J198" s="280">
        <v>4137</v>
      </c>
      <c r="K198" s="280">
        <v>3944</v>
      </c>
      <c r="L198" s="280">
        <v>4317</v>
      </c>
      <c r="M198" s="531">
        <v>4537</v>
      </c>
      <c r="N198" s="528">
        <v>3776</v>
      </c>
    </row>
    <row r="199" spans="2:14" ht="15">
      <c r="B199" s="545"/>
      <c r="C199" s="545"/>
      <c r="D199" s="545"/>
      <c r="E199" s="208"/>
      <c r="F199" s="208"/>
      <c r="G199" s="280"/>
      <c r="H199" s="280"/>
      <c r="I199" s="280"/>
      <c r="J199" s="280"/>
      <c r="K199" s="280"/>
      <c r="L199" s="280"/>
      <c r="M199" s="533"/>
      <c r="N199" s="528"/>
    </row>
    <row r="200" spans="2:14" ht="15">
      <c r="B200" s="545"/>
      <c r="C200" s="545"/>
      <c r="D200" s="545"/>
      <c r="E200" s="208"/>
      <c r="F200" s="208"/>
      <c r="G200" s="280"/>
      <c r="H200" s="280"/>
      <c r="I200" s="280"/>
      <c r="J200" s="280"/>
      <c r="K200" s="280"/>
      <c r="L200" s="280"/>
      <c r="M200" s="533"/>
      <c r="N200" s="528"/>
    </row>
    <row r="201" spans="2:14" ht="15">
      <c r="B201" s="545"/>
      <c r="C201" s="545"/>
      <c r="D201" s="545"/>
      <c r="E201" s="208"/>
      <c r="F201" s="208"/>
      <c r="G201" s="280"/>
      <c r="H201" s="280"/>
      <c r="I201" s="280"/>
      <c r="J201" s="280"/>
      <c r="K201" s="280"/>
      <c r="L201" s="280"/>
      <c r="M201" s="533"/>
      <c r="N201" s="528"/>
    </row>
    <row r="202" spans="2:14" ht="15">
      <c r="B202" s="545"/>
      <c r="C202" s="545"/>
      <c r="D202" s="545"/>
      <c r="E202" s="208"/>
      <c r="F202" s="208"/>
      <c r="G202" s="280"/>
      <c r="H202" s="280"/>
      <c r="I202" s="280"/>
      <c r="J202" s="280"/>
      <c r="K202" s="280"/>
      <c r="L202" s="280"/>
      <c r="M202" s="533"/>
      <c r="N202" s="528"/>
    </row>
    <row r="203" spans="2:14" ht="15">
      <c r="B203" s="545"/>
      <c r="C203" s="545"/>
      <c r="D203" s="545"/>
      <c r="E203" s="208"/>
      <c r="F203" s="208"/>
      <c r="G203" s="280"/>
      <c r="H203" s="280"/>
      <c r="I203" s="280"/>
      <c r="J203" s="280"/>
      <c r="K203" s="280"/>
      <c r="L203" s="280"/>
      <c r="M203" s="533"/>
      <c r="N203" s="528"/>
    </row>
    <row r="204" spans="2:14" ht="15">
      <c r="B204" s="545"/>
      <c r="C204" s="545"/>
      <c r="D204" s="545"/>
      <c r="E204" s="208"/>
      <c r="F204" s="208"/>
      <c r="G204" s="280"/>
      <c r="H204" s="280"/>
      <c r="I204" s="280"/>
      <c r="J204" s="280"/>
      <c r="K204" s="280"/>
      <c r="L204" s="280"/>
      <c r="M204" s="533"/>
      <c r="N204" s="528"/>
    </row>
    <row r="205" spans="2:14" ht="15">
      <c r="B205" s="545"/>
      <c r="C205" s="545"/>
      <c r="D205" s="545"/>
      <c r="E205" s="208"/>
      <c r="F205" s="208"/>
      <c r="G205" s="280"/>
      <c r="H205" s="280"/>
      <c r="I205" s="280"/>
      <c r="J205" s="280"/>
      <c r="K205" s="280"/>
      <c r="L205" s="280"/>
      <c r="M205" s="280"/>
      <c r="N205" s="528"/>
    </row>
    <row r="206" spans="2:14" ht="15">
      <c r="B206" s="544"/>
      <c r="C206" s="544" t="s">
        <v>599</v>
      </c>
      <c r="D206" s="544"/>
      <c r="E206" s="208"/>
      <c r="F206" s="208"/>
      <c r="G206" s="280"/>
      <c r="H206" s="280"/>
      <c r="I206" s="280"/>
      <c r="J206" s="280"/>
      <c r="K206" s="280"/>
      <c r="L206" s="280"/>
      <c r="M206" s="280"/>
      <c r="N206" s="528"/>
    </row>
    <row r="207" spans="2:14" ht="15">
      <c r="B207" s="545"/>
      <c r="C207" s="545"/>
      <c r="D207" s="545" t="s">
        <v>752</v>
      </c>
      <c r="E207" s="208">
        <v>11884</v>
      </c>
      <c r="F207" s="208">
        <v>9876</v>
      </c>
      <c r="G207" s="280">
        <v>8134</v>
      </c>
      <c r="H207" s="280">
        <v>9009</v>
      </c>
      <c r="I207" s="280">
        <v>11638</v>
      </c>
      <c r="J207" s="280">
        <v>12791</v>
      </c>
      <c r="K207" s="280">
        <v>8910</v>
      </c>
      <c r="L207" s="280">
        <v>10120</v>
      </c>
      <c r="M207" s="531">
        <v>10934</v>
      </c>
      <c r="N207" s="528">
        <v>9284</v>
      </c>
    </row>
    <row r="208" spans="2:14" ht="15">
      <c r="B208" s="545"/>
      <c r="C208" s="545"/>
      <c r="D208" s="545" t="s">
        <v>753</v>
      </c>
      <c r="E208" s="208">
        <v>15138</v>
      </c>
      <c r="F208" s="208">
        <v>14056</v>
      </c>
      <c r="G208" s="280">
        <v>13036</v>
      </c>
      <c r="H208" s="280">
        <v>13319</v>
      </c>
      <c r="I208" s="280">
        <v>13642</v>
      </c>
      <c r="J208" s="280">
        <v>13452</v>
      </c>
      <c r="K208" s="280">
        <v>12271</v>
      </c>
      <c r="L208" s="280">
        <v>12681</v>
      </c>
      <c r="M208" s="531">
        <v>11884</v>
      </c>
      <c r="N208" s="528">
        <v>11639</v>
      </c>
    </row>
    <row r="209" spans="2:14" ht="15">
      <c r="B209" s="545"/>
      <c r="C209" s="545"/>
      <c r="D209" s="545"/>
      <c r="E209" s="208"/>
      <c r="F209" s="208"/>
      <c r="G209" s="280"/>
      <c r="H209" s="280"/>
      <c r="I209" s="280"/>
      <c r="J209" s="280"/>
      <c r="K209" s="280"/>
      <c r="L209" s="280"/>
      <c r="M209" s="533"/>
      <c r="N209" s="528"/>
    </row>
    <row r="210" spans="2:14" ht="15">
      <c r="B210" s="545"/>
      <c r="C210" s="545"/>
      <c r="D210" s="545"/>
      <c r="E210" s="208"/>
      <c r="F210" s="208"/>
      <c r="G210" s="280"/>
      <c r="H210" s="280"/>
      <c r="I210" s="280"/>
      <c r="J210" s="280"/>
      <c r="K210" s="280"/>
      <c r="L210" s="280"/>
      <c r="M210" s="533"/>
      <c r="N210" s="528"/>
    </row>
    <row r="211" spans="2:14" ht="15">
      <c r="B211" s="545"/>
      <c r="C211" s="545"/>
      <c r="D211" s="545"/>
      <c r="E211" s="208"/>
      <c r="F211" s="208"/>
      <c r="G211" s="280"/>
      <c r="H211" s="280"/>
      <c r="I211" s="280"/>
      <c r="J211" s="280"/>
      <c r="K211" s="280"/>
      <c r="L211" s="280"/>
      <c r="M211" s="533"/>
      <c r="N211" s="528"/>
    </row>
    <row r="212" spans="2:14" ht="15">
      <c r="B212" s="545"/>
      <c r="C212" s="545"/>
      <c r="D212" s="545"/>
      <c r="E212" s="208"/>
      <c r="F212" s="208"/>
      <c r="G212" s="280"/>
      <c r="H212" s="280"/>
      <c r="I212" s="280"/>
      <c r="J212" s="280"/>
      <c r="K212" s="280"/>
      <c r="L212" s="280"/>
      <c r="M212" s="533"/>
      <c r="N212" s="528"/>
    </row>
    <row r="213" spans="2:14" ht="15">
      <c r="B213" s="545"/>
      <c r="C213" s="545"/>
      <c r="D213" s="545"/>
      <c r="E213" s="208"/>
      <c r="F213" s="208"/>
      <c r="G213" s="280"/>
      <c r="H213" s="280"/>
      <c r="I213" s="280"/>
      <c r="J213" s="280"/>
      <c r="K213" s="280"/>
      <c r="L213" s="280"/>
      <c r="M213" s="533"/>
      <c r="N213" s="528"/>
    </row>
    <row r="214" spans="2:14" ht="15">
      <c r="B214" s="545"/>
      <c r="C214" s="545"/>
      <c r="D214" s="545"/>
      <c r="E214" s="208"/>
      <c r="F214" s="208"/>
      <c r="G214" s="280"/>
      <c r="H214" s="280"/>
      <c r="I214" s="280"/>
      <c r="J214" s="280"/>
      <c r="K214" s="280"/>
      <c r="L214" s="280"/>
      <c r="M214" s="533"/>
      <c r="N214" s="528"/>
    </row>
    <row r="215" spans="2:14" ht="15">
      <c r="B215" s="545"/>
      <c r="C215" s="545"/>
      <c r="D215" s="545"/>
      <c r="E215" s="208"/>
      <c r="F215" s="208"/>
      <c r="G215" s="280"/>
      <c r="H215" s="280"/>
      <c r="I215" s="280"/>
      <c r="J215" s="280"/>
      <c r="K215" s="280"/>
      <c r="L215" s="280"/>
      <c r="M215" s="280"/>
      <c r="N215" s="528"/>
    </row>
    <row r="216" spans="2:14" ht="15">
      <c r="B216" s="544"/>
      <c r="C216" s="544" t="s">
        <v>602</v>
      </c>
      <c r="D216" s="544"/>
      <c r="E216" s="208"/>
      <c r="F216" s="208"/>
      <c r="G216" s="280"/>
      <c r="H216" s="280"/>
      <c r="I216" s="280"/>
      <c r="J216" s="280"/>
      <c r="K216" s="280"/>
      <c r="L216" s="280"/>
      <c r="M216" s="280"/>
      <c r="N216" s="528"/>
    </row>
    <row r="217" spans="2:14" ht="15">
      <c r="B217" s="545"/>
      <c r="C217" s="545"/>
      <c r="D217" s="545" t="s">
        <v>183</v>
      </c>
      <c r="E217" s="283">
        <v>18050</v>
      </c>
      <c r="F217" s="283">
        <v>17966</v>
      </c>
      <c r="G217" s="280">
        <v>17699</v>
      </c>
      <c r="H217" s="280">
        <v>17954</v>
      </c>
      <c r="I217" s="280">
        <v>15654</v>
      </c>
      <c r="J217" s="280">
        <v>14688</v>
      </c>
      <c r="K217" s="280">
        <v>11673</v>
      </c>
      <c r="L217" s="280">
        <v>12710</v>
      </c>
      <c r="M217" s="531">
        <v>11812</v>
      </c>
      <c r="N217" s="528">
        <v>6601</v>
      </c>
    </row>
    <row r="218" spans="2:14" ht="15">
      <c r="B218" s="545"/>
      <c r="C218" s="545"/>
      <c r="D218" s="545" t="s">
        <v>754</v>
      </c>
      <c r="E218" s="208">
        <v>9668</v>
      </c>
      <c r="F218" s="208">
        <v>9007</v>
      </c>
      <c r="G218" s="280">
        <v>8399</v>
      </c>
      <c r="H218" s="531">
        <v>10264</v>
      </c>
      <c r="I218" s="533">
        <v>11640</v>
      </c>
      <c r="J218" s="280">
        <v>11836</v>
      </c>
      <c r="K218" s="280">
        <v>10788</v>
      </c>
      <c r="L218" s="280">
        <v>11650</v>
      </c>
      <c r="M218" s="280">
        <v>12380</v>
      </c>
      <c r="N218" s="528">
        <v>18546</v>
      </c>
    </row>
    <row r="219" spans="2:14" ht="15">
      <c r="B219" s="545"/>
      <c r="C219" s="545"/>
      <c r="D219" s="545" t="s">
        <v>755</v>
      </c>
      <c r="E219" s="208">
        <v>15940</v>
      </c>
      <c r="F219" s="208">
        <v>15288</v>
      </c>
      <c r="G219" s="280">
        <v>14232</v>
      </c>
      <c r="H219" s="531">
        <v>12205</v>
      </c>
      <c r="I219" s="533">
        <v>10895</v>
      </c>
      <c r="J219" s="280">
        <v>9051</v>
      </c>
      <c r="K219" s="280">
        <v>7424</v>
      </c>
      <c r="L219" s="280">
        <v>7264</v>
      </c>
      <c r="M219" s="280">
        <v>7474</v>
      </c>
      <c r="N219" s="528">
        <v>9492</v>
      </c>
    </row>
    <row r="220" spans="2:14" ht="15">
      <c r="B220" s="545"/>
      <c r="C220" s="545"/>
      <c r="D220" s="545" t="s">
        <v>756</v>
      </c>
      <c r="E220" s="208">
        <v>25202</v>
      </c>
      <c r="F220" s="208">
        <v>25140</v>
      </c>
      <c r="G220" s="280">
        <v>25228</v>
      </c>
      <c r="H220" s="531">
        <v>24093</v>
      </c>
      <c r="I220" s="533">
        <v>23171</v>
      </c>
      <c r="J220" s="280">
        <v>20610</v>
      </c>
      <c r="K220" s="280">
        <v>17860</v>
      </c>
      <c r="L220" s="280">
        <v>17407</v>
      </c>
      <c r="M220" s="280">
        <v>17228</v>
      </c>
      <c r="N220" s="528">
        <v>18998</v>
      </c>
    </row>
    <row r="221" spans="2:14" ht="15">
      <c r="B221" s="545"/>
      <c r="C221" s="545"/>
      <c r="D221" s="545" t="s">
        <v>184</v>
      </c>
      <c r="E221" s="208">
        <v>3814</v>
      </c>
      <c r="F221" s="208">
        <v>3866</v>
      </c>
      <c r="G221" s="280">
        <v>3824</v>
      </c>
      <c r="H221" s="280">
        <v>6064</v>
      </c>
      <c r="I221" s="280">
        <v>5222</v>
      </c>
      <c r="J221" s="280">
        <v>5397</v>
      </c>
      <c r="K221" s="280">
        <v>4520</v>
      </c>
      <c r="L221" s="280">
        <v>3879</v>
      </c>
      <c r="M221" s="531">
        <v>3375</v>
      </c>
      <c r="N221" s="528">
        <v>2934</v>
      </c>
    </row>
    <row r="222" spans="2:14" ht="15">
      <c r="B222" s="545"/>
      <c r="C222" s="545"/>
      <c r="D222" s="545"/>
      <c r="E222" s="208"/>
      <c r="F222" s="208"/>
      <c r="G222" s="280"/>
      <c r="H222" s="280"/>
      <c r="I222" s="280"/>
      <c r="J222" s="280"/>
      <c r="K222" s="280"/>
      <c r="L222" s="280"/>
      <c r="M222" s="533"/>
      <c r="N222" s="528"/>
    </row>
    <row r="223" spans="2:14" ht="15">
      <c r="B223" s="545"/>
      <c r="C223" s="545"/>
      <c r="D223" s="545"/>
      <c r="E223" s="208"/>
      <c r="F223" s="208"/>
      <c r="G223" s="280"/>
      <c r="H223" s="280"/>
      <c r="I223" s="280"/>
      <c r="J223" s="280"/>
      <c r="K223" s="280"/>
      <c r="L223" s="280"/>
      <c r="M223" s="533"/>
      <c r="N223" s="528"/>
    </row>
    <row r="224" spans="2:14" ht="15">
      <c r="B224" s="545"/>
      <c r="C224" s="545"/>
      <c r="D224" s="545"/>
      <c r="E224" s="208"/>
      <c r="F224" s="208"/>
      <c r="G224" s="280"/>
      <c r="H224" s="280"/>
      <c r="I224" s="280"/>
      <c r="J224" s="280"/>
      <c r="K224" s="280"/>
      <c r="L224" s="280"/>
      <c r="M224" s="533"/>
      <c r="N224" s="528"/>
    </row>
    <row r="225" spans="2:14" ht="15">
      <c r="B225" s="545"/>
      <c r="C225" s="545"/>
      <c r="D225" s="545"/>
      <c r="E225" s="208"/>
      <c r="F225" s="208"/>
      <c r="G225" s="280"/>
      <c r="H225" s="280"/>
      <c r="I225" s="280"/>
      <c r="J225" s="280"/>
      <c r="K225" s="280"/>
      <c r="L225" s="280"/>
      <c r="M225" s="280"/>
      <c r="N225" s="528"/>
    </row>
    <row r="226" spans="2:14" ht="15">
      <c r="B226" s="544"/>
      <c r="C226" s="544" t="s">
        <v>185</v>
      </c>
      <c r="D226" s="544"/>
      <c r="E226" s="208"/>
      <c r="F226" s="208"/>
      <c r="G226" s="280"/>
      <c r="H226" s="280"/>
      <c r="I226" s="280"/>
      <c r="J226" s="280"/>
      <c r="K226" s="280"/>
      <c r="L226" s="280"/>
      <c r="M226" s="280"/>
      <c r="N226" s="528"/>
    </row>
    <row r="227" spans="2:14" ht="15">
      <c r="B227" s="545"/>
      <c r="C227" s="545"/>
      <c r="D227" s="545" t="s">
        <v>606</v>
      </c>
      <c r="E227" s="208">
        <v>656</v>
      </c>
      <c r="F227" s="208">
        <v>728</v>
      </c>
      <c r="G227" s="280">
        <v>852</v>
      </c>
      <c r="H227" s="280">
        <v>1088</v>
      </c>
      <c r="I227" s="280">
        <v>1082</v>
      </c>
      <c r="J227" s="280">
        <v>1069</v>
      </c>
      <c r="K227" s="280">
        <v>1206</v>
      </c>
      <c r="L227" s="280">
        <v>1230</v>
      </c>
      <c r="M227" s="280">
        <v>971</v>
      </c>
      <c r="N227" s="528">
        <v>1528</v>
      </c>
    </row>
    <row r="228" spans="2:14" ht="15">
      <c r="B228" s="545"/>
      <c r="C228" s="545"/>
      <c r="D228" s="545" t="s">
        <v>607</v>
      </c>
      <c r="E228" s="208">
        <v>2405</v>
      </c>
      <c r="F228" s="208">
        <v>1894</v>
      </c>
      <c r="G228" s="280">
        <v>2603</v>
      </c>
      <c r="H228" s="280">
        <v>3954</v>
      </c>
      <c r="I228" s="280">
        <v>5440</v>
      </c>
      <c r="J228" s="531">
        <v>3779</v>
      </c>
      <c r="K228" s="533">
        <v>2437</v>
      </c>
      <c r="L228" s="280">
        <v>1972</v>
      </c>
      <c r="M228" s="280">
        <v>2025</v>
      </c>
      <c r="N228" s="528">
        <v>1635</v>
      </c>
    </row>
    <row r="229" spans="2:14" ht="15">
      <c r="B229" s="545"/>
      <c r="C229" s="545"/>
      <c r="D229" s="545" t="s">
        <v>757</v>
      </c>
      <c r="E229" s="208">
        <v>29653</v>
      </c>
      <c r="F229" s="208">
        <v>27308</v>
      </c>
      <c r="G229" s="280">
        <v>28859</v>
      </c>
      <c r="H229" s="531">
        <v>26917</v>
      </c>
      <c r="I229" s="533">
        <v>26225</v>
      </c>
      <c r="J229" s="280">
        <v>29324</v>
      </c>
      <c r="K229" s="280">
        <v>29171</v>
      </c>
      <c r="L229" s="280">
        <v>31505</v>
      </c>
      <c r="M229" s="280">
        <v>33047</v>
      </c>
      <c r="N229" s="528">
        <v>37880</v>
      </c>
    </row>
    <row r="230" spans="2:14" ht="15">
      <c r="B230" s="545"/>
      <c r="C230" s="545"/>
      <c r="D230" s="545" t="s">
        <v>609</v>
      </c>
      <c r="E230" s="208">
        <v>10328</v>
      </c>
      <c r="F230" s="208">
        <v>15981</v>
      </c>
      <c r="G230" s="280">
        <v>18876</v>
      </c>
      <c r="H230" s="531">
        <v>18218</v>
      </c>
      <c r="I230" s="533">
        <v>23957</v>
      </c>
      <c r="J230" s="280">
        <v>26146</v>
      </c>
      <c r="K230" s="280">
        <v>27736</v>
      </c>
      <c r="L230" s="280">
        <v>29110</v>
      </c>
      <c r="M230" s="280">
        <v>30875</v>
      </c>
      <c r="N230" s="528">
        <v>35764</v>
      </c>
    </row>
    <row r="231" spans="2:14" ht="15">
      <c r="B231" s="545"/>
      <c r="C231" s="545"/>
      <c r="D231" s="545" t="s">
        <v>610</v>
      </c>
      <c r="E231" s="208">
        <v>485</v>
      </c>
      <c r="F231" s="208">
        <v>389</v>
      </c>
      <c r="G231" s="280">
        <v>382</v>
      </c>
      <c r="H231" s="280">
        <v>328</v>
      </c>
      <c r="I231" s="280">
        <v>298</v>
      </c>
      <c r="J231" s="280">
        <v>332</v>
      </c>
      <c r="K231" s="280">
        <v>171</v>
      </c>
      <c r="L231" s="280">
        <v>177</v>
      </c>
      <c r="M231" s="280">
        <v>158</v>
      </c>
      <c r="N231" s="528">
        <v>143</v>
      </c>
    </row>
    <row r="232" spans="2:14" ht="15">
      <c r="B232" s="545"/>
      <c r="C232" s="545"/>
      <c r="D232" s="545" t="s">
        <v>186</v>
      </c>
      <c r="E232" s="208">
        <v>3997</v>
      </c>
      <c r="F232" s="208">
        <v>5407</v>
      </c>
      <c r="G232" s="208">
        <v>4260</v>
      </c>
      <c r="H232" s="208">
        <v>3024</v>
      </c>
      <c r="I232" s="208">
        <v>2651</v>
      </c>
      <c r="J232" s="208">
        <v>2787</v>
      </c>
      <c r="K232" s="208">
        <v>2403</v>
      </c>
      <c r="L232" s="208">
        <v>2528</v>
      </c>
      <c r="M232" s="205">
        <v>2048</v>
      </c>
      <c r="N232" s="529">
        <v>1850</v>
      </c>
    </row>
    <row r="233" spans="2:14" ht="15">
      <c r="B233" s="545"/>
      <c r="C233" s="545"/>
      <c r="D233" s="545"/>
      <c r="E233" s="208"/>
      <c r="F233" s="208"/>
      <c r="G233" s="208"/>
      <c r="H233" s="208"/>
      <c r="I233" s="208"/>
      <c r="J233" s="208"/>
      <c r="K233" s="208"/>
      <c r="L233" s="208"/>
      <c r="M233" s="205"/>
      <c r="N233" s="529"/>
    </row>
    <row r="234" spans="2:14" ht="15">
      <c r="B234" s="545"/>
      <c r="C234" s="545"/>
      <c r="D234" s="545"/>
      <c r="E234" s="208"/>
      <c r="F234" s="208"/>
      <c r="G234" s="208"/>
      <c r="H234" s="208"/>
      <c r="I234" s="208"/>
      <c r="J234" s="208"/>
      <c r="K234" s="208"/>
      <c r="L234" s="208"/>
      <c r="M234" s="205"/>
      <c r="N234" s="529"/>
    </row>
    <row r="235" spans="2:14" ht="15">
      <c r="B235" s="545"/>
      <c r="C235" s="545"/>
      <c r="D235" s="545"/>
      <c r="E235" s="208"/>
      <c r="F235" s="208"/>
      <c r="G235" s="208"/>
      <c r="H235" s="208"/>
      <c r="I235" s="208"/>
      <c r="J235" s="208"/>
      <c r="K235" s="208"/>
      <c r="L235" s="208"/>
      <c r="M235" s="205"/>
      <c r="N235" s="529"/>
    </row>
    <row r="236" spans="2:3" ht="12.75">
      <c r="B236" s="548"/>
      <c r="C236" s="548" t="s">
        <v>758</v>
      </c>
    </row>
    <row r="237" spans="4:14" ht="15.75">
      <c r="D237" s="548" t="s">
        <v>758</v>
      </c>
      <c r="E237" s="559">
        <f aca="true" t="shared" si="3" ref="E237:N237">SUM(E174:E176,E183:E232)</f>
        <v>424236</v>
      </c>
      <c r="F237" s="559">
        <f t="shared" si="3"/>
        <v>380367</v>
      </c>
      <c r="G237" s="559">
        <f t="shared" si="3"/>
        <v>373094</v>
      </c>
      <c r="H237" s="559">
        <f t="shared" si="3"/>
        <v>345915</v>
      </c>
      <c r="I237" s="559">
        <f t="shared" si="3"/>
        <v>330998</v>
      </c>
      <c r="J237" s="559">
        <f t="shared" si="3"/>
        <v>329083</v>
      </c>
      <c r="K237" s="559">
        <f t="shared" si="3"/>
        <v>315175</v>
      </c>
      <c r="L237" s="559">
        <f t="shared" si="3"/>
        <v>329201</v>
      </c>
      <c r="M237" s="560">
        <f t="shared" si="3"/>
        <v>332497</v>
      </c>
      <c r="N237" s="559">
        <f t="shared" si="3"/>
        <v>294091</v>
      </c>
    </row>
    <row r="238" ht="12.75">
      <c r="A238" s="11" t="s">
        <v>694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34"/>
  <sheetViews>
    <sheetView zoomScalePageLayoutView="0" workbookViewId="0" topLeftCell="A1">
      <selection activeCell="I20" sqref="I20"/>
    </sheetView>
  </sheetViews>
  <sheetFormatPr defaultColWidth="9.140625" defaultRowHeight="12.75"/>
  <sheetData>
    <row r="1" spans="1:5" ht="12.75">
      <c r="A1" s="11" t="s">
        <v>676</v>
      </c>
      <c r="E1" s="11" t="s">
        <v>675</v>
      </c>
    </row>
    <row r="2" spans="1:6" ht="15.75">
      <c r="A2">
        <v>1</v>
      </c>
      <c r="B2" s="96" t="s">
        <v>574</v>
      </c>
      <c r="C2" s="11" t="s">
        <v>681</v>
      </c>
      <c r="E2" s="11">
        <v>1</v>
      </c>
      <c r="F2" t="str">
        <f ca="1">OFFSET(DB_G!$A$4,MATCH(VLOOKUP(L_G!$A$34,L_G!$A$2:$C$4,3,FALSE),DB_G!$A$5:$A$40,0),1)</f>
        <v>Private cars (thousands)</v>
      </c>
    </row>
    <row r="3" spans="1:6" ht="15.75">
      <c r="A3">
        <v>2</v>
      </c>
      <c r="B3" s="99" t="s">
        <v>386</v>
      </c>
      <c r="C3" s="11" t="s">
        <v>682</v>
      </c>
      <c r="E3" s="11">
        <v>2</v>
      </c>
      <c r="F3" t="str">
        <f ca="1">OFFSET(DB_G!$A$4,MATCH(VLOOKUP(L_G!$A$34,L_G!$A$2:$C$4,3,FALSE),DB_G!$A$5:$A$40,0)+1,1)</f>
        <v>Other private and light goods (thousands)</v>
      </c>
    </row>
    <row r="4" spans="1:6" ht="18.75">
      <c r="A4">
        <v>3</v>
      </c>
      <c r="B4" s="374" t="s">
        <v>576</v>
      </c>
      <c r="C4" s="11" t="s">
        <v>728</v>
      </c>
      <c r="E4" s="11">
        <v>3</v>
      </c>
      <c r="F4" t="str">
        <f ca="1">OFFSET(DB_G!$A$4,MATCH(VLOOKUP(L_G!$A$34,L_G!$A$2:$C$4,3,FALSE),DB_G!$A$5:$A$40,0)+2,1)</f>
        <v>Motorcycles (thousands)</v>
      </c>
    </row>
    <row r="5" spans="5:6" ht="12.75">
      <c r="E5" s="11">
        <v>4</v>
      </c>
      <c r="F5" t="str">
        <f ca="1">OFFSET(DB_G!$A$4,MATCH(VLOOKUP(L_G!$A$34,L_G!$A$2:$C$4,3,FALSE),DB_G!$A$5:$A$40,0)+3,1)</f>
        <v>Public transport (thousands)</v>
      </c>
    </row>
    <row r="6" spans="5:6" ht="12.75">
      <c r="E6" s="11">
        <v>5</v>
      </c>
      <c r="F6" t="str">
        <f ca="1">OFFSET(DB_G!$A$4,MATCH(VLOOKUP(L_G!$A$34,L_G!$A$2:$C$4,3,FALSE),DB_G!$A$5:$A$40,0)+4,1)</f>
        <v>Goods (thousands)</v>
      </c>
    </row>
    <row r="7" spans="5:6" ht="12.75">
      <c r="E7" s="11">
        <v>6</v>
      </c>
      <c r="F7" t="str">
        <f ca="1">OFFSET(DB_G!$A$4,MATCH(VLOOKUP(L_G!$A$34,L_G!$A$2:$C$4,3,FALSE),DB_G!$A$5:$A$40,0)+5,1)</f>
        <v>Crown and Exempt (thousands)</v>
      </c>
    </row>
    <row r="8" spans="5:6" ht="12.75">
      <c r="E8" s="11">
        <v>7</v>
      </c>
      <c r="F8" t="str">
        <f ca="1">OFFSET(DB_G!$A$4,MATCH(VLOOKUP(L_G!$A$34,L_G!$A$2:$C$4,3,FALSE),DB_G!$A$5:$A$40,0)+6,1)</f>
        <v>Other vehicles (thousands)</v>
      </c>
    </row>
    <row r="9" spans="5:6" ht="12.75">
      <c r="E9" s="11">
        <v>8</v>
      </c>
      <c r="F9" t="str">
        <f ca="1">OFFSET(DB_G!$A$4,MATCH(VLOOKUP(L_G!$A$34,L_G!$A$2:$C$4,3,FALSE),DB_G!$A$5:$A$40,0)+7,1)</f>
        <v>All vehicles (thousands)</v>
      </c>
    </row>
    <row r="10" spans="5:6" ht="12.75">
      <c r="E10" s="11">
        <v>9</v>
      </c>
      <c r="F10" t="str">
        <f ca="1">OFFSET(DB_G!$A$4,MATCH(VLOOKUP(L_G!$A$34,L_G!$A$2:$C$4,3,FALSE),DB_G!$A$5:$A$40,0)+8,1)</f>
        <v>All cars (thousands)</v>
      </c>
    </row>
    <row r="11" spans="5:6" ht="12.75">
      <c r="E11" s="11">
        <v>10</v>
      </c>
      <c r="F11" t="str">
        <f ca="1">OFFSET(DB_G!$A$4,MATCH(VLOOKUP(L_G!$A$34,L_G!$A$2:$C$4,3,FALSE),DB_G!$A$5:$A$40,0)+9,1)</f>
        <v>All company cars (thousands)</v>
      </c>
    </row>
    <row r="12" spans="5:6" ht="12.75">
      <c r="E12" s="11">
        <v>11</v>
      </c>
      <c r="F12" t="str">
        <f ca="1">OFFSET(DB_G!$A$4,MATCH(VLOOKUP(L_G!$A$34,L_G!$A$2:$C$4,3,FALSE),DB_G!$A$5:$A$40,0)+10,1)</f>
        <v>Population aged 17+</v>
      </c>
    </row>
    <row r="13" spans="5:6" ht="12.75">
      <c r="E13" s="11">
        <v>12</v>
      </c>
      <c r="F13" t="str">
        <f ca="1">OFFSET(DB_G!$A$4,MATCH(VLOOKUP(L_G!$A$34,L_G!$A$2:$C$4,3,FALSE),DB_G!$A$5:$A$40,0)+11,1)</f>
        <v>Cars registered per 1,000 people aged 17+</v>
      </c>
    </row>
    <row r="14" spans="5:6" ht="12.75">
      <c r="E14" s="11">
        <v>13</v>
      </c>
      <c r="F14" t="str">
        <f ca="1">OFFSET(DB_G!$A$4,MATCH(VLOOKUP(L_G!$A$34,L_G!$A$2:$C$4,3,FALSE),DB_G!$A$5:$A$40,0)+12,1)</f>
        <v>Vehicles registered per 1,000 people aged 17+</v>
      </c>
    </row>
    <row r="15" ht="12.75">
      <c r="E15" s="11"/>
    </row>
    <row r="34" spans="1:5" ht="12.75">
      <c r="A34" s="244">
        <v>1</v>
      </c>
      <c r="B34" s="244"/>
      <c r="C34" s="244"/>
      <c r="D34" s="244"/>
      <c r="E34">
        <v>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N42"/>
  <sheetViews>
    <sheetView zoomScalePageLayoutView="0" workbookViewId="0" topLeftCell="A1">
      <selection activeCell="C29" sqref="C29"/>
    </sheetView>
  </sheetViews>
  <sheetFormatPr defaultColWidth="9.140625" defaultRowHeight="12.75"/>
  <cols>
    <col min="1" max="1" width="9.140625" style="44" customWidth="1"/>
    <col min="2" max="2" width="40.421875" style="44" customWidth="1"/>
    <col min="3" max="4" width="11.00390625" style="44" bestFit="1" customWidth="1"/>
    <col min="5" max="7" width="9.7109375" style="44" bestFit="1" customWidth="1"/>
    <col min="8" max="9" width="11.00390625" style="44" bestFit="1" customWidth="1"/>
    <col min="10" max="13" width="9.7109375" style="44" bestFit="1" customWidth="1"/>
    <col min="14" max="14" width="11.00390625" style="44" bestFit="1" customWidth="1"/>
    <col min="15" max="15" width="9.7109375" style="44" bestFit="1" customWidth="1"/>
    <col min="16" max="19" width="11.00390625" style="44" bestFit="1" customWidth="1"/>
    <col min="20" max="22" width="9.7109375" style="44" bestFit="1" customWidth="1"/>
    <col min="23" max="24" width="11.00390625" style="44" bestFit="1" customWidth="1"/>
    <col min="25" max="25" width="9.7109375" style="44" bestFit="1" customWidth="1"/>
    <col min="26" max="27" width="11.00390625" style="44" bestFit="1" customWidth="1"/>
    <col min="28" max="30" width="9.7109375" style="44" bestFit="1" customWidth="1"/>
    <col min="31" max="31" width="11.00390625" style="44" bestFit="1" customWidth="1"/>
    <col min="32" max="33" width="9.7109375" style="44" bestFit="1" customWidth="1"/>
    <col min="34" max="34" width="11.00390625" style="44" customWidth="1"/>
    <col min="35" max="35" width="12.8515625" style="44" bestFit="1" customWidth="1"/>
    <col min="36" max="16384" width="9.140625" style="44" customWidth="1"/>
  </cols>
  <sheetData>
    <row r="1" spans="2:16" ht="15">
      <c r="B1" s="45"/>
      <c r="C1" s="45"/>
      <c r="D1" s="45"/>
      <c r="E1" s="45"/>
      <c r="F1" s="45"/>
      <c r="G1" s="45"/>
      <c r="H1" s="45"/>
      <c r="I1" s="45"/>
      <c r="J1" s="45"/>
      <c r="K1" s="45"/>
      <c r="L1" s="45"/>
      <c r="M1" s="45"/>
      <c r="N1" s="45"/>
      <c r="O1" s="45"/>
      <c r="P1" s="45"/>
    </row>
    <row r="2" spans="2:16" ht="15">
      <c r="B2" s="45"/>
      <c r="C2" s="571"/>
      <c r="D2" s="572"/>
      <c r="E2" s="573"/>
      <c r="F2" s="573"/>
      <c r="G2" s="573"/>
      <c r="H2" s="573"/>
      <c r="I2" s="573"/>
      <c r="J2" s="665"/>
      <c r="K2" s="665"/>
      <c r="L2" s="665"/>
      <c r="M2" s="666"/>
      <c r="N2" s="666"/>
      <c r="O2" s="666"/>
      <c r="P2" s="45"/>
    </row>
    <row r="3" spans="2:16" ht="15">
      <c r="B3" s="45"/>
      <c r="C3" s="575"/>
      <c r="D3" s="575"/>
      <c r="E3" s="87"/>
      <c r="F3" s="87"/>
      <c r="G3" s="87"/>
      <c r="H3" s="45"/>
      <c r="I3" s="576"/>
      <c r="J3" s="574"/>
      <c r="K3" s="573"/>
      <c r="L3" s="573"/>
      <c r="M3" s="666"/>
      <c r="N3" s="666"/>
      <c r="O3" s="666"/>
      <c r="P3" s="45"/>
    </row>
    <row r="4" spans="2:35" ht="15">
      <c r="B4" s="45"/>
      <c r="C4" s="45" t="s">
        <v>11</v>
      </c>
      <c r="D4" s="44" t="s">
        <v>12</v>
      </c>
      <c r="E4" s="44" t="s">
        <v>13</v>
      </c>
      <c r="F4" s="44" t="s">
        <v>14</v>
      </c>
      <c r="G4" s="44" t="s">
        <v>15</v>
      </c>
      <c r="H4" s="44" t="s">
        <v>16</v>
      </c>
      <c r="I4" s="44" t="s">
        <v>17</v>
      </c>
      <c r="J4" s="44" t="s">
        <v>18</v>
      </c>
      <c r="K4" s="44" t="s">
        <v>19</v>
      </c>
      <c r="L4" s="44" t="s">
        <v>20</v>
      </c>
      <c r="M4" s="44" t="s">
        <v>21</v>
      </c>
      <c r="N4" s="44" t="s">
        <v>153</v>
      </c>
      <c r="O4" s="44" t="s">
        <v>154</v>
      </c>
      <c r="P4" s="44" t="s">
        <v>24</v>
      </c>
      <c r="Q4" s="44" t="s">
        <v>25</v>
      </c>
      <c r="R4" s="44" t="s">
        <v>155</v>
      </c>
      <c r="S4" s="44" t="s">
        <v>27</v>
      </c>
      <c r="T4" s="44" t="s">
        <v>28</v>
      </c>
      <c r="U4" s="44" t="s">
        <v>29</v>
      </c>
      <c r="V4" s="44" t="s">
        <v>30</v>
      </c>
      <c r="W4" s="44" t="s">
        <v>31</v>
      </c>
      <c r="X4" s="44" t="s">
        <v>32</v>
      </c>
      <c r="Y4" s="44" t="s">
        <v>33</v>
      </c>
      <c r="Z4" s="44" t="s">
        <v>34</v>
      </c>
      <c r="AA4" s="44" t="s">
        <v>35</v>
      </c>
      <c r="AB4" s="44" t="s">
        <v>36</v>
      </c>
      <c r="AC4" s="44" t="s">
        <v>37</v>
      </c>
      <c r="AD4" s="44" t="s">
        <v>38</v>
      </c>
      <c r="AE4" s="44" t="s">
        <v>39</v>
      </c>
      <c r="AF4" s="44" t="s">
        <v>40</v>
      </c>
      <c r="AG4" s="44" t="s">
        <v>41</v>
      </c>
      <c r="AH4" s="44" t="s">
        <v>42</v>
      </c>
      <c r="AI4" s="45" t="s">
        <v>43</v>
      </c>
    </row>
    <row r="5" spans="1:35" ht="15">
      <c r="A5" s="44" t="s">
        <v>681</v>
      </c>
      <c r="B5" s="44" t="s">
        <v>738</v>
      </c>
      <c r="C5" s="577">
        <v>91.817</v>
      </c>
      <c r="D5" s="577">
        <v>136.814</v>
      </c>
      <c r="E5" s="577">
        <v>53.874</v>
      </c>
      <c r="F5" s="577">
        <v>39.324</v>
      </c>
      <c r="G5" s="577">
        <v>22.703</v>
      </c>
      <c r="H5" s="577">
        <v>68.883</v>
      </c>
      <c r="I5" s="577">
        <v>48.291</v>
      </c>
      <c r="J5" s="577">
        <v>49.903</v>
      </c>
      <c r="K5" s="577">
        <v>50.343</v>
      </c>
      <c r="L5" s="577">
        <v>44.773</v>
      </c>
      <c r="M5" s="577">
        <v>43.094</v>
      </c>
      <c r="N5" s="577">
        <v>157.522</v>
      </c>
      <c r="O5" s="577">
        <v>12.09</v>
      </c>
      <c r="P5" s="577">
        <v>69.198</v>
      </c>
      <c r="Q5" s="577">
        <v>158.905</v>
      </c>
      <c r="R5" s="577">
        <v>195.08</v>
      </c>
      <c r="S5" s="577">
        <v>104.719</v>
      </c>
      <c r="T5" s="577">
        <v>30.215</v>
      </c>
      <c r="U5" s="577">
        <v>35.635</v>
      </c>
      <c r="V5" s="577">
        <v>42.437</v>
      </c>
      <c r="W5" s="577">
        <v>54.698</v>
      </c>
      <c r="X5" s="577">
        <v>125.175</v>
      </c>
      <c r="Y5" s="577">
        <v>9.864</v>
      </c>
      <c r="Z5" s="577">
        <v>69.617</v>
      </c>
      <c r="AA5" s="577">
        <v>68.942</v>
      </c>
      <c r="AB5" s="577">
        <v>54.978</v>
      </c>
      <c r="AC5" s="577">
        <v>10.989</v>
      </c>
      <c r="AD5" s="577">
        <v>50.206</v>
      </c>
      <c r="AE5" s="577">
        <v>130.462</v>
      </c>
      <c r="AF5" s="577">
        <v>49.245</v>
      </c>
      <c r="AG5" s="577">
        <v>32.244</v>
      </c>
      <c r="AH5" s="577">
        <v>74.872</v>
      </c>
      <c r="AI5" s="578">
        <f aca="true" t="shared" si="0" ref="AI5:AI14">SUM(A5:AG5)</f>
        <v>2112.04</v>
      </c>
    </row>
    <row r="6" spans="2:35" ht="15">
      <c r="B6" s="44" t="s">
        <v>739</v>
      </c>
      <c r="C6" s="577">
        <v>8.552</v>
      </c>
      <c r="D6" s="577">
        <v>18.699</v>
      </c>
      <c r="E6" s="577">
        <v>6.466</v>
      </c>
      <c r="F6" s="577">
        <v>6.492</v>
      </c>
      <c r="G6" s="577">
        <v>1.99</v>
      </c>
      <c r="H6" s="577">
        <v>10.974</v>
      </c>
      <c r="I6" s="577">
        <v>4.111</v>
      </c>
      <c r="J6" s="577">
        <v>5.494</v>
      </c>
      <c r="K6" s="577">
        <v>3.249</v>
      </c>
      <c r="L6" s="577">
        <v>4.73</v>
      </c>
      <c r="M6" s="577">
        <v>2.394</v>
      </c>
      <c r="N6" s="577">
        <v>11.886</v>
      </c>
      <c r="O6" s="577">
        <v>2.915</v>
      </c>
      <c r="P6" s="577">
        <v>6.245</v>
      </c>
      <c r="Q6" s="577">
        <v>15.137</v>
      </c>
      <c r="R6" s="577">
        <v>24.198</v>
      </c>
      <c r="S6" s="577">
        <v>18.749</v>
      </c>
      <c r="T6" s="577">
        <v>1.746</v>
      </c>
      <c r="U6" s="577">
        <v>4.326</v>
      </c>
      <c r="V6" s="577">
        <v>5.826</v>
      </c>
      <c r="W6" s="577">
        <v>5.207</v>
      </c>
      <c r="X6" s="577">
        <v>16.665</v>
      </c>
      <c r="Y6" s="577">
        <v>2.475</v>
      </c>
      <c r="Z6" s="577">
        <v>9.136</v>
      </c>
      <c r="AA6" s="577">
        <v>5.983</v>
      </c>
      <c r="AB6" s="577">
        <v>8.16</v>
      </c>
      <c r="AC6" s="577">
        <v>3.002</v>
      </c>
      <c r="AD6" s="577">
        <v>4.699</v>
      </c>
      <c r="AE6" s="577">
        <v>12.627</v>
      </c>
      <c r="AF6" s="577">
        <v>6.243</v>
      </c>
      <c r="AG6" s="577">
        <v>2.784</v>
      </c>
      <c r="AH6" s="577">
        <v>7.608</v>
      </c>
      <c r="AI6" s="578">
        <f t="shared" si="0"/>
        <v>241.16</v>
      </c>
    </row>
    <row r="7" spans="2:35" ht="15">
      <c r="B7" s="44" t="s">
        <v>742</v>
      </c>
      <c r="C7" s="577">
        <v>2.939</v>
      </c>
      <c r="D7" s="577">
        <v>4.829</v>
      </c>
      <c r="E7" s="577">
        <v>1.786</v>
      </c>
      <c r="F7" s="577">
        <v>1.113</v>
      </c>
      <c r="G7" s="577">
        <v>0.711</v>
      </c>
      <c r="H7" s="577">
        <v>2.674</v>
      </c>
      <c r="I7" s="577">
        <v>1.108</v>
      </c>
      <c r="J7" s="577">
        <v>1.388</v>
      </c>
      <c r="K7" s="577">
        <v>0.914</v>
      </c>
      <c r="L7" s="577">
        <v>1.54</v>
      </c>
      <c r="M7" s="577">
        <v>0.718</v>
      </c>
      <c r="N7" s="577">
        <v>4.33</v>
      </c>
      <c r="O7" s="577">
        <v>0.425</v>
      </c>
      <c r="P7" s="577">
        <v>1.924</v>
      </c>
      <c r="Q7" s="577">
        <v>4.659</v>
      </c>
      <c r="R7" s="577">
        <v>2.771</v>
      </c>
      <c r="S7" s="577">
        <v>3.611</v>
      </c>
      <c r="T7" s="577">
        <v>0.643</v>
      </c>
      <c r="U7" s="577">
        <v>1.243</v>
      </c>
      <c r="V7" s="577">
        <v>1.791</v>
      </c>
      <c r="W7" s="577">
        <v>1.601</v>
      </c>
      <c r="X7" s="577">
        <v>2.331</v>
      </c>
      <c r="Y7" s="577">
        <v>0.552</v>
      </c>
      <c r="Z7" s="577">
        <v>1.965</v>
      </c>
      <c r="AA7" s="577">
        <v>1.633</v>
      </c>
      <c r="AB7" s="577">
        <v>1.633</v>
      </c>
      <c r="AC7" s="577">
        <v>0.544</v>
      </c>
      <c r="AD7" s="577">
        <v>1.447</v>
      </c>
      <c r="AE7" s="577">
        <v>2.713</v>
      </c>
      <c r="AF7" s="577">
        <v>0.961</v>
      </c>
      <c r="AG7" s="577">
        <v>0.736</v>
      </c>
      <c r="AH7" s="577">
        <v>2.246</v>
      </c>
      <c r="AI7" s="578">
        <f t="shared" si="0"/>
        <v>57.233000000000004</v>
      </c>
    </row>
    <row r="8" spans="2:35" ht="15">
      <c r="B8" s="44" t="s">
        <v>740</v>
      </c>
      <c r="C8" s="577">
        <v>0.569</v>
      </c>
      <c r="D8" s="577">
        <v>0.58</v>
      </c>
      <c r="E8" s="577">
        <v>0.133</v>
      </c>
      <c r="F8" s="577">
        <v>0.293</v>
      </c>
      <c r="G8" s="577">
        <v>0.089</v>
      </c>
      <c r="H8" s="577">
        <v>0.248</v>
      </c>
      <c r="I8" s="577">
        <v>0.237</v>
      </c>
      <c r="J8" s="577">
        <v>0.189</v>
      </c>
      <c r="K8" s="577">
        <v>0.093</v>
      </c>
      <c r="L8" s="577">
        <v>0.516</v>
      </c>
      <c r="M8" s="577">
        <v>0.112</v>
      </c>
      <c r="N8" s="577">
        <v>0.999</v>
      </c>
      <c r="O8" s="577">
        <v>0.144</v>
      </c>
      <c r="P8" s="577">
        <v>0.136</v>
      </c>
      <c r="Q8" s="577">
        <v>0.977</v>
      </c>
      <c r="R8" s="577">
        <v>1.794</v>
      </c>
      <c r="S8" s="577">
        <v>0.582</v>
      </c>
      <c r="T8" s="577">
        <v>0.439</v>
      </c>
      <c r="U8" s="577">
        <v>0.133</v>
      </c>
      <c r="V8" s="577">
        <v>0.12</v>
      </c>
      <c r="W8" s="577">
        <v>0.198</v>
      </c>
      <c r="X8" s="577">
        <v>0.595</v>
      </c>
      <c r="Y8" s="577">
        <v>0.039</v>
      </c>
      <c r="Z8" s="577">
        <v>0.248</v>
      </c>
      <c r="AA8" s="577">
        <v>0.192</v>
      </c>
      <c r="AB8" s="577">
        <v>0.159</v>
      </c>
      <c r="AC8" s="577">
        <v>0.141</v>
      </c>
      <c r="AD8" s="577">
        <v>0.5</v>
      </c>
      <c r="AE8" s="577">
        <v>0.655</v>
      </c>
      <c r="AF8" s="577">
        <v>0.104</v>
      </c>
      <c r="AG8" s="577">
        <v>0.165</v>
      </c>
      <c r="AH8" s="577">
        <v>0.366</v>
      </c>
      <c r="AI8" s="578">
        <f t="shared" si="0"/>
        <v>11.378999999999996</v>
      </c>
    </row>
    <row r="9" spans="2:35" ht="15">
      <c r="B9" s="44" t="s">
        <v>741</v>
      </c>
      <c r="C9" s="577">
        <v>1.075</v>
      </c>
      <c r="D9" s="577">
        <v>2.001</v>
      </c>
      <c r="E9" s="577">
        <v>0.86</v>
      </c>
      <c r="F9" s="577">
        <v>0.606</v>
      </c>
      <c r="G9" s="577">
        <v>0.198</v>
      </c>
      <c r="H9" s="577">
        <v>1.396</v>
      </c>
      <c r="I9" s="577">
        <v>0.51</v>
      </c>
      <c r="J9" s="577">
        <v>0.701</v>
      </c>
      <c r="K9" s="577">
        <v>0.232</v>
      </c>
      <c r="L9" s="577">
        <v>0.32</v>
      </c>
      <c r="M9" s="577">
        <v>0.209</v>
      </c>
      <c r="N9" s="577">
        <v>0.648</v>
      </c>
      <c r="O9" s="577">
        <v>0.251</v>
      </c>
      <c r="P9" s="577">
        <v>1.267</v>
      </c>
      <c r="Q9" s="577">
        <v>1.266</v>
      </c>
      <c r="R9" s="577">
        <v>1.595</v>
      </c>
      <c r="S9" s="577">
        <v>1.37</v>
      </c>
      <c r="T9" s="577">
        <v>0.096</v>
      </c>
      <c r="U9" s="577">
        <v>0.385</v>
      </c>
      <c r="V9" s="577">
        <v>0.731</v>
      </c>
      <c r="W9" s="577">
        <v>0.702</v>
      </c>
      <c r="X9" s="577">
        <v>2.799</v>
      </c>
      <c r="Y9" s="577">
        <v>0.196</v>
      </c>
      <c r="Z9" s="577">
        <v>0.745</v>
      </c>
      <c r="AA9" s="577">
        <v>1.169</v>
      </c>
      <c r="AB9" s="577">
        <v>1.527</v>
      </c>
      <c r="AC9" s="577">
        <v>0.295</v>
      </c>
      <c r="AD9" s="577">
        <v>0.307</v>
      </c>
      <c r="AE9" s="577">
        <v>2.309</v>
      </c>
      <c r="AF9" s="577">
        <v>0.651</v>
      </c>
      <c r="AG9" s="577">
        <v>0.229</v>
      </c>
      <c r="AH9" s="577">
        <v>2.182</v>
      </c>
      <c r="AI9" s="578">
        <f t="shared" si="0"/>
        <v>26.646</v>
      </c>
    </row>
    <row r="10" spans="2:35" ht="15">
      <c r="B10" s="44" t="s">
        <v>743</v>
      </c>
      <c r="C10" s="577">
        <v>5.073</v>
      </c>
      <c r="D10" s="577">
        <v>16.696</v>
      </c>
      <c r="E10" s="577">
        <v>6.325</v>
      </c>
      <c r="F10" s="577">
        <v>3.843</v>
      </c>
      <c r="G10" s="577">
        <v>1.911</v>
      </c>
      <c r="H10" s="577">
        <v>11.456</v>
      </c>
      <c r="I10" s="577">
        <v>4.555</v>
      </c>
      <c r="J10" s="577">
        <v>5.687</v>
      </c>
      <c r="K10" s="577">
        <v>2.608</v>
      </c>
      <c r="L10" s="577">
        <v>4.098</v>
      </c>
      <c r="M10" s="577">
        <v>2.135</v>
      </c>
      <c r="N10" s="577">
        <v>11.098</v>
      </c>
      <c r="O10" s="577">
        <v>1.562</v>
      </c>
      <c r="P10" s="577">
        <v>5.44</v>
      </c>
      <c r="Q10" s="577">
        <v>14.071</v>
      </c>
      <c r="R10" s="577">
        <v>20.453</v>
      </c>
      <c r="S10" s="577">
        <v>12.695</v>
      </c>
      <c r="T10" s="577">
        <v>2.607</v>
      </c>
      <c r="U10" s="577">
        <v>3.255</v>
      </c>
      <c r="V10" s="577">
        <v>4.681</v>
      </c>
      <c r="W10" s="577">
        <v>5.201</v>
      </c>
      <c r="X10" s="577">
        <v>12.782</v>
      </c>
      <c r="Y10" s="577">
        <v>2.482</v>
      </c>
      <c r="Z10" s="577">
        <v>7.513</v>
      </c>
      <c r="AA10" s="577">
        <v>5.691</v>
      </c>
      <c r="AB10" s="577">
        <v>6.947</v>
      </c>
      <c r="AC10" s="577">
        <v>1.241</v>
      </c>
      <c r="AD10" s="577">
        <v>4.594</v>
      </c>
      <c r="AE10" s="577">
        <v>12.333</v>
      </c>
      <c r="AF10" s="577">
        <v>3.513</v>
      </c>
      <c r="AG10" s="577">
        <v>3.151</v>
      </c>
      <c r="AH10" s="577">
        <v>6.432</v>
      </c>
      <c r="AI10" s="578">
        <f t="shared" si="0"/>
        <v>205.69700000000003</v>
      </c>
    </row>
    <row r="11" spans="2:35" ht="15">
      <c r="B11" s="44" t="s">
        <v>744</v>
      </c>
      <c r="C11" s="577">
        <v>0.427</v>
      </c>
      <c r="D11" s="577">
        <v>1.319</v>
      </c>
      <c r="E11" s="577">
        <v>0.298</v>
      </c>
      <c r="F11" s="577">
        <v>0.261</v>
      </c>
      <c r="G11" s="577">
        <v>0.052</v>
      </c>
      <c r="H11" s="577">
        <v>0.342</v>
      </c>
      <c r="I11" s="577">
        <v>0.117</v>
      </c>
      <c r="J11" s="577">
        <v>0.195</v>
      </c>
      <c r="K11" s="577">
        <v>0.061</v>
      </c>
      <c r="L11" s="577">
        <v>0.104</v>
      </c>
      <c r="M11" s="577">
        <v>0.124</v>
      </c>
      <c r="N11" s="577">
        <v>0.214</v>
      </c>
      <c r="O11" s="577">
        <v>0.095</v>
      </c>
      <c r="P11" s="577">
        <v>0.316</v>
      </c>
      <c r="Q11" s="577">
        <v>0.458</v>
      </c>
      <c r="R11" s="577">
        <v>1.372</v>
      </c>
      <c r="S11" s="577">
        <v>0.929</v>
      </c>
      <c r="T11" s="577">
        <v>0.036</v>
      </c>
      <c r="U11" s="577">
        <v>0.089</v>
      </c>
      <c r="V11" s="577">
        <v>0.269</v>
      </c>
      <c r="W11" s="577">
        <v>0.156</v>
      </c>
      <c r="X11" s="577">
        <v>0.441</v>
      </c>
      <c r="Y11" s="577">
        <v>0.2</v>
      </c>
      <c r="Z11" s="577">
        <v>0.49</v>
      </c>
      <c r="AA11" s="577">
        <v>0.14</v>
      </c>
      <c r="AB11" s="577">
        <v>0.288</v>
      </c>
      <c r="AC11" s="577">
        <v>0.163</v>
      </c>
      <c r="AD11" s="577">
        <v>0.151</v>
      </c>
      <c r="AE11" s="577">
        <v>0.464</v>
      </c>
      <c r="AF11" s="577">
        <v>0.127</v>
      </c>
      <c r="AG11" s="577">
        <v>0.064</v>
      </c>
      <c r="AH11" s="577">
        <v>0.398</v>
      </c>
      <c r="AI11" s="578">
        <f t="shared" si="0"/>
        <v>9.762000000000002</v>
      </c>
    </row>
    <row r="12" spans="2:35" ht="15">
      <c r="B12" s="44" t="s">
        <v>745</v>
      </c>
      <c r="C12" s="577">
        <f aca="true" t="shared" si="1" ref="C12:AH12">SUM(C5:C11)</f>
        <v>110.45200000000001</v>
      </c>
      <c r="D12" s="577">
        <f t="shared" si="1"/>
        <v>180.93800000000002</v>
      </c>
      <c r="E12" s="577">
        <f t="shared" si="1"/>
        <v>69.742</v>
      </c>
      <c r="F12" s="577">
        <f t="shared" si="1"/>
        <v>51.931999999999995</v>
      </c>
      <c r="G12" s="577">
        <f t="shared" si="1"/>
        <v>27.653999999999996</v>
      </c>
      <c r="H12" s="577">
        <f t="shared" si="1"/>
        <v>95.97300000000001</v>
      </c>
      <c r="I12" s="577">
        <f t="shared" si="1"/>
        <v>58.92899999999999</v>
      </c>
      <c r="J12" s="577">
        <f t="shared" si="1"/>
        <v>63.556999999999995</v>
      </c>
      <c r="K12" s="577">
        <f t="shared" si="1"/>
        <v>57.50000000000001</v>
      </c>
      <c r="L12" s="577">
        <f t="shared" si="1"/>
        <v>56.080999999999996</v>
      </c>
      <c r="M12" s="577">
        <f t="shared" si="1"/>
        <v>48.78600000000001</v>
      </c>
      <c r="N12" s="577">
        <f t="shared" si="1"/>
        <v>186.697</v>
      </c>
      <c r="O12" s="577">
        <f t="shared" si="1"/>
        <v>17.482</v>
      </c>
      <c r="P12" s="577">
        <f t="shared" si="1"/>
        <v>84.526</v>
      </c>
      <c r="Q12" s="577">
        <f t="shared" si="1"/>
        <v>195.47299999999998</v>
      </c>
      <c r="R12" s="577">
        <f t="shared" si="1"/>
        <v>247.26300000000003</v>
      </c>
      <c r="S12" s="577">
        <f t="shared" si="1"/>
        <v>142.65499999999997</v>
      </c>
      <c r="T12" s="577">
        <f t="shared" si="1"/>
        <v>35.782</v>
      </c>
      <c r="U12" s="577">
        <f t="shared" si="1"/>
        <v>45.066</v>
      </c>
      <c r="V12" s="577">
        <f t="shared" si="1"/>
        <v>55.85499999999999</v>
      </c>
      <c r="W12" s="577">
        <f t="shared" si="1"/>
        <v>67.763</v>
      </c>
      <c r="X12" s="577">
        <f t="shared" si="1"/>
        <v>160.788</v>
      </c>
      <c r="Y12" s="577">
        <f t="shared" si="1"/>
        <v>15.808</v>
      </c>
      <c r="Z12" s="577">
        <f t="shared" si="1"/>
        <v>89.71400000000001</v>
      </c>
      <c r="AA12" s="577">
        <f t="shared" si="1"/>
        <v>83.74999999999999</v>
      </c>
      <c r="AB12" s="577">
        <f t="shared" si="1"/>
        <v>73.69200000000001</v>
      </c>
      <c r="AC12" s="577">
        <f t="shared" si="1"/>
        <v>16.375</v>
      </c>
      <c r="AD12" s="577">
        <f t="shared" si="1"/>
        <v>61.90400000000001</v>
      </c>
      <c r="AE12" s="577">
        <f t="shared" si="1"/>
        <v>161.563</v>
      </c>
      <c r="AF12" s="577">
        <f t="shared" si="1"/>
        <v>60.844</v>
      </c>
      <c r="AG12" s="577">
        <f t="shared" si="1"/>
        <v>39.373</v>
      </c>
      <c r="AH12" s="577">
        <f t="shared" si="1"/>
        <v>94.104</v>
      </c>
      <c r="AI12" s="578">
        <f t="shared" si="0"/>
        <v>2663.9170000000004</v>
      </c>
    </row>
    <row r="13" spans="2:35" ht="15">
      <c r="B13" s="44" t="s">
        <v>746</v>
      </c>
      <c r="C13" s="577">
        <v>95.244</v>
      </c>
      <c r="D13" s="577">
        <v>141.526</v>
      </c>
      <c r="E13" s="577">
        <v>56.504</v>
      </c>
      <c r="F13" s="577">
        <v>41.233</v>
      </c>
      <c r="G13" s="577">
        <v>24.241</v>
      </c>
      <c r="H13" s="577">
        <v>73.257</v>
      </c>
      <c r="I13" s="577">
        <v>51.958</v>
      </c>
      <c r="J13" s="577">
        <v>53.523</v>
      </c>
      <c r="K13" s="577">
        <v>52.533</v>
      </c>
      <c r="L13" s="577">
        <v>47.115</v>
      </c>
      <c r="M13" s="577">
        <v>44.833</v>
      </c>
      <c r="N13" s="577">
        <v>164.894</v>
      </c>
      <c r="O13" s="577">
        <v>12.738</v>
      </c>
      <c r="P13" s="577">
        <v>73.4</v>
      </c>
      <c r="Q13" s="577">
        <v>168.569</v>
      </c>
      <c r="R13" s="577">
        <v>212.16</v>
      </c>
      <c r="S13" s="577">
        <v>109.846</v>
      </c>
      <c r="T13" s="577">
        <v>32.479</v>
      </c>
      <c r="U13" s="577">
        <v>38.126</v>
      </c>
      <c r="V13" s="577">
        <v>44.358</v>
      </c>
      <c r="W13" s="577">
        <v>58.636</v>
      </c>
      <c r="X13" s="577">
        <v>136.719</v>
      </c>
      <c r="Y13" s="577">
        <v>10.367</v>
      </c>
      <c r="Z13" s="577">
        <v>72.428</v>
      </c>
      <c r="AA13" s="577">
        <v>73.625</v>
      </c>
      <c r="AB13" s="577">
        <v>57.391</v>
      </c>
      <c r="AC13" s="577">
        <v>11.353</v>
      </c>
      <c r="AD13" s="577">
        <v>53.026</v>
      </c>
      <c r="AE13" s="577">
        <v>140.061</v>
      </c>
      <c r="AF13" s="577">
        <v>51.355</v>
      </c>
      <c r="AG13" s="577">
        <v>35.068</v>
      </c>
      <c r="AH13" s="577">
        <v>79.928</v>
      </c>
      <c r="AI13" s="578">
        <f t="shared" si="0"/>
        <v>2238.5660000000003</v>
      </c>
    </row>
    <row r="14" spans="2:35" ht="15">
      <c r="B14" s="44" t="s">
        <v>747</v>
      </c>
      <c r="C14" s="577">
        <v>5.61</v>
      </c>
      <c r="D14" s="577">
        <v>5.911</v>
      </c>
      <c r="E14" s="577">
        <v>2.761</v>
      </c>
      <c r="F14" s="577">
        <v>1.811</v>
      </c>
      <c r="G14" s="577">
        <v>1.114</v>
      </c>
      <c r="H14" s="577">
        <v>4.598</v>
      </c>
      <c r="I14" s="577">
        <v>3.82</v>
      </c>
      <c r="J14" s="577">
        <v>3.05</v>
      </c>
      <c r="K14" s="577">
        <v>2.201</v>
      </c>
      <c r="L14" s="577">
        <v>2.357</v>
      </c>
      <c r="M14" s="577">
        <v>1.593</v>
      </c>
      <c r="N14" s="577">
        <v>8.667</v>
      </c>
      <c r="O14" s="577">
        <v>0.524</v>
      </c>
      <c r="P14" s="577">
        <v>3.762</v>
      </c>
      <c r="Q14" s="577">
        <v>8.13</v>
      </c>
      <c r="R14" s="577">
        <v>54.557</v>
      </c>
      <c r="S14" s="577">
        <v>5.954</v>
      </c>
      <c r="T14" s="577">
        <v>1.624</v>
      </c>
      <c r="U14" s="577">
        <v>2.116</v>
      </c>
      <c r="V14" s="577">
        <v>2.094</v>
      </c>
      <c r="W14" s="577">
        <v>4.414</v>
      </c>
      <c r="X14" s="577">
        <v>9.911</v>
      </c>
      <c r="Y14" s="577">
        <v>0.493</v>
      </c>
      <c r="Z14" s="577">
        <v>3.794</v>
      </c>
      <c r="AA14" s="577">
        <v>4.645</v>
      </c>
      <c r="AB14" s="577">
        <v>3.192</v>
      </c>
      <c r="AC14" s="577">
        <v>0.84</v>
      </c>
      <c r="AD14" s="577">
        <v>2.671</v>
      </c>
      <c r="AE14" s="577">
        <v>8.79</v>
      </c>
      <c r="AF14" s="577">
        <v>10.921</v>
      </c>
      <c r="AG14" s="577">
        <v>2.091</v>
      </c>
      <c r="AH14" s="577">
        <v>4.528</v>
      </c>
      <c r="AI14" s="578">
        <f t="shared" si="0"/>
        <v>174.016</v>
      </c>
    </row>
    <row r="15" spans="2:35" ht="15">
      <c r="B15" s="44" t="s">
        <v>722</v>
      </c>
      <c r="C15" s="579">
        <v>191965</v>
      </c>
      <c r="D15" s="579">
        <v>206498</v>
      </c>
      <c r="E15" s="579">
        <v>95016</v>
      </c>
      <c r="F15" s="579">
        <v>73153</v>
      </c>
      <c r="G15" s="579">
        <v>41485</v>
      </c>
      <c r="H15" s="579">
        <v>124275</v>
      </c>
      <c r="I15" s="579">
        <v>122780</v>
      </c>
      <c r="J15" s="579">
        <v>99570</v>
      </c>
      <c r="K15" s="579">
        <v>86236</v>
      </c>
      <c r="L15" s="579">
        <v>81374</v>
      </c>
      <c r="M15" s="579">
        <v>72223</v>
      </c>
      <c r="N15" s="579">
        <v>408626</v>
      </c>
      <c r="O15" s="579">
        <v>22606</v>
      </c>
      <c r="P15" s="579">
        <v>126984</v>
      </c>
      <c r="Q15" s="579">
        <v>298487</v>
      </c>
      <c r="R15" s="579">
        <v>493827</v>
      </c>
      <c r="S15" s="579">
        <v>189671</v>
      </c>
      <c r="T15" s="579">
        <v>66084</v>
      </c>
      <c r="U15" s="579">
        <v>67596</v>
      </c>
      <c r="V15" s="579">
        <v>76478</v>
      </c>
      <c r="W15" s="579">
        <v>111490</v>
      </c>
      <c r="X15" s="579">
        <v>269444</v>
      </c>
      <c r="Y15" s="579">
        <v>17766</v>
      </c>
      <c r="Z15" s="579">
        <v>121222</v>
      </c>
      <c r="AA15" s="579">
        <v>141639</v>
      </c>
      <c r="AB15" s="579">
        <v>93491</v>
      </c>
      <c r="AC15" s="579">
        <v>18556</v>
      </c>
      <c r="AD15" s="579">
        <v>93456</v>
      </c>
      <c r="AE15" s="579">
        <v>255975</v>
      </c>
      <c r="AF15" s="579">
        <v>74397</v>
      </c>
      <c r="AG15" s="579">
        <v>72977</v>
      </c>
      <c r="AH15" s="579">
        <v>138851</v>
      </c>
      <c r="AI15" s="580">
        <f>SUM(A15:AF15)</f>
        <v>4142370</v>
      </c>
    </row>
    <row r="16" spans="2:35" ht="15">
      <c r="B16" s="44" t="s">
        <v>572</v>
      </c>
      <c r="C16" s="145">
        <f aca="true" t="shared" si="2" ref="C16:AI16">1000*(1000*C12)/C15</f>
        <v>575.3757195322065</v>
      </c>
      <c r="D16" s="145">
        <f t="shared" si="2"/>
        <v>876.2215614679078</v>
      </c>
      <c r="E16" s="145">
        <f t="shared" si="2"/>
        <v>734.0026942830681</v>
      </c>
      <c r="F16" s="145">
        <f t="shared" si="2"/>
        <v>709.9093680368542</v>
      </c>
      <c r="G16" s="145">
        <f t="shared" si="2"/>
        <v>666.6023864047245</v>
      </c>
      <c r="H16" s="145">
        <f t="shared" si="2"/>
        <v>772.2631261315632</v>
      </c>
      <c r="I16" s="145">
        <f t="shared" si="2"/>
        <v>479.9560188955855</v>
      </c>
      <c r="J16" s="145">
        <f t="shared" si="2"/>
        <v>638.314753439791</v>
      </c>
      <c r="K16" s="145">
        <f t="shared" si="2"/>
        <v>666.7748967948421</v>
      </c>
      <c r="L16" s="145">
        <f t="shared" si="2"/>
        <v>689.1759038513529</v>
      </c>
      <c r="M16" s="145">
        <f t="shared" si="2"/>
        <v>675.491187017986</v>
      </c>
      <c r="N16" s="145">
        <f t="shared" si="2"/>
        <v>456.8896741763862</v>
      </c>
      <c r="O16" s="145">
        <f t="shared" si="2"/>
        <v>773.3345129611607</v>
      </c>
      <c r="P16" s="145">
        <f t="shared" si="2"/>
        <v>665.6429156429157</v>
      </c>
      <c r="Q16" s="145">
        <f t="shared" si="2"/>
        <v>654.879441985748</v>
      </c>
      <c r="R16" s="145">
        <f t="shared" si="2"/>
        <v>500.7077377300148</v>
      </c>
      <c r="S16" s="145">
        <f t="shared" si="2"/>
        <v>752.1181414132892</v>
      </c>
      <c r="T16" s="145">
        <f t="shared" si="2"/>
        <v>541.462381211791</v>
      </c>
      <c r="U16" s="145">
        <f t="shared" si="2"/>
        <v>666.6962542162258</v>
      </c>
      <c r="V16" s="145">
        <f t="shared" si="2"/>
        <v>730.3407515886921</v>
      </c>
      <c r="W16" s="145">
        <f t="shared" si="2"/>
        <v>607.7944210243071</v>
      </c>
      <c r="X16" s="145">
        <f t="shared" si="2"/>
        <v>596.7399533854901</v>
      </c>
      <c r="Y16" s="145">
        <f t="shared" si="2"/>
        <v>889.7894855341664</v>
      </c>
      <c r="Z16" s="145">
        <f t="shared" si="2"/>
        <v>740.0801834650478</v>
      </c>
      <c r="AA16" s="145">
        <f t="shared" si="2"/>
        <v>591.2919464271845</v>
      </c>
      <c r="AB16" s="145">
        <f t="shared" si="2"/>
        <v>788.2256046036517</v>
      </c>
      <c r="AC16" s="145">
        <f t="shared" si="2"/>
        <v>882.4638930804052</v>
      </c>
      <c r="AD16" s="145">
        <f t="shared" si="2"/>
        <v>662.3865776408151</v>
      </c>
      <c r="AE16" s="145">
        <f t="shared" si="2"/>
        <v>631.1671061627112</v>
      </c>
      <c r="AF16" s="145">
        <f t="shared" si="2"/>
        <v>817.8286758874685</v>
      </c>
      <c r="AG16" s="145">
        <f t="shared" si="2"/>
        <v>539.5261520753114</v>
      </c>
      <c r="AH16" s="145">
        <f t="shared" si="2"/>
        <v>677.7336857494724</v>
      </c>
      <c r="AI16" s="581">
        <f t="shared" si="2"/>
        <v>643.0900667975097</v>
      </c>
    </row>
    <row r="17" spans="2:35" ht="15">
      <c r="B17" s="44" t="s">
        <v>571</v>
      </c>
      <c r="C17" s="145">
        <f aca="true" t="shared" si="3" ref="C17:AI17">1000*(C13*1000)/C15</f>
        <v>496.1529445471831</v>
      </c>
      <c r="D17" s="145">
        <f t="shared" si="3"/>
        <v>685.3625700975313</v>
      </c>
      <c r="E17" s="145">
        <f t="shared" si="3"/>
        <v>594.6787909404732</v>
      </c>
      <c r="F17" s="145">
        <f t="shared" si="3"/>
        <v>563.6542588820691</v>
      </c>
      <c r="G17" s="145">
        <f t="shared" si="3"/>
        <v>584.331686151621</v>
      </c>
      <c r="H17" s="145">
        <f t="shared" si="3"/>
        <v>589.4749547374773</v>
      </c>
      <c r="I17" s="145">
        <f t="shared" si="3"/>
        <v>423.1796709561818</v>
      </c>
      <c r="J17" s="145">
        <f t="shared" si="3"/>
        <v>537.5414281410063</v>
      </c>
      <c r="K17" s="145">
        <f t="shared" si="3"/>
        <v>609.1771417969294</v>
      </c>
      <c r="L17" s="145">
        <f t="shared" si="3"/>
        <v>578.9932902401258</v>
      </c>
      <c r="M17" s="145">
        <f t="shared" si="3"/>
        <v>620.7579302992121</v>
      </c>
      <c r="N17" s="145">
        <f t="shared" si="3"/>
        <v>403.53281484780706</v>
      </c>
      <c r="O17" s="145">
        <f t="shared" si="3"/>
        <v>563.4787224630629</v>
      </c>
      <c r="P17" s="145">
        <f t="shared" si="3"/>
        <v>578.025578025578</v>
      </c>
      <c r="Q17" s="145">
        <f t="shared" si="3"/>
        <v>564.7448632603765</v>
      </c>
      <c r="R17" s="145">
        <f t="shared" si="3"/>
        <v>429.62413962784535</v>
      </c>
      <c r="S17" s="145">
        <f t="shared" si="3"/>
        <v>579.1396681622389</v>
      </c>
      <c r="T17" s="145">
        <f t="shared" si="3"/>
        <v>491.4805399188911</v>
      </c>
      <c r="U17" s="145">
        <f t="shared" si="3"/>
        <v>564.0274572459908</v>
      </c>
      <c r="V17" s="145">
        <f t="shared" si="3"/>
        <v>580.0099374983655</v>
      </c>
      <c r="W17" s="145">
        <f t="shared" si="3"/>
        <v>525.9305767333393</v>
      </c>
      <c r="X17" s="145">
        <f t="shared" si="3"/>
        <v>507.4115586170039</v>
      </c>
      <c r="Y17" s="145">
        <f t="shared" si="3"/>
        <v>583.5303388494877</v>
      </c>
      <c r="Z17" s="145">
        <f t="shared" si="3"/>
        <v>597.4823051921269</v>
      </c>
      <c r="AA17" s="145">
        <f t="shared" si="3"/>
        <v>519.8073976800175</v>
      </c>
      <c r="AB17" s="145">
        <f t="shared" si="3"/>
        <v>613.8665753922837</v>
      </c>
      <c r="AC17" s="145">
        <f t="shared" si="3"/>
        <v>611.8236688941582</v>
      </c>
      <c r="AD17" s="145">
        <f t="shared" si="3"/>
        <v>567.3900017120357</v>
      </c>
      <c r="AE17" s="145">
        <f t="shared" si="3"/>
        <v>547.1667154995605</v>
      </c>
      <c r="AF17" s="145">
        <f t="shared" si="3"/>
        <v>690.2832103445031</v>
      </c>
      <c r="AG17" s="145">
        <f t="shared" si="3"/>
        <v>480.5349630705565</v>
      </c>
      <c r="AH17" s="145">
        <f t="shared" si="3"/>
        <v>575.638634219415</v>
      </c>
      <c r="AI17" s="581">
        <f t="shared" si="3"/>
        <v>540.40706165794</v>
      </c>
    </row>
    <row r="19" spans="1:35" ht="15">
      <c r="A19" s="44" t="s">
        <v>682</v>
      </c>
      <c r="B19" s="44" t="s">
        <v>723</v>
      </c>
      <c r="C19" s="173">
        <v>1049</v>
      </c>
      <c r="D19" s="173">
        <v>488</v>
      </c>
      <c r="E19" s="173">
        <v>132</v>
      </c>
      <c r="F19" s="173">
        <v>184</v>
      </c>
      <c r="G19" s="173">
        <v>40</v>
      </c>
      <c r="H19" s="173">
        <v>175</v>
      </c>
      <c r="I19" s="173">
        <v>628</v>
      </c>
      <c r="J19" s="173">
        <v>125</v>
      </c>
      <c r="K19" s="173">
        <v>333</v>
      </c>
      <c r="L19" s="173">
        <v>113</v>
      </c>
      <c r="M19" s="173">
        <v>62</v>
      </c>
      <c r="N19" s="173">
        <v>1316</v>
      </c>
      <c r="O19" s="173">
        <v>83</v>
      </c>
      <c r="P19" s="173">
        <v>437</v>
      </c>
      <c r="Q19" s="173">
        <v>454</v>
      </c>
      <c r="R19" s="173">
        <v>1423</v>
      </c>
      <c r="S19" s="173">
        <v>524</v>
      </c>
      <c r="T19" s="173">
        <v>239</v>
      </c>
      <c r="U19" s="173">
        <v>50</v>
      </c>
      <c r="V19" s="173">
        <v>220</v>
      </c>
      <c r="W19" s="173">
        <v>214</v>
      </c>
      <c r="X19" s="173">
        <v>494</v>
      </c>
      <c r="Y19" s="173">
        <v>28</v>
      </c>
      <c r="Z19" s="173">
        <v>103</v>
      </c>
      <c r="AA19" s="173">
        <v>214</v>
      </c>
      <c r="AB19" s="173">
        <v>212</v>
      </c>
      <c r="AC19" s="173">
        <v>89</v>
      </c>
      <c r="AD19" s="173">
        <v>116</v>
      </c>
      <c r="AE19" s="173">
        <v>337</v>
      </c>
      <c r="AF19" s="173">
        <v>69</v>
      </c>
      <c r="AG19" s="173">
        <v>336</v>
      </c>
      <c r="AH19" s="173">
        <v>174</v>
      </c>
      <c r="AI19" s="570">
        <f>SUM(B19:AG19)</f>
        <v>10287</v>
      </c>
    </row>
    <row r="20" spans="2:35" ht="15">
      <c r="B20" s="44" t="s">
        <v>724</v>
      </c>
      <c r="C20" s="173">
        <v>276</v>
      </c>
      <c r="D20" s="173">
        <v>277</v>
      </c>
      <c r="E20" s="173">
        <v>53</v>
      </c>
      <c r="F20" s="173">
        <v>43</v>
      </c>
      <c r="G20" s="173">
        <v>70</v>
      </c>
      <c r="H20" s="173">
        <v>121</v>
      </c>
      <c r="I20" s="173">
        <v>56</v>
      </c>
      <c r="J20" s="173">
        <v>108</v>
      </c>
      <c r="K20" s="173">
        <v>295</v>
      </c>
      <c r="L20" s="173">
        <v>121</v>
      </c>
      <c r="M20" s="173">
        <v>420</v>
      </c>
      <c r="N20" s="173">
        <v>954</v>
      </c>
      <c r="O20" s="173">
        <v>14</v>
      </c>
      <c r="P20" s="173">
        <v>83</v>
      </c>
      <c r="Q20" s="173">
        <v>334</v>
      </c>
      <c r="R20" s="173">
        <v>2597</v>
      </c>
      <c r="S20" s="173">
        <v>124</v>
      </c>
      <c r="T20" s="173">
        <v>57</v>
      </c>
      <c r="U20" s="173">
        <v>145</v>
      </c>
      <c r="V20" s="173">
        <v>20</v>
      </c>
      <c r="W20" s="173">
        <v>55</v>
      </c>
      <c r="X20" s="173">
        <v>1158</v>
      </c>
      <c r="Y20" s="173">
        <v>13</v>
      </c>
      <c r="Z20" s="173">
        <v>156</v>
      </c>
      <c r="AA20" s="173">
        <v>768</v>
      </c>
      <c r="AB20" s="173">
        <v>83</v>
      </c>
      <c r="AC20" s="173">
        <v>57</v>
      </c>
      <c r="AD20" s="173">
        <v>159</v>
      </c>
      <c r="AE20" s="173">
        <v>1179</v>
      </c>
      <c r="AF20" s="173">
        <v>110</v>
      </c>
      <c r="AG20" s="173">
        <v>7</v>
      </c>
      <c r="AH20" s="173">
        <v>288</v>
      </c>
      <c r="AI20" s="570">
        <f>SUM(B20:AG20)</f>
        <v>9913</v>
      </c>
    </row>
    <row r="21" spans="2:35" ht="15">
      <c r="B21" s="44" t="s">
        <v>725</v>
      </c>
      <c r="C21" s="173">
        <v>1325</v>
      </c>
      <c r="D21" s="173">
        <v>765</v>
      </c>
      <c r="E21" s="173">
        <v>185</v>
      </c>
      <c r="F21" s="173">
        <v>227</v>
      </c>
      <c r="G21" s="173">
        <v>110</v>
      </c>
      <c r="H21" s="173">
        <v>296</v>
      </c>
      <c r="I21" s="173">
        <v>684</v>
      </c>
      <c r="J21" s="173">
        <v>233</v>
      </c>
      <c r="K21" s="173">
        <v>628</v>
      </c>
      <c r="L21" s="173">
        <v>234</v>
      </c>
      <c r="M21" s="173">
        <v>482</v>
      </c>
      <c r="N21" s="173">
        <v>2270</v>
      </c>
      <c r="O21" s="173">
        <v>97</v>
      </c>
      <c r="P21" s="173">
        <v>520</v>
      </c>
      <c r="Q21" s="173">
        <v>788</v>
      </c>
      <c r="R21" s="173">
        <v>4020</v>
      </c>
      <c r="S21" s="173">
        <v>648</v>
      </c>
      <c r="T21" s="173">
        <v>296</v>
      </c>
      <c r="U21" s="173">
        <v>195</v>
      </c>
      <c r="V21" s="173">
        <v>240</v>
      </c>
      <c r="W21" s="173">
        <v>269</v>
      </c>
      <c r="X21" s="173">
        <v>1652</v>
      </c>
      <c r="Y21" s="173">
        <v>41</v>
      </c>
      <c r="Z21" s="173">
        <v>259</v>
      </c>
      <c r="AA21" s="173">
        <v>982</v>
      </c>
      <c r="AB21" s="173">
        <v>295</v>
      </c>
      <c r="AC21" s="173">
        <v>146</v>
      </c>
      <c r="AD21" s="173">
        <v>275</v>
      </c>
      <c r="AE21" s="173">
        <v>1516</v>
      </c>
      <c r="AF21" s="173">
        <v>179</v>
      </c>
      <c r="AG21" s="173">
        <v>343</v>
      </c>
      <c r="AH21" s="173">
        <v>462</v>
      </c>
      <c r="AI21" s="570">
        <f>SUM(B21:AG21)</f>
        <v>20200</v>
      </c>
    </row>
    <row r="22" spans="2:35" ht="15">
      <c r="B22" s="44" t="s">
        <v>389</v>
      </c>
      <c r="C22" s="173">
        <v>1557</v>
      </c>
      <c r="D22" s="173">
        <v>1751</v>
      </c>
      <c r="E22" s="173">
        <v>228</v>
      </c>
      <c r="F22" s="173">
        <v>367</v>
      </c>
      <c r="G22" s="173">
        <v>164</v>
      </c>
      <c r="H22" s="173">
        <v>535</v>
      </c>
      <c r="I22" s="173">
        <v>1113</v>
      </c>
      <c r="J22" s="173">
        <v>453</v>
      </c>
      <c r="K22" s="173">
        <v>719</v>
      </c>
      <c r="M22" s="173">
        <v>82</v>
      </c>
      <c r="N22" s="173">
        <v>3519</v>
      </c>
      <c r="O22" s="173">
        <v>160</v>
      </c>
      <c r="P22" s="173">
        <v>558</v>
      </c>
      <c r="Q22" s="115"/>
      <c r="R22" s="173">
        <v>2822</v>
      </c>
      <c r="S22" s="173">
        <v>725</v>
      </c>
      <c r="T22" s="452">
        <v>680</v>
      </c>
      <c r="U22" s="173">
        <v>102</v>
      </c>
      <c r="V22" s="173">
        <v>518</v>
      </c>
      <c r="W22" s="173">
        <v>584</v>
      </c>
      <c r="X22" s="173">
        <v>1287</v>
      </c>
      <c r="Y22" s="173">
        <v>91</v>
      </c>
      <c r="AA22" s="173">
        <v>428</v>
      </c>
      <c r="AB22" s="173">
        <v>337</v>
      </c>
      <c r="AC22" s="173">
        <v>323</v>
      </c>
      <c r="AD22" s="173">
        <v>469</v>
      </c>
      <c r="AE22" s="173">
        <v>682</v>
      </c>
      <c r="AF22" s="173">
        <v>352</v>
      </c>
      <c r="AH22" s="173">
        <v>278</v>
      </c>
      <c r="AI22" s="570">
        <f>SUM(B23:AG23)</f>
        <v>9817</v>
      </c>
    </row>
    <row r="23" spans="1:40" ht="15">
      <c r="A23" s="45"/>
      <c r="B23" s="45" t="s">
        <v>726</v>
      </c>
      <c r="C23" s="173">
        <v>8</v>
      </c>
      <c r="D23" s="173">
        <v>102</v>
      </c>
      <c r="E23" s="173">
        <v>78</v>
      </c>
      <c r="F23" s="173">
        <v>47</v>
      </c>
      <c r="G23" s="173">
        <v>9</v>
      </c>
      <c r="H23" s="173">
        <v>23</v>
      </c>
      <c r="I23" s="173">
        <v>15</v>
      </c>
      <c r="J23" s="173">
        <v>26</v>
      </c>
      <c r="K23" s="173">
        <v>23</v>
      </c>
      <c r="L23" s="45"/>
      <c r="M23" s="173">
        <v>479</v>
      </c>
      <c r="N23" s="173">
        <v>1442</v>
      </c>
      <c r="O23" s="173">
        <v>15</v>
      </c>
      <c r="P23" s="173">
        <v>89</v>
      </c>
      <c r="Q23" s="45"/>
      <c r="R23" s="173">
        <v>3138</v>
      </c>
      <c r="S23" s="173">
        <v>209</v>
      </c>
      <c r="T23" s="111">
        <v>0</v>
      </c>
      <c r="U23" s="173">
        <v>300</v>
      </c>
      <c r="V23" s="173">
        <v>16</v>
      </c>
      <c r="W23" s="173">
        <v>3</v>
      </c>
      <c r="X23" s="173">
        <v>1254</v>
      </c>
      <c r="Y23" s="173">
        <v>8</v>
      </c>
      <c r="Z23" s="45"/>
      <c r="AA23" s="173">
        <v>889</v>
      </c>
      <c r="AB23" s="173">
        <v>39</v>
      </c>
      <c r="AC23" s="173">
        <v>54</v>
      </c>
      <c r="AD23" s="173">
        <v>75</v>
      </c>
      <c r="AE23" s="173">
        <v>1455</v>
      </c>
      <c r="AF23" s="173">
        <v>21</v>
      </c>
      <c r="AG23" s="45"/>
      <c r="AH23" s="173">
        <v>535</v>
      </c>
      <c r="AI23" s="570">
        <f>SUM(B24:AG24)</f>
        <v>33706</v>
      </c>
      <c r="AJ23" s="45"/>
      <c r="AK23" s="45"/>
      <c r="AL23" s="45"/>
      <c r="AM23" s="45"/>
      <c r="AN23" s="45"/>
    </row>
    <row r="24" spans="1:40" ht="15">
      <c r="A24" s="45"/>
      <c r="B24" s="45" t="s">
        <v>727</v>
      </c>
      <c r="C24" s="173">
        <v>1565</v>
      </c>
      <c r="D24" s="173">
        <v>1853</v>
      </c>
      <c r="E24" s="173">
        <v>306</v>
      </c>
      <c r="F24" s="173">
        <v>414</v>
      </c>
      <c r="G24" s="173">
        <v>173</v>
      </c>
      <c r="H24" s="173">
        <v>558</v>
      </c>
      <c r="I24" s="173">
        <v>1128</v>
      </c>
      <c r="J24" s="173">
        <v>479</v>
      </c>
      <c r="K24" s="173">
        <v>742</v>
      </c>
      <c r="L24" s="173">
        <v>435</v>
      </c>
      <c r="M24" s="173">
        <v>561</v>
      </c>
      <c r="N24" s="173">
        <v>4961</v>
      </c>
      <c r="O24" s="173">
        <v>175</v>
      </c>
      <c r="P24" s="173">
        <v>647</v>
      </c>
      <c r="Q24" s="173">
        <v>1822</v>
      </c>
      <c r="R24" s="173">
        <v>5960</v>
      </c>
      <c r="S24" s="173">
        <v>934</v>
      </c>
      <c r="T24" s="173">
        <v>680</v>
      </c>
      <c r="U24" s="173">
        <v>402</v>
      </c>
      <c r="V24" s="173">
        <v>534</v>
      </c>
      <c r="W24" s="173">
        <v>587</v>
      </c>
      <c r="X24" s="173">
        <v>2541</v>
      </c>
      <c r="Y24" s="173">
        <v>99</v>
      </c>
      <c r="Z24" s="173">
        <v>574</v>
      </c>
      <c r="AA24" s="173">
        <v>1317</v>
      </c>
      <c r="AB24" s="173">
        <v>376</v>
      </c>
      <c r="AC24" s="173">
        <v>377</v>
      </c>
      <c r="AD24" s="173">
        <v>544</v>
      </c>
      <c r="AE24" s="173">
        <v>2137</v>
      </c>
      <c r="AF24" s="173">
        <v>373</v>
      </c>
      <c r="AG24" s="173">
        <v>452</v>
      </c>
      <c r="AH24" s="173">
        <v>813</v>
      </c>
      <c r="AI24" s="570">
        <f>SUM(B25:AG25)</f>
        <v>4820</v>
      </c>
      <c r="AJ24" s="45"/>
      <c r="AK24" s="45"/>
      <c r="AL24" s="45"/>
      <c r="AM24" s="45"/>
      <c r="AN24" s="45"/>
    </row>
    <row r="25" spans="1:40" ht="15">
      <c r="A25" s="45"/>
      <c r="B25" s="45" t="s">
        <v>430</v>
      </c>
      <c r="C25" s="173">
        <v>480</v>
      </c>
      <c r="D25" s="173">
        <v>35</v>
      </c>
      <c r="E25" s="173">
        <v>10</v>
      </c>
      <c r="F25" s="452" t="s">
        <v>53</v>
      </c>
      <c r="G25" s="173">
        <v>6</v>
      </c>
      <c r="H25" s="173">
        <v>1</v>
      </c>
      <c r="I25" s="173">
        <v>357</v>
      </c>
      <c r="J25" s="173">
        <v>22</v>
      </c>
      <c r="K25" s="452" t="s">
        <v>53</v>
      </c>
      <c r="L25" s="173">
        <v>113</v>
      </c>
      <c r="M25" s="173">
        <v>2</v>
      </c>
      <c r="N25" s="173">
        <v>1316</v>
      </c>
      <c r="O25" s="452">
        <v>1</v>
      </c>
      <c r="P25" s="173">
        <v>101</v>
      </c>
      <c r="Q25" s="452">
        <v>43</v>
      </c>
      <c r="R25" s="173">
        <v>1423</v>
      </c>
      <c r="S25" s="173">
        <v>31</v>
      </c>
      <c r="T25" s="173">
        <v>22</v>
      </c>
      <c r="U25" s="173">
        <v>50</v>
      </c>
      <c r="V25" s="173">
        <v>11</v>
      </c>
      <c r="W25" s="173">
        <v>32</v>
      </c>
      <c r="X25" s="173">
        <v>155</v>
      </c>
      <c r="Y25" s="452">
        <v>2</v>
      </c>
      <c r="Z25" s="89">
        <v>5</v>
      </c>
      <c r="AA25" s="173">
        <v>210</v>
      </c>
      <c r="AB25" s="173">
        <v>9</v>
      </c>
      <c r="AC25" s="452">
        <v>5</v>
      </c>
      <c r="AD25" s="173">
        <v>116</v>
      </c>
      <c r="AE25" s="173">
        <v>31</v>
      </c>
      <c r="AF25" s="173">
        <v>22</v>
      </c>
      <c r="AG25" s="173">
        <v>209</v>
      </c>
      <c r="AH25" s="173">
        <v>140</v>
      </c>
      <c r="AI25" s="77">
        <f>SUM(B31:AG31)</f>
        <v>0</v>
      </c>
      <c r="AJ25" s="45"/>
      <c r="AK25" s="45"/>
      <c r="AL25" s="45"/>
      <c r="AM25" s="45"/>
      <c r="AN25" s="45"/>
    </row>
    <row r="26" spans="1:40" ht="15">
      <c r="A26" s="45"/>
      <c r="B26" s="45" t="s">
        <v>431</v>
      </c>
      <c r="C26" s="111">
        <v>0</v>
      </c>
      <c r="D26" s="178">
        <v>15</v>
      </c>
      <c r="E26" s="178">
        <v>3</v>
      </c>
      <c r="F26" s="452" t="s">
        <v>53</v>
      </c>
      <c r="G26" s="111">
        <v>0</v>
      </c>
      <c r="H26" s="178">
        <v>1</v>
      </c>
      <c r="I26" s="111">
        <v>0</v>
      </c>
      <c r="J26" s="178">
        <v>7</v>
      </c>
      <c r="K26" s="111">
        <v>0</v>
      </c>
      <c r="L26" s="111">
        <v>0</v>
      </c>
      <c r="M26" s="89">
        <v>2</v>
      </c>
      <c r="N26" s="89" t="s">
        <v>53</v>
      </c>
      <c r="O26" s="111">
        <v>0</v>
      </c>
      <c r="P26" s="178">
        <v>13</v>
      </c>
      <c r="Q26" s="178">
        <v>54</v>
      </c>
      <c r="R26" s="89">
        <v>20</v>
      </c>
      <c r="S26" s="178">
        <v>11</v>
      </c>
      <c r="T26" s="111">
        <v>0</v>
      </c>
      <c r="U26" s="111">
        <v>0</v>
      </c>
      <c r="V26" s="111">
        <v>0</v>
      </c>
      <c r="W26" s="111">
        <v>0</v>
      </c>
      <c r="X26" s="89">
        <v>7</v>
      </c>
      <c r="Y26" s="111">
        <v>0</v>
      </c>
      <c r="Z26" s="89">
        <v>15</v>
      </c>
      <c r="AA26" s="178">
        <v>21</v>
      </c>
      <c r="AB26" s="89">
        <v>22</v>
      </c>
      <c r="AC26" s="111">
        <v>3</v>
      </c>
      <c r="AD26" s="111">
        <v>0</v>
      </c>
      <c r="AE26" s="178">
        <v>46</v>
      </c>
      <c r="AF26" s="178">
        <v>24</v>
      </c>
      <c r="AG26" s="111">
        <v>1</v>
      </c>
      <c r="AH26" s="178">
        <v>25</v>
      </c>
      <c r="AI26" s="77">
        <f>SUM(B32:AG32)</f>
        <v>244478</v>
      </c>
      <c r="AJ26" s="45"/>
      <c r="AK26" s="45"/>
      <c r="AL26" s="45"/>
      <c r="AM26" s="45"/>
      <c r="AN26" s="45"/>
    </row>
    <row r="27" spans="1:40" ht="15">
      <c r="A27" s="45"/>
      <c r="B27" s="45"/>
      <c r="C27" s="111"/>
      <c r="D27" s="178"/>
      <c r="E27" s="178"/>
      <c r="F27" s="452"/>
      <c r="G27" s="111"/>
      <c r="H27" s="178"/>
      <c r="I27" s="111"/>
      <c r="J27" s="178"/>
      <c r="K27" s="111"/>
      <c r="L27" s="111"/>
      <c r="M27" s="89"/>
      <c r="N27" s="89"/>
      <c r="O27" s="111"/>
      <c r="P27" s="178"/>
      <c r="Q27" s="178"/>
      <c r="R27" s="89"/>
      <c r="S27" s="178"/>
      <c r="T27" s="111"/>
      <c r="U27" s="111"/>
      <c r="V27" s="111"/>
      <c r="W27" s="111"/>
      <c r="X27" s="89"/>
      <c r="Y27" s="111"/>
      <c r="Z27" s="89"/>
      <c r="AA27" s="178"/>
      <c r="AB27" s="89"/>
      <c r="AC27" s="111"/>
      <c r="AD27" s="111"/>
      <c r="AE27" s="178"/>
      <c r="AF27" s="178"/>
      <c r="AG27" s="111"/>
      <c r="AH27" s="178"/>
      <c r="AI27" s="77"/>
      <c r="AJ27" s="45"/>
      <c r="AK27" s="45"/>
      <c r="AL27" s="45"/>
      <c r="AM27" s="45"/>
      <c r="AN27" s="45"/>
    </row>
    <row r="28" spans="1:40" ht="15">
      <c r="A28" s="45"/>
      <c r="B28" s="45"/>
      <c r="C28" s="111"/>
      <c r="D28" s="178"/>
      <c r="E28" s="178"/>
      <c r="F28" s="452"/>
      <c r="G28" s="111"/>
      <c r="H28" s="178"/>
      <c r="I28" s="111"/>
      <c r="J28" s="178"/>
      <c r="K28" s="111"/>
      <c r="L28" s="111"/>
      <c r="M28" s="89"/>
      <c r="N28" s="89"/>
      <c r="O28" s="111"/>
      <c r="P28" s="178"/>
      <c r="Q28" s="178"/>
      <c r="R28" s="89"/>
      <c r="S28" s="178"/>
      <c r="T28" s="111"/>
      <c r="U28" s="111"/>
      <c r="V28" s="111"/>
      <c r="W28" s="111"/>
      <c r="X28" s="89"/>
      <c r="Y28" s="111"/>
      <c r="Z28" s="89"/>
      <c r="AA28" s="178"/>
      <c r="AB28" s="89"/>
      <c r="AC28" s="111"/>
      <c r="AD28" s="111"/>
      <c r="AE28" s="178"/>
      <c r="AF28" s="178"/>
      <c r="AG28" s="111"/>
      <c r="AH28" s="178"/>
      <c r="AI28" s="77"/>
      <c r="AJ28" s="45"/>
      <c r="AK28" s="45"/>
      <c r="AL28" s="45"/>
      <c r="AM28" s="45"/>
      <c r="AN28" s="45"/>
    </row>
    <row r="29" spans="1:40" ht="15">
      <c r="A29" s="45"/>
      <c r="B29" s="45"/>
      <c r="C29" s="111"/>
      <c r="D29" s="178"/>
      <c r="E29" s="178"/>
      <c r="F29" s="452"/>
      <c r="G29" s="111"/>
      <c r="H29" s="178"/>
      <c r="I29" s="111"/>
      <c r="J29" s="178"/>
      <c r="K29" s="111"/>
      <c r="L29" s="111"/>
      <c r="M29" s="89"/>
      <c r="N29" s="89"/>
      <c r="O29" s="111"/>
      <c r="P29" s="178"/>
      <c r="Q29" s="178"/>
      <c r="R29" s="89"/>
      <c r="S29" s="178"/>
      <c r="T29" s="111"/>
      <c r="U29" s="111"/>
      <c r="V29" s="111"/>
      <c r="W29" s="111"/>
      <c r="X29" s="89"/>
      <c r="Y29" s="111"/>
      <c r="Z29" s="89"/>
      <c r="AA29" s="178"/>
      <c r="AB29" s="89"/>
      <c r="AC29" s="111"/>
      <c r="AD29" s="111"/>
      <c r="AE29" s="178"/>
      <c r="AF29" s="178"/>
      <c r="AG29" s="111"/>
      <c r="AH29" s="178"/>
      <c r="AI29" s="77"/>
      <c r="AJ29" s="45"/>
      <c r="AK29" s="45"/>
      <c r="AL29" s="45"/>
      <c r="AM29" s="45"/>
      <c r="AN29" s="45"/>
    </row>
    <row r="30" spans="1:40" ht="15">
      <c r="A30" s="45"/>
      <c r="B30" s="45"/>
      <c r="C30" s="111"/>
      <c r="D30" s="178"/>
      <c r="E30" s="178"/>
      <c r="F30" s="452"/>
      <c r="G30" s="111"/>
      <c r="H30" s="178"/>
      <c r="I30" s="111"/>
      <c r="J30" s="178"/>
      <c r="K30" s="111"/>
      <c r="L30" s="111"/>
      <c r="M30" s="89"/>
      <c r="N30" s="89"/>
      <c r="O30" s="111"/>
      <c r="P30" s="178"/>
      <c r="Q30" s="178"/>
      <c r="R30" s="89"/>
      <c r="S30" s="178"/>
      <c r="T30" s="111"/>
      <c r="U30" s="111"/>
      <c r="V30" s="111"/>
      <c r="W30" s="111"/>
      <c r="X30" s="89"/>
      <c r="Y30" s="111"/>
      <c r="Z30" s="89"/>
      <c r="AA30" s="178"/>
      <c r="AB30" s="89"/>
      <c r="AC30" s="111"/>
      <c r="AD30" s="111"/>
      <c r="AE30" s="178"/>
      <c r="AF30" s="178"/>
      <c r="AG30" s="111"/>
      <c r="AH30" s="178"/>
      <c r="AI30" s="77"/>
      <c r="AJ30" s="45"/>
      <c r="AK30" s="45"/>
      <c r="AL30" s="45"/>
      <c r="AM30" s="45"/>
      <c r="AN30" s="45"/>
    </row>
    <row r="31" spans="1:40" ht="15">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row>
    <row r="32" spans="1:40" ht="15">
      <c r="A32" s="45" t="s">
        <v>728</v>
      </c>
      <c r="B32" s="45" t="s">
        <v>729</v>
      </c>
      <c r="C32" s="582">
        <v>8564</v>
      </c>
      <c r="D32" s="389">
        <v>9240</v>
      </c>
      <c r="E32" s="582">
        <v>5738</v>
      </c>
      <c r="F32" s="582">
        <v>5013</v>
      </c>
      <c r="G32" s="582">
        <v>2430</v>
      </c>
      <c r="H32" s="582">
        <v>3508</v>
      </c>
      <c r="I32" s="582">
        <v>6428</v>
      </c>
      <c r="J32" s="582">
        <v>7141</v>
      </c>
      <c r="K32" s="582">
        <v>5168</v>
      </c>
      <c r="L32" s="389">
        <v>4769</v>
      </c>
      <c r="M32" s="582">
        <v>4182</v>
      </c>
      <c r="N32" s="582">
        <v>20895</v>
      </c>
      <c r="O32" s="582">
        <v>825</v>
      </c>
      <c r="P32" s="582">
        <v>8583</v>
      </c>
      <c r="Q32" s="582">
        <v>22388</v>
      </c>
      <c r="R32" s="582">
        <v>28668</v>
      </c>
      <c r="S32" s="582">
        <v>11508</v>
      </c>
      <c r="T32" s="582">
        <v>4851</v>
      </c>
      <c r="U32" s="582">
        <v>4642</v>
      </c>
      <c r="V32" s="582">
        <v>4647</v>
      </c>
      <c r="W32" s="582">
        <v>7818</v>
      </c>
      <c r="X32" s="582">
        <v>18878</v>
      </c>
      <c r="Y32" s="582">
        <v>1299</v>
      </c>
      <c r="Z32" s="582">
        <v>5831</v>
      </c>
      <c r="AA32" s="582">
        <v>8036</v>
      </c>
      <c r="AB32" s="389" t="s">
        <v>478</v>
      </c>
      <c r="AC32" s="582">
        <v>328</v>
      </c>
      <c r="AD32" s="582">
        <v>5752</v>
      </c>
      <c r="AE32" s="582">
        <v>17539</v>
      </c>
      <c r="AF32" s="582">
        <v>5265</v>
      </c>
      <c r="AG32" s="582">
        <v>4544</v>
      </c>
      <c r="AH32" s="582">
        <v>9424</v>
      </c>
      <c r="AI32" s="582">
        <v>253902</v>
      </c>
      <c r="AJ32" s="45"/>
      <c r="AK32" s="45"/>
      <c r="AL32" s="45"/>
      <c r="AM32" s="45"/>
      <c r="AN32" s="45"/>
    </row>
    <row r="33" spans="1:40" ht="15">
      <c r="A33" s="45"/>
      <c r="B33" s="45" t="s">
        <v>730</v>
      </c>
      <c r="C33" s="582">
        <v>8313</v>
      </c>
      <c r="D33" s="389">
        <v>15601</v>
      </c>
      <c r="E33" s="582">
        <v>5991</v>
      </c>
      <c r="F33" s="582">
        <v>4828</v>
      </c>
      <c r="G33" s="582">
        <v>2439</v>
      </c>
      <c r="H33" s="582">
        <v>3606</v>
      </c>
      <c r="I33" s="582">
        <v>6086</v>
      </c>
      <c r="J33" s="582">
        <v>6976</v>
      </c>
      <c r="K33" s="582">
        <v>5421</v>
      </c>
      <c r="L33" s="582">
        <v>5059</v>
      </c>
      <c r="M33" s="582">
        <v>4269</v>
      </c>
      <c r="N33" s="582">
        <v>22093</v>
      </c>
      <c r="O33" s="582">
        <v>813</v>
      </c>
      <c r="P33" s="582">
        <v>9156</v>
      </c>
      <c r="Q33" s="582">
        <v>22045</v>
      </c>
      <c r="R33" s="582">
        <v>29522</v>
      </c>
      <c r="S33" s="582">
        <v>11282</v>
      </c>
      <c r="T33" s="582">
        <v>5123</v>
      </c>
      <c r="U33" s="582">
        <v>4677</v>
      </c>
      <c r="V33" s="582">
        <v>4628</v>
      </c>
      <c r="W33" s="582">
        <v>8263</v>
      </c>
      <c r="X33" s="582">
        <v>19804</v>
      </c>
      <c r="Y33" s="582">
        <v>1216</v>
      </c>
      <c r="Z33" s="582">
        <v>5603</v>
      </c>
      <c r="AA33" s="582">
        <v>8761</v>
      </c>
      <c r="AB33" s="389" t="s">
        <v>478</v>
      </c>
      <c r="AC33" s="582">
        <v>340</v>
      </c>
      <c r="AD33" s="582">
        <v>5857</v>
      </c>
      <c r="AE33" s="582">
        <v>18217</v>
      </c>
      <c r="AF33" s="582">
        <v>5034</v>
      </c>
      <c r="AG33" s="582">
        <v>4781</v>
      </c>
      <c r="AH33" s="582">
        <v>9506</v>
      </c>
      <c r="AI33" s="582">
        <v>265310</v>
      </c>
      <c r="AJ33" s="45"/>
      <c r="AK33" s="45"/>
      <c r="AL33" s="45"/>
      <c r="AM33" s="45"/>
      <c r="AN33" s="45"/>
    </row>
    <row r="34" spans="1:40" ht="15">
      <c r="A34" s="45"/>
      <c r="B34" s="45" t="s">
        <v>731</v>
      </c>
      <c r="C34" s="389">
        <v>8044</v>
      </c>
      <c r="D34" s="389">
        <v>16288</v>
      </c>
      <c r="E34" s="389">
        <v>5969</v>
      </c>
      <c r="F34" s="389">
        <v>4438</v>
      </c>
      <c r="G34" s="389">
        <v>2511</v>
      </c>
      <c r="H34" s="389">
        <v>2922</v>
      </c>
      <c r="I34" s="389">
        <v>6199</v>
      </c>
      <c r="J34" s="389">
        <v>6819</v>
      </c>
      <c r="K34" s="389">
        <v>4738</v>
      </c>
      <c r="L34" s="389">
        <v>5059</v>
      </c>
      <c r="M34" s="389">
        <v>4318</v>
      </c>
      <c r="N34" s="389">
        <v>22921</v>
      </c>
      <c r="O34" s="389">
        <v>969</v>
      </c>
      <c r="P34" s="389">
        <v>9821</v>
      </c>
      <c r="Q34" s="389">
        <v>21574</v>
      </c>
      <c r="R34" s="389">
        <v>24761</v>
      </c>
      <c r="S34" s="389">
        <v>7445</v>
      </c>
      <c r="T34" s="389">
        <v>5312</v>
      </c>
      <c r="U34" s="389">
        <v>4654</v>
      </c>
      <c r="V34" s="389">
        <v>4849</v>
      </c>
      <c r="W34" s="389">
        <v>8531</v>
      </c>
      <c r="X34" s="389">
        <v>19019</v>
      </c>
      <c r="Y34" s="389">
        <v>1143</v>
      </c>
      <c r="Z34" s="389">
        <v>5551</v>
      </c>
      <c r="AA34" s="389">
        <v>8569</v>
      </c>
      <c r="AB34" s="389" t="s">
        <v>478</v>
      </c>
      <c r="AC34" s="389">
        <v>383</v>
      </c>
      <c r="AD34" s="389">
        <v>5958</v>
      </c>
      <c r="AE34" s="389">
        <v>19245</v>
      </c>
      <c r="AF34" s="389">
        <v>4649</v>
      </c>
      <c r="AG34" s="389">
        <v>4730</v>
      </c>
      <c r="AH34" s="389">
        <v>9691</v>
      </c>
      <c r="AI34" s="583">
        <v>257080</v>
      </c>
      <c r="AJ34" s="45"/>
      <c r="AK34" s="45"/>
      <c r="AL34" s="45"/>
      <c r="AM34" s="45"/>
      <c r="AN34" s="45"/>
    </row>
    <row r="35" spans="1:40" ht="15">
      <c r="A35" s="45"/>
      <c r="B35" s="45" t="s">
        <v>732</v>
      </c>
      <c r="C35" s="389">
        <v>8032</v>
      </c>
      <c r="D35" s="389">
        <v>13358</v>
      </c>
      <c r="E35" s="389">
        <v>5581</v>
      </c>
      <c r="F35" s="389">
        <v>4314</v>
      </c>
      <c r="G35" s="389">
        <v>2518</v>
      </c>
      <c r="H35" s="389">
        <v>3369</v>
      </c>
      <c r="I35" s="389">
        <v>6766</v>
      </c>
      <c r="J35" s="389">
        <v>6787</v>
      </c>
      <c r="K35" s="389">
        <v>5175</v>
      </c>
      <c r="L35" s="389">
        <v>4328</v>
      </c>
      <c r="M35" s="389">
        <v>5756</v>
      </c>
      <c r="N35" s="389">
        <v>23470</v>
      </c>
      <c r="O35" s="389">
        <v>918</v>
      </c>
      <c r="P35" s="389">
        <v>8108</v>
      </c>
      <c r="Q35" s="389">
        <v>21021</v>
      </c>
      <c r="R35" s="389">
        <v>27317</v>
      </c>
      <c r="S35" s="389">
        <v>12967</v>
      </c>
      <c r="T35" s="389">
        <v>5183</v>
      </c>
      <c r="U35" s="389">
        <v>4673</v>
      </c>
      <c r="V35" s="389">
        <v>4485</v>
      </c>
      <c r="W35" s="389">
        <v>7379</v>
      </c>
      <c r="X35" s="389">
        <v>18013</v>
      </c>
      <c r="Y35" s="389">
        <v>1281</v>
      </c>
      <c r="Z35" s="389">
        <v>6169</v>
      </c>
      <c r="AA35" s="389">
        <v>8358</v>
      </c>
      <c r="AB35" s="389">
        <v>6987</v>
      </c>
      <c r="AC35" s="389">
        <v>381</v>
      </c>
      <c r="AD35" s="389">
        <v>6356</v>
      </c>
      <c r="AE35" s="389">
        <v>15274</v>
      </c>
      <c r="AF35" s="389">
        <v>4273</v>
      </c>
      <c r="AG35" s="389">
        <v>4625</v>
      </c>
      <c r="AH35" s="389">
        <v>9823</v>
      </c>
      <c r="AI35" s="583">
        <v>263045</v>
      </c>
      <c r="AJ35" s="45"/>
      <c r="AK35" s="45"/>
      <c r="AL35" s="45"/>
      <c r="AM35" s="45"/>
      <c r="AN35" s="45"/>
    </row>
    <row r="36" spans="1:40" ht="15">
      <c r="A36" s="45"/>
      <c r="B36" s="45" t="s">
        <v>733</v>
      </c>
      <c r="C36" s="389">
        <v>7887</v>
      </c>
      <c r="D36" s="389">
        <v>12166</v>
      </c>
      <c r="E36" s="389">
        <v>4892</v>
      </c>
      <c r="F36" s="389">
        <v>3867</v>
      </c>
      <c r="G36" s="389">
        <v>2377</v>
      </c>
      <c r="H36" s="389">
        <v>3212</v>
      </c>
      <c r="I36" s="389">
        <v>5776</v>
      </c>
      <c r="J36" s="389">
        <v>6098</v>
      </c>
      <c r="K36" s="389">
        <v>2905</v>
      </c>
      <c r="L36" s="389">
        <v>5131</v>
      </c>
      <c r="M36" s="389">
        <v>4375</v>
      </c>
      <c r="N36" s="389">
        <v>17502</v>
      </c>
      <c r="O36" s="389">
        <v>961</v>
      </c>
      <c r="P36" s="389">
        <v>8256</v>
      </c>
      <c r="Q36" s="389">
        <v>19750</v>
      </c>
      <c r="R36" s="389">
        <v>23692</v>
      </c>
      <c r="S36" s="389">
        <v>9938</v>
      </c>
      <c r="T36" s="389">
        <v>5099</v>
      </c>
      <c r="U36" s="389">
        <v>3164</v>
      </c>
      <c r="V36" s="389">
        <v>4033</v>
      </c>
      <c r="W36" s="389">
        <v>6040</v>
      </c>
      <c r="X36" s="389">
        <v>16957</v>
      </c>
      <c r="Y36" s="389">
        <v>1108</v>
      </c>
      <c r="Z36" s="389">
        <v>5975</v>
      </c>
      <c r="AA36" s="389">
        <v>7873</v>
      </c>
      <c r="AB36" s="389">
        <v>6456</v>
      </c>
      <c r="AC36" s="389">
        <v>800</v>
      </c>
      <c r="AD36" s="389">
        <v>5212</v>
      </c>
      <c r="AE36" s="389">
        <v>15602</v>
      </c>
      <c r="AF36" s="389">
        <v>4374</v>
      </c>
      <c r="AG36" s="389">
        <v>4221</v>
      </c>
      <c r="AH36" s="389">
        <v>9529</v>
      </c>
      <c r="AI36" s="583">
        <v>245035</v>
      </c>
      <c r="AJ36" s="45"/>
      <c r="AK36" s="45"/>
      <c r="AL36" s="45"/>
      <c r="AM36" s="45"/>
      <c r="AN36" s="45"/>
    </row>
    <row r="37" spans="1:40" ht="15">
      <c r="A37" s="45"/>
      <c r="B37" s="45" t="s">
        <v>734</v>
      </c>
      <c r="C37" s="389">
        <v>5183</v>
      </c>
      <c r="D37" s="389">
        <v>8155</v>
      </c>
      <c r="E37" s="389">
        <v>5451</v>
      </c>
      <c r="F37" s="389">
        <v>3433</v>
      </c>
      <c r="G37" s="389">
        <v>2572</v>
      </c>
      <c r="H37" s="389">
        <v>3096</v>
      </c>
      <c r="I37" s="389">
        <v>5252</v>
      </c>
      <c r="J37" s="389">
        <v>5735</v>
      </c>
      <c r="K37" s="389">
        <v>4847</v>
      </c>
      <c r="L37" s="389">
        <v>5293</v>
      </c>
      <c r="M37" s="389">
        <v>4020</v>
      </c>
      <c r="N37" s="389">
        <v>16922</v>
      </c>
      <c r="O37" s="389">
        <v>922</v>
      </c>
      <c r="P37" s="389">
        <v>7332</v>
      </c>
      <c r="Q37" s="389">
        <v>18877</v>
      </c>
      <c r="R37" s="389">
        <v>19350</v>
      </c>
      <c r="S37" s="389">
        <v>10855</v>
      </c>
      <c r="T37" s="389">
        <v>4955</v>
      </c>
      <c r="U37" s="389">
        <v>4716</v>
      </c>
      <c r="V37" s="389">
        <v>3687</v>
      </c>
      <c r="W37" s="389">
        <v>6157</v>
      </c>
      <c r="X37" s="389">
        <v>18352</v>
      </c>
      <c r="Y37" s="389">
        <v>1050</v>
      </c>
      <c r="Z37" s="389">
        <v>6814</v>
      </c>
      <c r="AA37" s="389">
        <v>8326</v>
      </c>
      <c r="AB37" s="389">
        <v>5980</v>
      </c>
      <c r="AC37" s="389">
        <v>953</v>
      </c>
      <c r="AD37" s="389">
        <v>5475</v>
      </c>
      <c r="AE37" s="389">
        <v>15826</v>
      </c>
      <c r="AF37" s="389">
        <v>4082</v>
      </c>
      <c r="AG37" s="389">
        <v>4936</v>
      </c>
      <c r="AH37" s="389">
        <v>9615</v>
      </c>
      <c r="AI37" s="583">
        <v>228219</v>
      </c>
      <c r="AJ37" s="45"/>
      <c r="AK37" s="45"/>
      <c r="AL37" s="45"/>
      <c r="AM37" s="45"/>
      <c r="AN37" s="45"/>
    </row>
    <row r="38" spans="1:40" ht="15">
      <c r="A38" s="45"/>
      <c r="B38" s="45" t="s">
        <v>735</v>
      </c>
      <c r="C38" s="389">
        <v>69</v>
      </c>
      <c r="D38" s="389">
        <v>83</v>
      </c>
      <c r="E38" s="389">
        <v>111</v>
      </c>
      <c r="F38" s="389">
        <v>18</v>
      </c>
      <c r="G38" s="389">
        <v>23</v>
      </c>
      <c r="H38" s="389">
        <v>41</v>
      </c>
      <c r="I38" s="389">
        <v>79</v>
      </c>
      <c r="J38" s="389">
        <v>46</v>
      </c>
      <c r="K38" s="389">
        <v>55</v>
      </c>
      <c r="L38" s="389">
        <v>10</v>
      </c>
      <c r="M38" s="389">
        <v>38</v>
      </c>
      <c r="N38" s="389">
        <v>290</v>
      </c>
      <c r="O38" s="389">
        <v>6</v>
      </c>
      <c r="P38" s="389">
        <v>45</v>
      </c>
      <c r="Q38" s="389">
        <v>105</v>
      </c>
      <c r="R38" s="389">
        <v>246</v>
      </c>
      <c r="S38" s="389">
        <v>122</v>
      </c>
      <c r="T38" s="389">
        <v>106</v>
      </c>
      <c r="U38" s="389">
        <v>61</v>
      </c>
      <c r="V38" s="389">
        <v>6</v>
      </c>
      <c r="W38" s="389">
        <v>15</v>
      </c>
      <c r="X38" s="389">
        <v>95</v>
      </c>
      <c r="Y38" s="389">
        <v>22</v>
      </c>
      <c r="Z38" s="389">
        <v>107</v>
      </c>
      <c r="AA38" s="389">
        <v>90</v>
      </c>
      <c r="AB38" s="389">
        <v>71</v>
      </c>
      <c r="AC38" s="389">
        <v>13</v>
      </c>
      <c r="AD38" s="389">
        <v>60</v>
      </c>
      <c r="AE38" s="389">
        <v>86</v>
      </c>
      <c r="AF38" s="389">
        <v>42</v>
      </c>
      <c r="AG38" s="389">
        <v>66</v>
      </c>
      <c r="AH38" s="389">
        <v>153</v>
      </c>
      <c r="AI38" s="583">
        <v>2380</v>
      </c>
      <c r="AJ38" s="45"/>
      <c r="AK38" s="45"/>
      <c r="AL38" s="45"/>
      <c r="AM38" s="45"/>
      <c r="AN38" s="45"/>
    </row>
    <row r="39" spans="1:40" ht="15">
      <c r="A39" s="45"/>
      <c r="B39" s="45" t="s">
        <v>736</v>
      </c>
      <c r="C39" s="389">
        <v>2627</v>
      </c>
      <c r="D39" s="389">
        <v>3263</v>
      </c>
      <c r="E39" s="389">
        <v>2498</v>
      </c>
      <c r="F39" s="389">
        <v>1481</v>
      </c>
      <c r="G39" s="389">
        <v>1344</v>
      </c>
      <c r="H39" s="389">
        <v>1401</v>
      </c>
      <c r="I39" s="389">
        <v>2847</v>
      </c>
      <c r="J39" s="389">
        <v>2776</v>
      </c>
      <c r="K39" s="389">
        <v>2028</v>
      </c>
      <c r="L39" s="389">
        <v>2665</v>
      </c>
      <c r="M39" s="389">
        <v>1484</v>
      </c>
      <c r="N39" s="389">
        <v>7036</v>
      </c>
      <c r="O39" s="389">
        <v>454</v>
      </c>
      <c r="P39" s="389">
        <v>3781</v>
      </c>
      <c r="Q39" s="389">
        <v>9865</v>
      </c>
      <c r="R39" s="389">
        <v>11186</v>
      </c>
      <c r="S39" s="389">
        <v>4301</v>
      </c>
      <c r="T39" s="389">
        <v>2155</v>
      </c>
      <c r="U39" s="389">
        <v>2151</v>
      </c>
      <c r="V39" s="389">
        <v>1736</v>
      </c>
      <c r="W39" s="389">
        <v>3183</v>
      </c>
      <c r="X39" s="389">
        <v>10289</v>
      </c>
      <c r="Y39" s="389">
        <v>399</v>
      </c>
      <c r="Z39" s="389">
        <v>2662</v>
      </c>
      <c r="AA39" s="389">
        <v>5521</v>
      </c>
      <c r="AB39" s="389">
        <v>2572</v>
      </c>
      <c r="AC39" s="389">
        <v>380</v>
      </c>
      <c r="AD39" s="389">
        <v>2497</v>
      </c>
      <c r="AE39" s="389">
        <v>11295</v>
      </c>
      <c r="AF39" s="389">
        <v>1768</v>
      </c>
      <c r="AG39" s="389">
        <v>3007</v>
      </c>
      <c r="AH39" s="389">
        <v>5760</v>
      </c>
      <c r="AI39" s="583">
        <v>116412</v>
      </c>
      <c r="AJ39" s="45"/>
      <c r="AK39" s="45"/>
      <c r="AL39" s="45"/>
      <c r="AM39" s="45"/>
      <c r="AN39" s="45"/>
    </row>
    <row r="40" spans="1:40" ht="15">
      <c r="A40" s="45"/>
      <c r="B40" s="45" t="s">
        <v>737</v>
      </c>
      <c r="C40" s="389">
        <v>2487</v>
      </c>
      <c r="D40" s="389">
        <v>4809</v>
      </c>
      <c r="E40" s="389">
        <v>2842</v>
      </c>
      <c r="F40" s="389">
        <v>1934</v>
      </c>
      <c r="G40" s="389">
        <v>1205</v>
      </c>
      <c r="H40" s="389">
        <v>1654</v>
      </c>
      <c r="I40" s="389">
        <v>2326</v>
      </c>
      <c r="J40" s="389">
        <v>2913</v>
      </c>
      <c r="K40" s="389">
        <v>2764</v>
      </c>
      <c r="L40" s="389">
        <v>2618</v>
      </c>
      <c r="M40" s="389">
        <v>2498</v>
      </c>
      <c r="N40" s="389">
        <v>9596</v>
      </c>
      <c r="O40" s="389">
        <v>462</v>
      </c>
      <c r="P40" s="389">
        <v>3506</v>
      </c>
      <c r="Q40" s="389">
        <v>8907</v>
      </c>
      <c r="R40" s="389">
        <v>7918</v>
      </c>
      <c r="S40" s="389">
        <v>6432</v>
      </c>
      <c r="T40" s="389">
        <v>2694</v>
      </c>
      <c r="U40" s="389">
        <v>2504</v>
      </c>
      <c r="V40" s="389">
        <v>1945</v>
      </c>
      <c r="W40" s="389">
        <v>2959</v>
      </c>
      <c r="X40" s="389">
        <v>7968</v>
      </c>
      <c r="Y40" s="389">
        <v>629</v>
      </c>
      <c r="Z40" s="389">
        <v>4045</v>
      </c>
      <c r="AA40" s="389">
        <v>2715</v>
      </c>
      <c r="AB40" s="389">
        <v>3337</v>
      </c>
      <c r="AC40" s="389">
        <v>560</v>
      </c>
      <c r="AD40" s="389">
        <v>2918</v>
      </c>
      <c r="AE40" s="389">
        <v>4445</v>
      </c>
      <c r="AF40" s="389">
        <v>2272</v>
      </c>
      <c r="AG40" s="389">
        <v>1863</v>
      </c>
      <c r="AH40" s="389">
        <v>3702</v>
      </c>
      <c r="AI40" s="583">
        <v>109427</v>
      </c>
      <c r="AJ40" s="45"/>
      <c r="AK40" s="45"/>
      <c r="AL40" s="45"/>
      <c r="AM40" s="45"/>
      <c r="AN40" s="45"/>
    </row>
    <row r="41" spans="1:40" ht="1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row>
    <row r="42" spans="1:40" ht="1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row>
  </sheetData>
  <sheetProtection/>
  <mergeCells count="4">
    <mergeCell ref="J2:L2"/>
    <mergeCell ref="M2:M3"/>
    <mergeCell ref="N2:N3"/>
    <mergeCell ref="O2:O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AJ77"/>
  <sheetViews>
    <sheetView zoomScale="75" zoomScaleNormal="75" zoomScalePageLayoutView="0" workbookViewId="0" topLeftCell="A1">
      <selection activeCell="R11" sqref="R11"/>
    </sheetView>
  </sheetViews>
  <sheetFormatPr defaultColWidth="9.140625" defaultRowHeight="12.75"/>
  <cols>
    <col min="1" max="1" width="22.57421875" style="0" customWidth="1"/>
    <col min="2" max="8" width="10.28125" style="0" hidden="1" customWidth="1"/>
    <col min="9" max="11" width="9.7109375" style="0" hidden="1" customWidth="1"/>
    <col min="12" max="12" width="11.421875" style="0" hidden="1" customWidth="1"/>
    <col min="13" max="13" width="10.8515625" style="0" hidden="1" customWidth="1"/>
    <col min="14" max="16" width="9.7109375" style="0" customWidth="1"/>
    <col min="17" max="17" width="9.7109375" style="102" customWidth="1"/>
    <col min="18" max="18" width="12.00390625" style="102" customWidth="1"/>
    <col min="19" max="19" width="9.7109375" style="102" customWidth="1"/>
    <col min="20" max="20" width="9.421875" style="0" customWidth="1"/>
    <col min="21" max="21" width="11.421875" style="0" customWidth="1"/>
  </cols>
  <sheetData>
    <row r="1" spans="1:19" s="44" customFormat="1" ht="15.75">
      <c r="A1" s="96" t="s">
        <v>326</v>
      </c>
      <c r="B1" s="96"/>
      <c r="C1" s="96"/>
      <c r="D1" s="96"/>
      <c r="E1" s="96"/>
      <c r="F1" s="96"/>
      <c r="G1" s="96"/>
      <c r="H1" s="96"/>
      <c r="N1" s="45"/>
      <c r="Q1" s="165"/>
      <c r="R1" s="165"/>
      <c r="S1" s="165"/>
    </row>
    <row r="2" spans="1:24" ht="15.75">
      <c r="A2" s="236"/>
      <c r="B2" s="236">
        <v>1993</v>
      </c>
      <c r="C2" s="236">
        <v>1994</v>
      </c>
      <c r="D2" s="236">
        <v>1995</v>
      </c>
      <c r="E2" s="236">
        <v>1996</v>
      </c>
      <c r="F2" s="236">
        <v>1997</v>
      </c>
      <c r="G2" s="236">
        <v>1998</v>
      </c>
      <c r="H2" s="236">
        <v>1999</v>
      </c>
      <c r="I2" s="236">
        <v>2000</v>
      </c>
      <c r="J2" s="236">
        <v>2001</v>
      </c>
      <c r="K2" s="237">
        <v>2002</v>
      </c>
      <c r="L2" s="237">
        <v>2003</v>
      </c>
      <c r="M2" s="237">
        <v>2004</v>
      </c>
      <c r="N2" s="237">
        <v>2005</v>
      </c>
      <c r="O2" s="237">
        <v>2006</v>
      </c>
      <c r="P2" s="237">
        <v>2007</v>
      </c>
      <c r="Q2" s="237">
        <v>2008</v>
      </c>
      <c r="R2" s="237">
        <v>2009</v>
      </c>
      <c r="S2" s="237">
        <v>2010</v>
      </c>
      <c r="T2" s="237">
        <v>2011</v>
      </c>
      <c r="U2" s="237">
        <v>2012</v>
      </c>
      <c r="V2" s="237">
        <v>2013</v>
      </c>
      <c r="W2" s="237">
        <v>2014</v>
      </c>
      <c r="X2" s="237">
        <v>2015</v>
      </c>
    </row>
    <row r="3" spans="1:24" ht="12.75">
      <c r="A3" s="1"/>
      <c r="B3" s="1"/>
      <c r="C3" s="1"/>
      <c r="D3" s="1"/>
      <c r="E3" s="1"/>
      <c r="F3" s="1"/>
      <c r="G3" s="1"/>
      <c r="H3" s="1"/>
      <c r="K3" s="36"/>
      <c r="L3" s="170"/>
      <c r="M3" s="170"/>
      <c r="N3" s="102"/>
      <c r="O3" s="170" t="s">
        <v>206</v>
      </c>
      <c r="P3" s="170"/>
      <c r="Q3" s="170"/>
      <c r="R3" s="170"/>
      <c r="S3" s="170"/>
      <c r="T3" s="170"/>
      <c r="U3" s="170"/>
      <c r="V3" s="170"/>
      <c r="X3" s="170" t="s">
        <v>0</v>
      </c>
    </row>
    <row r="4" spans="1:19" ht="15">
      <c r="A4" s="188" t="s">
        <v>292</v>
      </c>
      <c r="B4" s="188"/>
      <c r="C4" s="188"/>
      <c r="D4" s="188"/>
      <c r="E4" s="188"/>
      <c r="F4" s="188"/>
      <c r="G4" s="188"/>
      <c r="H4" s="188"/>
      <c r="J4" s="36"/>
      <c r="L4" s="102"/>
      <c r="M4" s="102"/>
      <c r="N4" s="102"/>
      <c r="Q4"/>
      <c r="R4"/>
      <c r="S4"/>
    </row>
    <row r="5" spans="1:24" ht="15">
      <c r="A5" s="123" t="s">
        <v>7</v>
      </c>
      <c r="B5" s="333">
        <v>147.873</v>
      </c>
      <c r="C5" s="333">
        <v>145.531</v>
      </c>
      <c r="D5" s="334">
        <v>145.6</v>
      </c>
      <c r="E5" s="333">
        <v>153.4</v>
      </c>
      <c r="F5" s="333">
        <v>173.1</v>
      </c>
      <c r="G5" s="335">
        <v>177.796</v>
      </c>
      <c r="H5" s="335">
        <v>179.048</v>
      </c>
      <c r="I5" s="74">
        <v>183.335</v>
      </c>
      <c r="J5" s="44">
        <v>206.6</v>
      </c>
      <c r="K5" s="74">
        <v>224.097</v>
      </c>
      <c r="L5" s="74">
        <v>228.384</v>
      </c>
      <c r="M5" s="74">
        <v>228.063</v>
      </c>
      <c r="N5" s="74">
        <v>212.529</v>
      </c>
      <c r="O5" s="74">
        <v>204.903</v>
      </c>
      <c r="P5" s="74">
        <v>209.279</v>
      </c>
      <c r="Q5" s="74">
        <v>170.048</v>
      </c>
      <c r="R5" s="74">
        <v>176.771</v>
      </c>
      <c r="S5" s="74">
        <v>168.251</v>
      </c>
      <c r="T5" s="74">
        <v>159.178</v>
      </c>
      <c r="U5" s="74">
        <v>174.859</v>
      </c>
      <c r="V5" s="74">
        <v>199.343</v>
      </c>
      <c r="W5" s="74">
        <v>217.4</v>
      </c>
      <c r="X5" s="74">
        <v>223.45</v>
      </c>
    </row>
    <row r="6" spans="1:25" ht="15">
      <c r="A6" s="123" t="s">
        <v>1</v>
      </c>
      <c r="B6" s="333">
        <v>3.073</v>
      </c>
      <c r="C6" s="333">
        <v>2.948</v>
      </c>
      <c r="D6" s="334">
        <v>2.9</v>
      </c>
      <c r="E6" s="333">
        <v>3.8</v>
      </c>
      <c r="F6" s="333">
        <v>5.6</v>
      </c>
      <c r="G6" s="335">
        <v>7.241</v>
      </c>
      <c r="H6" s="335">
        <v>8.679</v>
      </c>
      <c r="I6" s="74">
        <v>8.58</v>
      </c>
      <c r="J6" s="75">
        <v>8</v>
      </c>
      <c r="K6" s="74">
        <v>7.654</v>
      </c>
      <c r="L6" s="74">
        <v>6.934</v>
      </c>
      <c r="M6" s="74">
        <v>5.91</v>
      </c>
      <c r="N6" s="74">
        <v>6.552</v>
      </c>
      <c r="O6" s="74">
        <v>7.122</v>
      </c>
      <c r="P6" s="74">
        <v>7.609</v>
      </c>
      <c r="Q6" s="74">
        <v>7.491</v>
      </c>
      <c r="R6" s="74">
        <v>5.976</v>
      </c>
      <c r="S6" s="74">
        <v>4.886</v>
      </c>
      <c r="T6" s="74">
        <v>4.758</v>
      </c>
      <c r="U6" s="74">
        <v>5.139</v>
      </c>
      <c r="V6" s="74">
        <v>5.206</v>
      </c>
      <c r="W6" s="74">
        <v>5.922</v>
      </c>
      <c r="X6" s="74">
        <v>6.13</v>
      </c>
      <c r="Y6" s="102"/>
    </row>
    <row r="7" spans="1:24" ht="15">
      <c r="A7" s="123" t="s">
        <v>257</v>
      </c>
      <c r="B7" s="333">
        <v>0.765</v>
      </c>
      <c r="C7" s="333">
        <v>0.848</v>
      </c>
      <c r="D7" s="334">
        <v>0.8</v>
      </c>
      <c r="E7" s="336">
        <v>0.7</v>
      </c>
      <c r="F7" s="333">
        <v>0.9</v>
      </c>
      <c r="G7" s="335">
        <v>0.811</v>
      </c>
      <c r="H7" s="335">
        <v>0.84</v>
      </c>
      <c r="I7" s="74">
        <v>0.754</v>
      </c>
      <c r="J7" s="44">
        <v>0.8</v>
      </c>
      <c r="K7" s="74">
        <v>0.678</v>
      </c>
      <c r="L7" s="74">
        <v>0.821</v>
      </c>
      <c r="M7" s="74">
        <v>0.859</v>
      </c>
      <c r="N7" s="74">
        <v>1.273</v>
      </c>
      <c r="O7" s="74">
        <v>1.056</v>
      </c>
      <c r="P7" s="74">
        <v>1.035</v>
      </c>
      <c r="Q7" s="74">
        <v>0.897</v>
      </c>
      <c r="R7" s="74">
        <v>0.691</v>
      </c>
      <c r="S7" s="74">
        <v>0.654</v>
      </c>
      <c r="T7" s="74">
        <v>0.628</v>
      </c>
      <c r="U7" s="74">
        <v>0.704</v>
      </c>
      <c r="V7" s="74">
        <v>0.916</v>
      </c>
      <c r="W7" s="74">
        <v>0.824</v>
      </c>
      <c r="X7" s="74">
        <v>0.806</v>
      </c>
    </row>
    <row r="8" spans="1:24" ht="15">
      <c r="A8" s="123" t="s">
        <v>2</v>
      </c>
      <c r="B8" s="333">
        <v>2.999</v>
      </c>
      <c r="C8" s="333">
        <v>3.16</v>
      </c>
      <c r="D8" s="334">
        <v>3.5</v>
      </c>
      <c r="E8" s="333">
        <v>3.6</v>
      </c>
      <c r="F8" s="333">
        <v>3.1</v>
      </c>
      <c r="G8" s="335">
        <v>3.282</v>
      </c>
      <c r="H8" s="335">
        <v>3.28</v>
      </c>
      <c r="I8" s="74">
        <v>3.463</v>
      </c>
      <c r="J8" s="44">
        <v>2.9</v>
      </c>
      <c r="K8" s="74">
        <v>3.039</v>
      </c>
      <c r="L8" s="74">
        <v>3.39</v>
      </c>
      <c r="M8" s="74">
        <v>3.386</v>
      </c>
      <c r="N8" s="74">
        <v>3.748</v>
      </c>
      <c r="O8" s="74">
        <v>3.742</v>
      </c>
      <c r="P8" s="74">
        <v>3.348</v>
      </c>
      <c r="Q8" s="74">
        <v>3.743</v>
      </c>
      <c r="R8" s="74">
        <v>2.219</v>
      </c>
      <c r="S8" s="74">
        <v>1.962</v>
      </c>
      <c r="T8" s="74">
        <v>2.485</v>
      </c>
      <c r="U8" s="74">
        <v>2.72</v>
      </c>
      <c r="V8" s="74">
        <v>3.263</v>
      </c>
      <c r="W8" s="74">
        <v>2.464</v>
      </c>
      <c r="X8" s="74">
        <v>3</v>
      </c>
    </row>
    <row r="9" spans="1:24" ht="15">
      <c r="A9" s="123" t="s">
        <v>311</v>
      </c>
      <c r="B9" s="333">
        <v>11.278</v>
      </c>
      <c r="C9" s="333">
        <v>12.73</v>
      </c>
      <c r="D9" s="334">
        <v>15.2</v>
      </c>
      <c r="E9" s="333">
        <v>16.8</v>
      </c>
      <c r="F9" s="333">
        <v>18.4</v>
      </c>
      <c r="G9" s="335">
        <v>17.793</v>
      </c>
      <c r="H9" s="335">
        <v>20.945</v>
      </c>
      <c r="I9" s="74">
        <v>20.759</v>
      </c>
      <c r="J9" s="75">
        <v>19</v>
      </c>
      <c r="K9" s="189">
        <v>19.897</v>
      </c>
      <c r="L9" s="74">
        <v>21.966</v>
      </c>
      <c r="M9" s="74">
        <v>23.789</v>
      </c>
      <c r="N9" s="74">
        <v>25.988</v>
      </c>
      <c r="O9" s="74">
        <v>25.257</v>
      </c>
      <c r="P9" s="74">
        <v>28.414</v>
      </c>
      <c r="Q9" s="74">
        <v>31.585</v>
      </c>
      <c r="R9" s="74">
        <v>30.002</v>
      </c>
      <c r="S9" s="74">
        <v>32.357</v>
      </c>
      <c r="T9" s="74">
        <v>34.4</v>
      </c>
      <c r="U9" s="74">
        <v>31.861</v>
      </c>
      <c r="V9" s="74">
        <v>31.64</v>
      </c>
      <c r="W9" s="74">
        <v>34.078</v>
      </c>
      <c r="X9" s="74">
        <v>32.258</v>
      </c>
    </row>
    <row r="10" spans="1:24" ht="15">
      <c r="A10" s="123" t="s">
        <v>307</v>
      </c>
      <c r="B10" s="333">
        <v>4.32</v>
      </c>
      <c r="C10" s="333">
        <v>4.42</v>
      </c>
      <c r="D10" s="334">
        <v>4.8</v>
      </c>
      <c r="E10" s="336">
        <v>4.7</v>
      </c>
      <c r="F10" s="333">
        <v>4.4</v>
      </c>
      <c r="G10" s="335">
        <v>2.978</v>
      </c>
      <c r="H10" s="335">
        <v>3.335000000000008</v>
      </c>
      <c r="I10" s="74">
        <v>3.4499999999999886</v>
      </c>
      <c r="J10" s="44">
        <v>3.9</v>
      </c>
      <c r="K10" s="189">
        <v>4.36</v>
      </c>
      <c r="L10" s="74">
        <v>1.22</v>
      </c>
      <c r="M10" s="74">
        <v>1.139</v>
      </c>
      <c r="N10" s="74">
        <v>1.231</v>
      </c>
      <c r="O10" s="74">
        <v>1.16</v>
      </c>
      <c r="P10" s="74">
        <v>1.554</v>
      </c>
      <c r="Q10" s="74">
        <v>1.521</v>
      </c>
      <c r="R10" s="74">
        <v>0.778</v>
      </c>
      <c r="S10" s="74">
        <v>0.72</v>
      </c>
      <c r="T10" s="74">
        <v>0.856</v>
      </c>
      <c r="U10" s="74">
        <v>1.16</v>
      </c>
      <c r="V10" s="74">
        <v>1.027</v>
      </c>
      <c r="W10" s="74">
        <v>1.476</v>
      </c>
      <c r="X10" s="74">
        <v>1.934</v>
      </c>
    </row>
    <row r="11" spans="1:24" ht="15.75">
      <c r="A11" s="159" t="s">
        <v>5</v>
      </c>
      <c r="B11" s="337">
        <v>170.308</v>
      </c>
      <c r="C11" s="337">
        <v>169.637</v>
      </c>
      <c r="D11" s="338">
        <v>172.7</v>
      </c>
      <c r="E11" s="337">
        <v>183</v>
      </c>
      <c r="F11" s="337">
        <v>205.6</v>
      </c>
      <c r="G11" s="339">
        <v>209.901</v>
      </c>
      <c r="H11" s="340">
        <v>216.127</v>
      </c>
      <c r="I11" s="160">
        <v>220.341</v>
      </c>
      <c r="J11" s="99">
        <v>241.2</v>
      </c>
      <c r="K11" s="468">
        <f>SUM(K5:K10)</f>
        <v>259.72499999999997</v>
      </c>
      <c r="L11" s="468">
        <f aca="true" t="shared" si="0" ref="L11:U11">SUM(L5:L10)</f>
        <v>262.715</v>
      </c>
      <c r="M11" s="468">
        <f t="shared" si="0"/>
        <v>263.146</v>
      </c>
      <c r="N11" s="468">
        <f t="shared" si="0"/>
        <v>251.32099999999997</v>
      </c>
      <c r="O11" s="468">
        <f t="shared" si="0"/>
        <v>243.23999999999998</v>
      </c>
      <c r="P11" s="468">
        <f t="shared" si="0"/>
        <v>251.239</v>
      </c>
      <c r="Q11" s="468">
        <f t="shared" si="0"/>
        <v>215.28499999999997</v>
      </c>
      <c r="R11" s="468">
        <f t="shared" si="0"/>
        <v>216.43699999999998</v>
      </c>
      <c r="S11" s="468">
        <f t="shared" si="0"/>
        <v>208.82999999999998</v>
      </c>
      <c r="T11" s="468">
        <f t="shared" si="0"/>
        <v>202.305</v>
      </c>
      <c r="U11" s="468">
        <f t="shared" si="0"/>
        <v>216.443</v>
      </c>
      <c r="V11" s="468">
        <f>SUM(V5:V10)</f>
        <v>241.39499999999998</v>
      </c>
      <c r="W11" s="468">
        <f>SUM(W5:W10)</f>
        <v>262.164</v>
      </c>
      <c r="X11" s="468">
        <f>SUM(X5:X10)</f>
        <v>267.57800000000003</v>
      </c>
    </row>
    <row r="12" spans="1:24" ht="15.75">
      <c r="A12" s="137" t="s">
        <v>246</v>
      </c>
      <c r="B12" s="333"/>
      <c r="C12" s="333"/>
      <c r="D12" s="334"/>
      <c r="E12" s="333"/>
      <c r="F12" s="333"/>
      <c r="G12" s="341"/>
      <c r="H12" s="335"/>
      <c r="I12" s="74"/>
      <c r="J12" s="74"/>
      <c r="K12" s="37"/>
      <c r="L12" s="56"/>
      <c r="M12" s="56"/>
      <c r="N12" s="102"/>
      <c r="O12" s="102"/>
      <c r="P12" s="102"/>
      <c r="T12" s="102"/>
      <c r="V12" s="102"/>
      <c r="W12" s="102"/>
      <c r="X12" s="165"/>
    </row>
    <row r="13" spans="1:24" ht="15">
      <c r="A13" s="180" t="s">
        <v>255</v>
      </c>
      <c r="B13" s="341">
        <v>146</v>
      </c>
      <c r="C13" s="341">
        <v>144.4</v>
      </c>
      <c r="D13" s="341">
        <v>146.9</v>
      </c>
      <c r="E13" s="341">
        <v>155.2</v>
      </c>
      <c r="F13" s="341">
        <v>173.9</v>
      </c>
      <c r="G13" s="341">
        <v>177.6</v>
      </c>
      <c r="H13" s="341">
        <v>181.9</v>
      </c>
      <c r="I13" s="74">
        <v>187.2</v>
      </c>
      <c r="J13" s="165">
        <v>205.5</v>
      </c>
      <c r="K13" s="74">
        <v>220.506</v>
      </c>
      <c r="L13" s="80">
        <v>219.332</v>
      </c>
      <c r="M13" s="80">
        <v>217.861</v>
      </c>
      <c r="N13" s="80">
        <v>203.167</v>
      </c>
      <c r="O13" s="80">
        <v>196.518</v>
      </c>
      <c r="P13" s="80">
        <v>202.544</v>
      </c>
      <c r="Q13" s="80">
        <v>172.668</v>
      </c>
      <c r="R13" s="80">
        <v>186.212</v>
      </c>
      <c r="S13" s="80">
        <v>177.247</v>
      </c>
      <c r="T13" s="80">
        <v>167.764</v>
      </c>
      <c r="U13" s="80">
        <v>182.525</v>
      </c>
      <c r="V13" s="74">
        <v>205.216</v>
      </c>
      <c r="W13" s="74">
        <v>222.414</v>
      </c>
      <c r="X13" s="74">
        <v>221.807</v>
      </c>
    </row>
    <row r="14" spans="1:24" ht="15">
      <c r="A14" s="180" t="s">
        <v>247</v>
      </c>
      <c r="B14" s="341">
        <v>0.2</v>
      </c>
      <c r="C14" s="341">
        <v>0.3</v>
      </c>
      <c r="D14" s="341">
        <v>0.2</v>
      </c>
      <c r="E14" s="341">
        <v>0.3</v>
      </c>
      <c r="F14" s="341">
        <v>0.2</v>
      </c>
      <c r="G14" s="341">
        <v>0.4</v>
      </c>
      <c r="H14" s="341">
        <v>0.4</v>
      </c>
      <c r="I14" s="74">
        <v>0.5</v>
      </c>
      <c r="J14" s="165">
        <v>0.5</v>
      </c>
      <c r="K14" s="74">
        <v>0.413</v>
      </c>
      <c r="L14" s="74">
        <v>0.465</v>
      </c>
      <c r="M14" s="74">
        <v>0.518</v>
      </c>
      <c r="N14" s="74">
        <v>0.49</v>
      </c>
      <c r="O14" s="74">
        <v>0.604</v>
      </c>
      <c r="P14" s="74">
        <v>0.638</v>
      </c>
      <c r="Q14" s="74">
        <v>0.301</v>
      </c>
      <c r="R14" s="74">
        <v>0.215</v>
      </c>
      <c r="S14" s="74">
        <v>0.354</v>
      </c>
      <c r="T14" s="74">
        <v>0.429</v>
      </c>
      <c r="U14" s="74">
        <v>0.405</v>
      </c>
      <c r="V14" s="74">
        <v>0.345</v>
      </c>
      <c r="W14" s="74">
        <v>0.543</v>
      </c>
      <c r="X14" s="74">
        <v>0.479</v>
      </c>
    </row>
    <row r="15" spans="1:24" ht="15">
      <c r="A15" s="180" t="s">
        <v>1</v>
      </c>
      <c r="B15" s="341">
        <v>3.5</v>
      </c>
      <c r="C15" s="341">
        <v>3.2</v>
      </c>
      <c r="D15" s="341">
        <v>3.2</v>
      </c>
      <c r="E15" s="341">
        <v>4.4</v>
      </c>
      <c r="F15" s="341">
        <v>6.4</v>
      </c>
      <c r="G15" s="341">
        <v>7.4</v>
      </c>
      <c r="H15" s="341">
        <v>8.9</v>
      </c>
      <c r="I15" s="74">
        <v>8.2</v>
      </c>
      <c r="J15" s="165">
        <v>8.1</v>
      </c>
      <c r="K15" s="74">
        <v>7.766</v>
      </c>
      <c r="L15" s="80">
        <v>7.075</v>
      </c>
      <c r="M15" s="80">
        <v>6.01</v>
      </c>
      <c r="N15" s="80">
        <v>6.643</v>
      </c>
      <c r="O15" s="80">
        <v>7.221</v>
      </c>
      <c r="P15" s="80">
        <v>7.763</v>
      </c>
      <c r="Q15" s="80">
        <v>7.67</v>
      </c>
      <c r="R15" s="80">
        <v>6.132</v>
      </c>
      <c r="S15" s="80">
        <v>5.008</v>
      </c>
      <c r="T15" s="80">
        <v>4.845</v>
      </c>
      <c r="U15" s="80">
        <v>5.246</v>
      </c>
      <c r="V15" s="74">
        <v>5.349</v>
      </c>
      <c r="W15" s="74">
        <v>6.11</v>
      </c>
      <c r="X15" s="74">
        <v>6.355</v>
      </c>
    </row>
    <row r="16" spans="1:24" ht="15">
      <c r="A16" s="180" t="s">
        <v>248</v>
      </c>
      <c r="B16" s="80">
        <v>0</v>
      </c>
      <c r="C16" s="341">
        <v>0.1</v>
      </c>
      <c r="D16" s="80">
        <v>0</v>
      </c>
      <c r="E16" s="80">
        <v>0</v>
      </c>
      <c r="F16" s="341">
        <v>0.1</v>
      </c>
      <c r="G16" s="341">
        <v>0.1</v>
      </c>
      <c r="H16" s="341">
        <v>0.1</v>
      </c>
      <c r="I16" s="80">
        <v>0</v>
      </c>
      <c r="J16" s="80">
        <v>0</v>
      </c>
      <c r="K16" s="80">
        <v>0.017</v>
      </c>
      <c r="L16" s="80">
        <v>0.033</v>
      </c>
      <c r="M16" s="80">
        <v>0.016</v>
      </c>
      <c r="N16" s="80">
        <v>0.02</v>
      </c>
      <c r="O16" s="80">
        <v>0.028</v>
      </c>
      <c r="P16" s="80">
        <v>0.023</v>
      </c>
      <c r="Q16" s="80">
        <v>0.017</v>
      </c>
      <c r="R16" s="80">
        <v>0.039</v>
      </c>
      <c r="S16" s="80">
        <v>0.037</v>
      </c>
      <c r="T16" s="80">
        <v>0.036</v>
      </c>
      <c r="U16" s="80">
        <v>0.049</v>
      </c>
      <c r="V16" s="74">
        <v>0.033</v>
      </c>
      <c r="W16" s="74">
        <v>0.03</v>
      </c>
      <c r="X16" s="74">
        <v>0.038</v>
      </c>
    </row>
    <row r="17" spans="1:24" ht="15">
      <c r="A17" s="180" t="s">
        <v>384</v>
      </c>
      <c r="B17" s="341">
        <v>11.1</v>
      </c>
      <c r="C17" s="341">
        <v>11.4</v>
      </c>
      <c r="D17" s="341">
        <v>11.6</v>
      </c>
      <c r="E17" s="341">
        <v>12.5</v>
      </c>
      <c r="F17" s="341">
        <v>13.9</v>
      </c>
      <c r="G17" s="341">
        <v>15.2</v>
      </c>
      <c r="H17" s="341">
        <v>14.6</v>
      </c>
      <c r="I17" s="189">
        <v>14.5</v>
      </c>
      <c r="J17" s="74">
        <v>18.288</v>
      </c>
      <c r="K17" s="74">
        <v>21.448</v>
      </c>
      <c r="L17" s="74">
        <v>25.232</v>
      </c>
      <c r="M17" s="74">
        <v>28.202</v>
      </c>
      <c r="N17" s="74">
        <v>29.648</v>
      </c>
      <c r="O17" s="74">
        <v>28.218</v>
      </c>
      <c r="P17" s="74">
        <v>28.846</v>
      </c>
      <c r="Q17" s="74">
        <v>22.841</v>
      </c>
      <c r="R17" s="74">
        <v>14.446</v>
      </c>
      <c r="S17" s="74">
        <v>17.831</v>
      </c>
      <c r="T17" s="74">
        <v>19.577</v>
      </c>
      <c r="U17" s="74">
        <v>17.707</v>
      </c>
      <c r="V17" s="74">
        <v>20.151</v>
      </c>
      <c r="W17" s="74">
        <v>23.363</v>
      </c>
      <c r="X17" s="74">
        <v>28.307</v>
      </c>
    </row>
    <row r="18" spans="1:24" ht="15">
      <c r="A18" s="180" t="s">
        <v>383</v>
      </c>
      <c r="B18" s="341">
        <v>3</v>
      </c>
      <c r="C18" s="341">
        <v>3.4</v>
      </c>
      <c r="D18" s="341">
        <v>3.5</v>
      </c>
      <c r="E18" s="341">
        <v>3.6</v>
      </c>
      <c r="F18" s="341">
        <v>4</v>
      </c>
      <c r="G18" s="341">
        <v>3.8</v>
      </c>
      <c r="H18" s="341">
        <v>4</v>
      </c>
      <c r="I18" s="189">
        <v>4.6</v>
      </c>
      <c r="J18" s="74">
        <v>3.11</v>
      </c>
      <c r="K18" s="74">
        <v>3.433</v>
      </c>
      <c r="L18" s="74">
        <v>3.792</v>
      </c>
      <c r="M18" s="74">
        <v>3.826</v>
      </c>
      <c r="N18" s="74">
        <v>4.399</v>
      </c>
      <c r="O18" s="74">
        <v>4.182</v>
      </c>
      <c r="P18" s="74">
        <v>3.84</v>
      </c>
      <c r="Q18" s="74">
        <v>4.23</v>
      </c>
      <c r="R18" s="74">
        <v>2.976</v>
      </c>
      <c r="S18" s="74">
        <v>2.267</v>
      </c>
      <c r="T18" s="74">
        <v>2.774</v>
      </c>
      <c r="U18" s="74">
        <v>3.168</v>
      </c>
      <c r="V18" s="74">
        <v>3.821</v>
      </c>
      <c r="W18" s="74">
        <v>3.209</v>
      </c>
      <c r="X18" s="74">
        <v>3.767</v>
      </c>
    </row>
    <row r="19" spans="1:24" ht="17.25" customHeight="1">
      <c r="A19" s="180" t="s">
        <v>249</v>
      </c>
      <c r="B19" s="341">
        <v>1.1</v>
      </c>
      <c r="C19" s="341">
        <v>1.2</v>
      </c>
      <c r="D19" s="341">
        <v>1.4</v>
      </c>
      <c r="E19" s="341">
        <v>1.3</v>
      </c>
      <c r="F19" s="341">
        <v>1.5</v>
      </c>
      <c r="G19" s="341">
        <v>1.3</v>
      </c>
      <c r="H19" s="341">
        <v>1.3</v>
      </c>
      <c r="I19" s="74">
        <v>1.2</v>
      </c>
      <c r="J19" s="165">
        <v>1.2</v>
      </c>
      <c r="K19" s="74">
        <v>1.27</v>
      </c>
      <c r="L19" s="74">
        <v>1.455</v>
      </c>
      <c r="M19" s="74">
        <v>1.244</v>
      </c>
      <c r="N19" s="74">
        <v>1.647</v>
      </c>
      <c r="O19" s="74">
        <v>1.452</v>
      </c>
      <c r="P19" s="74">
        <v>1.326</v>
      </c>
      <c r="Q19" s="74">
        <v>1.148</v>
      </c>
      <c r="R19" s="74">
        <v>0.823</v>
      </c>
      <c r="S19" s="74">
        <v>0.814</v>
      </c>
      <c r="T19" s="74">
        <v>0.796</v>
      </c>
      <c r="U19" s="74">
        <v>0.822</v>
      </c>
      <c r="V19" s="74">
        <v>0.999</v>
      </c>
      <c r="W19" s="74">
        <v>0.872</v>
      </c>
      <c r="X19" s="74">
        <v>0.898</v>
      </c>
    </row>
    <row r="20" spans="1:24" ht="18" customHeight="1">
      <c r="A20" s="466" t="s">
        <v>256</v>
      </c>
      <c r="B20" s="341">
        <v>3.1</v>
      </c>
      <c r="C20" s="341">
        <v>2.8</v>
      </c>
      <c r="D20" s="341">
        <v>2.9</v>
      </c>
      <c r="E20" s="341">
        <v>3.2</v>
      </c>
      <c r="F20" s="341">
        <v>3.2</v>
      </c>
      <c r="G20" s="341">
        <v>2</v>
      </c>
      <c r="H20" s="341">
        <v>2.6</v>
      </c>
      <c r="I20" s="74">
        <v>2.4</v>
      </c>
      <c r="J20" s="165">
        <v>2.8</v>
      </c>
      <c r="K20" s="74">
        <v>3.253</v>
      </c>
      <c r="L20" s="74">
        <v>3.296</v>
      </c>
      <c r="M20" s="74">
        <v>3.364</v>
      </c>
      <c r="N20" s="74">
        <v>2.888</v>
      </c>
      <c r="O20" s="74">
        <v>2.94</v>
      </c>
      <c r="P20" s="74">
        <v>3.298</v>
      </c>
      <c r="Q20" s="74">
        <v>3.5</v>
      </c>
      <c r="R20" s="74">
        <v>3.109</v>
      </c>
      <c r="S20" s="74">
        <v>2.95</v>
      </c>
      <c r="T20" s="74">
        <v>3.18</v>
      </c>
      <c r="U20" s="74">
        <v>2.95</v>
      </c>
      <c r="V20" s="74">
        <v>2.609</v>
      </c>
      <c r="W20" s="74">
        <v>2.769</v>
      </c>
      <c r="X20" s="74">
        <v>2.842</v>
      </c>
    </row>
    <row r="21" spans="1:24" ht="15">
      <c r="A21" s="180" t="s">
        <v>4</v>
      </c>
      <c r="B21" s="341">
        <v>2.2</v>
      </c>
      <c r="C21" s="341">
        <v>2.8</v>
      </c>
      <c r="D21" s="341">
        <v>3</v>
      </c>
      <c r="E21" s="341">
        <v>2.5</v>
      </c>
      <c r="F21" s="341">
        <v>2.5</v>
      </c>
      <c r="G21" s="341">
        <v>2.1</v>
      </c>
      <c r="H21" s="341">
        <v>2.4</v>
      </c>
      <c r="I21" s="74">
        <v>1.8</v>
      </c>
      <c r="J21" s="165">
        <v>2.3</v>
      </c>
      <c r="K21" s="74">
        <v>1.619</v>
      </c>
      <c r="L21" s="74">
        <v>2.035</v>
      </c>
      <c r="M21" s="74">
        <v>2.105</v>
      </c>
      <c r="N21" s="74">
        <v>2.419</v>
      </c>
      <c r="O21" s="74">
        <v>2.077</v>
      </c>
      <c r="P21" s="74">
        <v>2.961</v>
      </c>
      <c r="Q21" s="74">
        <v>2.91</v>
      </c>
      <c r="R21" s="74">
        <v>2.485</v>
      </c>
      <c r="S21" s="74">
        <v>2.322</v>
      </c>
      <c r="T21" s="74">
        <v>2.904</v>
      </c>
      <c r="U21" s="74">
        <v>3.571</v>
      </c>
      <c r="V21" s="74">
        <v>2.872</v>
      </c>
      <c r="W21" s="74">
        <v>2.854</v>
      </c>
      <c r="X21" s="74">
        <v>3.085</v>
      </c>
    </row>
    <row r="22" spans="1:36" s="136" customFormat="1" ht="15.75">
      <c r="A22" s="184" t="s">
        <v>6</v>
      </c>
      <c r="B22" s="339">
        <v>170.3</v>
      </c>
      <c r="C22" s="339">
        <v>169.6</v>
      </c>
      <c r="D22" s="339">
        <v>172.7</v>
      </c>
      <c r="E22" s="339">
        <v>183</v>
      </c>
      <c r="F22" s="339">
        <v>205.6</v>
      </c>
      <c r="G22" s="339">
        <v>209.9</v>
      </c>
      <c r="H22" s="339">
        <v>216.1</v>
      </c>
      <c r="I22" s="160">
        <v>220.3</v>
      </c>
      <c r="J22" s="171">
        <v>241.2</v>
      </c>
      <c r="K22" s="468">
        <f>SUM(K13:K21)</f>
        <v>259.725</v>
      </c>
      <c r="L22" s="468">
        <f aca="true" t="shared" si="1" ref="L22:U22">SUM(L13:L21)</f>
        <v>262.715</v>
      </c>
      <c r="M22" s="468">
        <f t="shared" si="1"/>
        <v>263.146</v>
      </c>
      <c r="N22" s="468">
        <f t="shared" si="1"/>
        <v>251.32100000000003</v>
      </c>
      <c r="O22" s="468">
        <f t="shared" si="1"/>
        <v>243.23999999999998</v>
      </c>
      <c r="P22" s="468">
        <f t="shared" si="1"/>
        <v>251.23900000000003</v>
      </c>
      <c r="Q22" s="468">
        <f t="shared" si="1"/>
        <v>215.28499999999997</v>
      </c>
      <c r="R22" s="468">
        <f t="shared" si="1"/>
        <v>216.437</v>
      </c>
      <c r="S22" s="468">
        <f t="shared" si="1"/>
        <v>208.83</v>
      </c>
      <c r="T22" s="468">
        <f t="shared" si="1"/>
        <v>202.305</v>
      </c>
      <c r="U22" s="468">
        <f t="shared" si="1"/>
        <v>216.443</v>
      </c>
      <c r="V22" s="468">
        <f>SUM(V13:V21)</f>
        <v>241.39499999999998</v>
      </c>
      <c r="W22" s="468">
        <f>SUM(W13:W21)</f>
        <v>262.164</v>
      </c>
      <c r="X22" s="468">
        <f>SUM(X13:X21)</f>
        <v>267.578</v>
      </c>
      <c r="Y22"/>
      <c r="Z22"/>
      <c r="AA22"/>
      <c r="AB22"/>
      <c r="AC22"/>
      <c r="AD22"/>
      <c r="AE22"/>
      <c r="AF22"/>
      <c r="AG22"/>
      <c r="AH22"/>
      <c r="AI22"/>
      <c r="AJ22"/>
    </row>
    <row r="23" spans="1:24" ht="15" customHeight="1">
      <c r="A23" s="138" t="s">
        <v>354</v>
      </c>
      <c r="B23" s="138"/>
      <c r="C23" s="138"/>
      <c r="D23" s="138"/>
      <c r="E23" s="138"/>
      <c r="F23" s="138"/>
      <c r="G23" s="138"/>
      <c r="H23" s="138"/>
      <c r="K23" s="75"/>
      <c r="L23" s="74"/>
      <c r="M23" s="74"/>
      <c r="N23" s="165"/>
      <c r="O23" s="165"/>
      <c r="P23" s="165"/>
      <c r="Q23" s="165"/>
      <c r="R23" s="165"/>
      <c r="S23" s="165"/>
      <c r="T23" s="165"/>
      <c r="V23" s="102"/>
      <c r="W23" s="102"/>
      <c r="X23" s="165"/>
    </row>
    <row r="24" spans="1:24" ht="15" customHeight="1">
      <c r="A24" s="139" t="s">
        <v>189</v>
      </c>
      <c r="B24" s="81" t="s">
        <v>53</v>
      </c>
      <c r="C24" s="81" t="s">
        <v>53</v>
      </c>
      <c r="D24" s="81" t="s">
        <v>53</v>
      </c>
      <c r="E24" s="81" t="s">
        <v>53</v>
      </c>
      <c r="F24" s="81" t="s">
        <v>53</v>
      </c>
      <c r="G24" s="81" t="s">
        <v>53</v>
      </c>
      <c r="H24" s="335">
        <v>166.271</v>
      </c>
      <c r="I24" s="74">
        <v>168.686</v>
      </c>
      <c r="J24" s="44">
        <v>176.6</v>
      </c>
      <c r="K24" s="74">
        <v>177.951</v>
      </c>
      <c r="L24" s="74">
        <v>167.765</v>
      </c>
      <c r="M24" s="74">
        <v>157.718</v>
      </c>
      <c r="N24" s="74">
        <v>142.171</v>
      </c>
      <c r="O24" s="74">
        <v>137.427</v>
      </c>
      <c r="P24" s="74">
        <v>143.316</v>
      </c>
      <c r="Q24" s="74">
        <v>117.311</v>
      </c>
      <c r="R24" s="74">
        <v>123.892</v>
      </c>
      <c r="S24" s="74">
        <v>107.84</v>
      </c>
      <c r="T24" s="74">
        <v>98.441</v>
      </c>
      <c r="U24" s="74">
        <v>109.99</v>
      </c>
      <c r="V24" s="74">
        <v>118.76</v>
      </c>
      <c r="W24" s="74">
        <v>125.321</v>
      </c>
      <c r="X24" s="74">
        <v>125.328</v>
      </c>
    </row>
    <row r="25" spans="1:24" ht="15" customHeight="1">
      <c r="A25" s="139" t="s">
        <v>190</v>
      </c>
      <c r="B25" s="81" t="s">
        <v>53</v>
      </c>
      <c r="C25" s="81" t="s">
        <v>53</v>
      </c>
      <c r="D25" s="81" t="s">
        <v>53</v>
      </c>
      <c r="E25" s="81" t="s">
        <v>53</v>
      </c>
      <c r="F25" s="81" t="s">
        <v>53</v>
      </c>
      <c r="G25" s="81" t="s">
        <v>53</v>
      </c>
      <c r="H25" s="335">
        <v>49.522</v>
      </c>
      <c r="I25" s="74">
        <v>51.342</v>
      </c>
      <c r="J25" s="44">
        <v>64.4</v>
      </c>
      <c r="K25" s="74">
        <v>81.485</v>
      </c>
      <c r="L25" s="74">
        <v>94.652</v>
      </c>
      <c r="M25" s="74">
        <v>105.09</v>
      </c>
      <c r="N25" s="74">
        <v>108.773</v>
      </c>
      <c r="O25" s="74">
        <v>105.33</v>
      </c>
      <c r="P25" s="74">
        <v>106.864</v>
      </c>
      <c r="Q25" s="74">
        <v>96.717</v>
      </c>
      <c r="R25" s="74">
        <v>91.165</v>
      </c>
      <c r="S25" s="74">
        <v>99.012</v>
      </c>
      <c r="T25" s="74">
        <v>101.886</v>
      </c>
      <c r="U25" s="74">
        <v>104.389</v>
      </c>
      <c r="V25" s="74">
        <v>120.209</v>
      </c>
      <c r="W25" s="74">
        <v>133.262</v>
      </c>
      <c r="X25" s="74">
        <v>137.706</v>
      </c>
    </row>
    <row r="26" spans="1:24" ht="15" customHeight="1">
      <c r="A26" s="139" t="s">
        <v>515</v>
      </c>
      <c r="B26" s="81" t="s">
        <v>53</v>
      </c>
      <c r="C26" s="81" t="s">
        <v>53</v>
      </c>
      <c r="D26" s="81" t="s">
        <v>53</v>
      </c>
      <c r="E26" s="81" t="s">
        <v>53</v>
      </c>
      <c r="F26" s="81" t="s">
        <v>53</v>
      </c>
      <c r="G26" s="81" t="s">
        <v>53</v>
      </c>
      <c r="H26" s="335">
        <v>0.031</v>
      </c>
      <c r="I26" s="74">
        <v>0.019</v>
      </c>
      <c r="J26" s="75">
        <v>0</v>
      </c>
      <c r="K26" s="81">
        <v>0.009</v>
      </c>
      <c r="L26" s="81">
        <v>0.018</v>
      </c>
      <c r="M26" s="81">
        <v>0.072</v>
      </c>
      <c r="N26" s="81">
        <v>0.245</v>
      </c>
      <c r="O26" s="81">
        <v>0.429</v>
      </c>
      <c r="P26" s="81">
        <v>0.642</v>
      </c>
      <c r="Q26" s="81">
        <v>0.719</v>
      </c>
      <c r="R26" s="81">
        <v>0.778</v>
      </c>
      <c r="S26" s="81">
        <v>1.337</v>
      </c>
      <c r="T26" s="81">
        <v>1.135</v>
      </c>
      <c r="U26" s="81">
        <v>1.146</v>
      </c>
      <c r="V26" s="74">
        <v>1.409</v>
      </c>
      <c r="W26" s="74">
        <v>1.96</v>
      </c>
      <c r="X26" s="74">
        <v>3.09</v>
      </c>
    </row>
    <row r="27" spans="1:24" ht="15" customHeight="1">
      <c r="A27" s="139" t="s">
        <v>516</v>
      </c>
      <c r="B27" s="81" t="s">
        <v>53</v>
      </c>
      <c r="C27" s="81" t="s">
        <v>53</v>
      </c>
      <c r="D27" s="81" t="s">
        <v>53</v>
      </c>
      <c r="E27" s="81" t="s">
        <v>53</v>
      </c>
      <c r="F27" s="81" t="s">
        <v>53</v>
      </c>
      <c r="G27" s="81" t="s">
        <v>53</v>
      </c>
      <c r="H27" s="335">
        <v>0.263</v>
      </c>
      <c r="I27" s="74">
        <v>0.294</v>
      </c>
      <c r="J27" s="44">
        <v>0.1</v>
      </c>
      <c r="K27" s="81">
        <v>0.021</v>
      </c>
      <c r="L27" s="81">
        <v>0.02</v>
      </c>
      <c r="M27" s="81">
        <v>0.009</v>
      </c>
      <c r="N27" s="81">
        <v>0.021</v>
      </c>
      <c r="O27" s="81">
        <v>0.011</v>
      </c>
      <c r="P27" s="81">
        <v>0.363</v>
      </c>
      <c r="Q27" s="81">
        <v>0.495</v>
      </c>
      <c r="R27" s="81">
        <v>0.564</v>
      </c>
      <c r="S27" s="81">
        <v>0.593</v>
      </c>
      <c r="T27" s="81">
        <v>0.818</v>
      </c>
      <c r="U27" s="81">
        <v>0.897</v>
      </c>
      <c r="V27" s="74">
        <v>0.98</v>
      </c>
      <c r="W27" s="74">
        <v>1.577</v>
      </c>
      <c r="X27" s="74">
        <v>1.428</v>
      </c>
    </row>
    <row r="28" spans="1:24" ht="15" customHeight="1">
      <c r="A28" s="139" t="s">
        <v>242</v>
      </c>
      <c r="B28" s="81" t="s">
        <v>53</v>
      </c>
      <c r="C28" s="81" t="s">
        <v>53</v>
      </c>
      <c r="D28" s="81" t="s">
        <v>53</v>
      </c>
      <c r="E28" s="81" t="s">
        <v>53</v>
      </c>
      <c r="F28" s="81" t="s">
        <v>53</v>
      </c>
      <c r="G28" s="81" t="s">
        <v>53</v>
      </c>
      <c r="H28" s="81" t="s">
        <v>53</v>
      </c>
      <c r="I28" s="81" t="s">
        <v>53</v>
      </c>
      <c r="J28" s="44">
        <v>0.1</v>
      </c>
      <c r="K28" s="74">
        <v>0.231</v>
      </c>
      <c r="L28" s="74">
        <v>0.221</v>
      </c>
      <c r="M28" s="74">
        <v>0.215</v>
      </c>
      <c r="N28" s="74">
        <v>0.092</v>
      </c>
      <c r="O28" s="74">
        <v>0.031</v>
      </c>
      <c r="P28" s="74">
        <v>0.012</v>
      </c>
      <c r="Q28" s="74">
        <v>0.011</v>
      </c>
      <c r="R28" s="74">
        <v>0.027</v>
      </c>
      <c r="S28" s="74">
        <v>0.018</v>
      </c>
      <c r="T28" s="74">
        <v>0.015</v>
      </c>
      <c r="U28" s="74">
        <v>0.006</v>
      </c>
      <c r="V28" s="74">
        <v>0.013</v>
      </c>
      <c r="W28" s="74">
        <v>0.003</v>
      </c>
      <c r="X28" s="74">
        <v>0</v>
      </c>
    </row>
    <row r="29" spans="1:24" ht="15" customHeight="1">
      <c r="A29" s="123" t="s">
        <v>517</v>
      </c>
      <c r="B29" s="81" t="s">
        <v>53</v>
      </c>
      <c r="C29" s="81" t="s">
        <v>53</v>
      </c>
      <c r="D29" s="81" t="s">
        <v>53</v>
      </c>
      <c r="E29" s="81" t="s">
        <v>53</v>
      </c>
      <c r="F29" s="81" t="s">
        <v>53</v>
      </c>
      <c r="G29" s="81" t="s">
        <v>53</v>
      </c>
      <c r="H29" s="81" t="s">
        <v>53</v>
      </c>
      <c r="I29" s="76">
        <v>0</v>
      </c>
      <c r="J29" s="73">
        <v>0</v>
      </c>
      <c r="K29" s="80">
        <v>0.02</v>
      </c>
      <c r="L29" s="76">
        <v>0.038</v>
      </c>
      <c r="M29" s="76">
        <v>0.038</v>
      </c>
      <c r="N29" s="76">
        <v>0.015</v>
      </c>
      <c r="O29" s="76">
        <v>0.007</v>
      </c>
      <c r="P29" s="76">
        <v>0.03</v>
      </c>
      <c r="Q29" s="76">
        <v>0.019</v>
      </c>
      <c r="R29" s="76">
        <v>0.005</v>
      </c>
      <c r="S29" s="76">
        <v>0.02</v>
      </c>
      <c r="T29" s="76">
        <v>0.007</v>
      </c>
      <c r="U29" s="76">
        <v>0.007</v>
      </c>
      <c r="V29" s="74">
        <v>0.02</v>
      </c>
      <c r="W29" s="74">
        <v>0.034</v>
      </c>
      <c r="X29" s="74">
        <v>0.021</v>
      </c>
    </row>
    <row r="30" spans="1:24" ht="15" customHeight="1">
      <c r="A30" s="467" t="s">
        <v>519</v>
      </c>
      <c r="B30" s="81"/>
      <c r="C30" s="81"/>
      <c r="D30" s="81"/>
      <c r="E30" s="81"/>
      <c r="F30" s="81"/>
      <c r="G30" s="81"/>
      <c r="H30" s="81"/>
      <c r="I30" s="76"/>
      <c r="J30" s="73"/>
      <c r="K30" s="80">
        <v>0.008</v>
      </c>
      <c r="L30" s="76">
        <v>0.001</v>
      </c>
      <c r="M30" s="76">
        <v>0.004</v>
      </c>
      <c r="N30" s="76">
        <v>0.004</v>
      </c>
      <c r="O30" s="76">
        <v>0.005</v>
      </c>
      <c r="P30" s="76">
        <v>0.012</v>
      </c>
      <c r="Q30" s="76">
        <v>0.013</v>
      </c>
      <c r="R30" s="76">
        <v>0.006</v>
      </c>
      <c r="S30" s="76">
        <v>0.01</v>
      </c>
      <c r="T30" s="76">
        <v>0.003</v>
      </c>
      <c r="U30" s="76">
        <v>0.008</v>
      </c>
      <c r="V30" s="74">
        <v>0.001</v>
      </c>
      <c r="W30" s="74">
        <v>0.007</v>
      </c>
      <c r="X30" s="74">
        <v>0.005</v>
      </c>
    </row>
    <row r="31" spans="1:24" s="136" customFormat="1" ht="18" customHeight="1">
      <c r="A31" s="238" t="s">
        <v>5</v>
      </c>
      <c r="B31" s="308" t="s">
        <v>53</v>
      </c>
      <c r="C31" s="308" t="s">
        <v>53</v>
      </c>
      <c r="D31" s="308" t="s">
        <v>53</v>
      </c>
      <c r="E31" s="308" t="s">
        <v>53</v>
      </c>
      <c r="F31" s="308" t="s">
        <v>53</v>
      </c>
      <c r="G31" s="308" t="s">
        <v>53</v>
      </c>
      <c r="H31" s="343">
        <v>216.087</v>
      </c>
      <c r="I31" s="239">
        <v>220.34100000000004</v>
      </c>
      <c r="J31" s="126">
        <v>241.2</v>
      </c>
      <c r="K31" s="469">
        <f>SUM(K24:K30)</f>
        <v>259.72499999999997</v>
      </c>
      <c r="L31" s="469">
        <f aca="true" t="shared" si="2" ref="L31:U31">SUM(L24:L30)</f>
        <v>262.7149999999999</v>
      </c>
      <c r="M31" s="469">
        <f t="shared" si="2"/>
        <v>263.146</v>
      </c>
      <c r="N31" s="469">
        <f t="shared" si="2"/>
        <v>251.32099999999997</v>
      </c>
      <c r="O31" s="469">
        <f t="shared" si="2"/>
        <v>243.24</v>
      </c>
      <c r="P31" s="469">
        <f t="shared" si="2"/>
        <v>251.239</v>
      </c>
      <c r="Q31" s="469">
        <f t="shared" si="2"/>
        <v>215.28500000000003</v>
      </c>
      <c r="R31" s="469">
        <f t="shared" si="2"/>
        <v>216.43699999999998</v>
      </c>
      <c r="S31" s="469">
        <f t="shared" si="2"/>
        <v>208.82999999999998</v>
      </c>
      <c r="T31" s="469">
        <f t="shared" si="2"/>
        <v>202.30499999999998</v>
      </c>
      <c r="U31" s="469">
        <f t="shared" si="2"/>
        <v>216.44299999999998</v>
      </c>
      <c r="V31" s="469">
        <f>SUM(V24:V30)</f>
        <v>241.392</v>
      </c>
      <c r="W31" s="469">
        <f>SUM(W24:W30)</f>
        <v>262.16399999999993</v>
      </c>
      <c r="X31" s="469">
        <f>SUM(X24:X30)</f>
        <v>267.578</v>
      </c>
    </row>
    <row r="32" spans="13:23" ht="4.5" customHeight="1">
      <c r="M32" s="1"/>
      <c r="O32" s="37"/>
      <c r="T32" s="102"/>
      <c r="W32" s="102"/>
    </row>
    <row r="33" spans="1:23" ht="13.5" customHeight="1">
      <c r="A33" t="s">
        <v>293</v>
      </c>
      <c r="M33" s="1"/>
      <c r="T33" s="102"/>
      <c r="W33" s="102"/>
    </row>
    <row r="34" spans="1:23" ht="12.75">
      <c r="A34" t="s">
        <v>328</v>
      </c>
      <c r="T34" s="102"/>
      <c r="W34" s="102"/>
    </row>
    <row r="35" spans="1:23" ht="12.75">
      <c r="A35" s="470" t="s">
        <v>520</v>
      </c>
      <c r="T35" s="102"/>
      <c r="W35" s="102"/>
    </row>
    <row r="36" spans="1:23" ht="12.75">
      <c r="A36" s="11" t="s">
        <v>518</v>
      </c>
      <c r="T36" s="102"/>
      <c r="W36" s="102"/>
    </row>
    <row r="37" spans="20:23" ht="12.75">
      <c r="T37" s="102"/>
      <c r="W37" s="102"/>
    </row>
    <row r="38" spans="1:23" ht="15">
      <c r="A38" s="44" t="s">
        <v>831</v>
      </c>
      <c r="T38" s="102"/>
      <c r="W38" s="102"/>
    </row>
    <row r="39" spans="20:23" ht="12.75">
      <c r="T39" s="102"/>
      <c r="W39" s="102"/>
    </row>
    <row r="40" spans="1:23" s="44" customFormat="1" ht="21.75" customHeight="1">
      <c r="A40" s="96" t="s">
        <v>327</v>
      </c>
      <c r="B40" s="96"/>
      <c r="C40" s="96"/>
      <c r="D40" s="96"/>
      <c r="E40" s="96"/>
      <c r="F40" s="96"/>
      <c r="G40" s="96"/>
      <c r="H40" s="96"/>
      <c r="L40" s="45"/>
      <c r="Q40" s="165"/>
      <c r="R40" s="165"/>
      <c r="S40" s="165"/>
      <c r="T40" s="165"/>
      <c r="W40" s="165"/>
    </row>
    <row r="41" spans="1:24" ht="18.75">
      <c r="A41" s="236"/>
      <c r="B41" s="236">
        <v>1993</v>
      </c>
      <c r="C41" s="236">
        <v>1994</v>
      </c>
      <c r="D41" s="236">
        <v>1995</v>
      </c>
      <c r="E41" s="236">
        <v>1996</v>
      </c>
      <c r="F41" s="236">
        <v>1997</v>
      </c>
      <c r="G41" s="236">
        <v>1998</v>
      </c>
      <c r="H41" s="236">
        <v>1999</v>
      </c>
      <c r="I41" s="236">
        <v>2000</v>
      </c>
      <c r="J41" s="236">
        <v>2001</v>
      </c>
      <c r="K41" s="237">
        <v>2002</v>
      </c>
      <c r="L41" s="237">
        <v>2003</v>
      </c>
      <c r="M41" s="237">
        <v>2004</v>
      </c>
      <c r="N41" s="237">
        <v>2005</v>
      </c>
      <c r="O41" s="259" t="s">
        <v>492</v>
      </c>
      <c r="P41" s="259" t="s">
        <v>493</v>
      </c>
      <c r="Q41" s="259" t="s">
        <v>494</v>
      </c>
      <c r="R41" s="259" t="s">
        <v>495</v>
      </c>
      <c r="S41" s="237">
        <v>2010</v>
      </c>
      <c r="T41" s="237">
        <v>2011</v>
      </c>
      <c r="U41" s="237">
        <v>2012</v>
      </c>
      <c r="V41" s="237">
        <v>2013</v>
      </c>
      <c r="W41" s="237">
        <v>2014</v>
      </c>
      <c r="X41" s="237">
        <v>2015</v>
      </c>
    </row>
    <row r="42" spans="1:24" ht="14.25" customHeight="1">
      <c r="A42" s="96"/>
      <c r="B42" s="96"/>
      <c r="C42" s="96"/>
      <c r="D42" s="96"/>
      <c r="E42" s="96"/>
      <c r="F42" s="96"/>
      <c r="G42" s="96"/>
      <c r="H42" s="96"/>
      <c r="I42" s="96"/>
      <c r="K42" s="57"/>
      <c r="L42" s="172"/>
      <c r="M42" s="172"/>
      <c r="N42" s="102"/>
      <c r="O42" s="172" t="s">
        <v>206</v>
      </c>
      <c r="P42" s="172"/>
      <c r="Q42" s="172"/>
      <c r="R42" s="172"/>
      <c r="S42" s="172"/>
      <c r="T42" s="172"/>
      <c r="U42" s="172"/>
      <c r="V42" s="172"/>
      <c r="X42" s="172" t="s">
        <v>0</v>
      </c>
    </row>
    <row r="43" spans="1:23" ht="15.75" customHeight="1">
      <c r="A43" s="137" t="s">
        <v>201</v>
      </c>
      <c r="B43" s="137"/>
      <c r="C43" s="137"/>
      <c r="D43" s="137"/>
      <c r="E43" s="137"/>
      <c r="F43" s="137"/>
      <c r="G43" s="137"/>
      <c r="H43" s="137"/>
      <c r="L43" s="102"/>
      <c r="M43" s="102"/>
      <c r="N43" s="102"/>
      <c r="T43" s="102"/>
      <c r="W43" s="102"/>
    </row>
    <row r="44" spans="1:24" ht="15">
      <c r="A44" s="123" t="s">
        <v>7</v>
      </c>
      <c r="B44" s="85">
        <v>1660.8</v>
      </c>
      <c r="C44" s="345">
        <v>1682.1</v>
      </c>
      <c r="D44" s="345">
        <v>1687.5</v>
      </c>
      <c r="E44" s="345">
        <v>1733.6</v>
      </c>
      <c r="F44" s="345">
        <v>1779.4</v>
      </c>
      <c r="G44" s="345">
        <v>1825.1</v>
      </c>
      <c r="H44" s="345">
        <v>1878.178</v>
      </c>
      <c r="I44" s="77">
        <v>1926.957</v>
      </c>
      <c r="J44" s="162">
        <v>1996652</v>
      </c>
      <c r="K44" s="173">
        <v>2058</v>
      </c>
      <c r="L44" s="173">
        <v>2103.89</v>
      </c>
      <c r="M44" s="173">
        <v>2158.381</v>
      </c>
      <c r="N44" s="173">
        <v>2231.214</v>
      </c>
      <c r="O44" s="173">
        <v>2258.652</v>
      </c>
      <c r="P44" s="173">
        <v>2313.385</v>
      </c>
      <c r="Q44" s="173">
        <v>2347.38</v>
      </c>
      <c r="R44" s="173">
        <v>2361.892</v>
      </c>
      <c r="S44" s="173">
        <v>2364.265</v>
      </c>
      <c r="T44" s="173">
        <v>2369.189</v>
      </c>
      <c r="U44" s="173">
        <v>2394.575</v>
      </c>
      <c r="V44" s="173">
        <v>2436.21</v>
      </c>
      <c r="W44" s="173">
        <v>2495.633</v>
      </c>
      <c r="X44" s="173">
        <v>2537.35</v>
      </c>
    </row>
    <row r="45" spans="1:24" ht="15">
      <c r="A45" s="123" t="s">
        <v>1</v>
      </c>
      <c r="B45" s="345">
        <v>25.9</v>
      </c>
      <c r="C45" s="345">
        <v>24.8</v>
      </c>
      <c r="D45" s="345">
        <v>23.8</v>
      </c>
      <c r="E45" s="345">
        <v>25.2</v>
      </c>
      <c r="F45" s="345">
        <v>27</v>
      </c>
      <c r="G45" s="345">
        <v>30.5</v>
      </c>
      <c r="H45" s="345">
        <v>35.562</v>
      </c>
      <c r="I45" s="77">
        <v>38.822</v>
      </c>
      <c r="J45" s="162">
        <v>41647</v>
      </c>
      <c r="K45" s="173">
        <v>46</v>
      </c>
      <c r="L45" s="173">
        <v>50.032</v>
      </c>
      <c r="M45" s="173">
        <v>53.995</v>
      </c>
      <c r="N45" s="173">
        <v>56.352</v>
      </c>
      <c r="O45" s="173">
        <v>58.815</v>
      </c>
      <c r="P45" s="173">
        <v>63.123</v>
      </c>
      <c r="Q45" s="173">
        <v>65.56</v>
      </c>
      <c r="R45" s="173">
        <v>66.163</v>
      </c>
      <c r="S45" s="173">
        <v>62.694</v>
      </c>
      <c r="T45" s="173">
        <v>60.317</v>
      </c>
      <c r="U45" s="173">
        <v>59.657</v>
      </c>
      <c r="V45" s="173">
        <v>59.488</v>
      </c>
      <c r="W45" s="173">
        <v>60.638</v>
      </c>
      <c r="X45" s="173">
        <v>61.605</v>
      </c>
    </row>
    <row r="46" spans="1:24" ht="15">
      <c r="A46" s="123" t="s">
        <v>257</v>
      </c>
      <c r="B46" s="345">
        <v>11.9</v>
      </c>
      <c r="C46" s="345">
        <v>12.1</v>
      </c>
      <c r="D46" s="345">
        <v>9.4</v>
      </c>
      <c r="E46" s="345">
        <v>8.7</v>
      </c>
      <c r="F46" s="345">
        <v>9.2</v>
      </c>
      <c r="G46" s="345">
        <v>9.1</v>
      </c>
      <c r="H46" s="345">
        <v>9.534</v>
      </c>
      <c r="I46" s="77">
        <v>9.77</v>
      </c>
      <c r="J46" s="162">
        <v>10065</v>
      </c>
      <c r="K46" s="173">
        <v>10</v>
      </c>
      <c r="L46" s="173">
        <v>10.832</v>
      </c>
      <c r="M46" s="173">
        <v>11.469</v>
      </c>
      <c r="N46" s="173">
        <v>12.001</v>
      </c>
      <c r="O46" s="173">
        <v>12.104</v>
      </c>
      <c r="P46" s="173">
        <v>12.407</v>
      </c>
      <c r="Q46" s="173">
        <v>12.349</v>
      </c>
      <c r="R46" s="173">
        <v>12.218</v>
      </c>
      <c r="S46" s="173">
        <v>12.111</v>
      </c>
      <c r="T46" s="173">
        <v>11.929</v>
      </c>
      <c r="U46" s="173">
        <v>11.834</v>
      </c>
      <c r="V46" s="173">
        <v>11.756</v>
      </c>
      <c r="W46" s="173">
        <v>11.913</v>
      </c>
      <c r="X46" s="173">
        <v>11.932</v>
      </c>
    </row>
    <row r="47" spans="1:24" ht="15">
      <c r="A47" s="123" t="s">
        <v>2</v>
      </c>
      <c r="B47" s="345">
        <v>35.3</v>
      </c>
      <c r="C47" s="345">
        <v>35.4</v>
      </c>
      <c r="D47" s="345">
        <v>34</v>
      </c>
      <c r="E47" s="345">
        <v>32.1</v>
      </c>
      <c r="F47" s="345">
        <v>30.6</v>
      </c>
      <c r="G47" s="345">
        <v>30</v>
      </c>
      <c r="H47" s="345">
        <v>29.32</v>
      </c>
      <c r="I47" s="77">
        <v>30.234</v>
      </c>
      <c r="J47" s="162">
        <v>29930</v>
      </c>
      <c r="K47" s="173">
        <v>30</v>
      </c>
      <c r="L47" s="173">
        <v>30.496</v>
      </c>
      <c r="M47" s="173">
        <v>31.367</v>
      </c>
      <c r="N47" s="173">
        <v>32.190999999999995</v>
      </c>
      <c r="O47" s="173">
        <v>32.965</v>
      </c>
      <c r="P47" s="173">
        <v>32.682</v>
      </c>
      <c r="Q47" s="173">
        <v>32.245</v>
      </c>
      <c r="R47" s="173">
        <v>31.24</v>
      </c>
      <c r="S47" s="173">
        <v>30.359</v>
      </c>
      <c r="T47" s="173">
        <v>29.408</v>
      </c>
      <c r="U47" s="173">
        <v>28.862</v>
      </c>
      <c r="V47" s="173">
        <v>28.861</v>
      </c>
      <c r="W47" s="173">
        <v>29.354</v>
      </c>
      <c r="X47" s="173">
        <v>29.733</v>
      </c>
    </row>
    <row r="48" spans="1:24" ht="15">
      <c r="A48" s="123" t="s">
        <v>311</v>
      </c>
      <c r="B48" s="345">
        <v>95.1</v>
      </c>
      <c r="C48" s="345">
        <v>102.1</v>
      </c>
      <c r="D48" s="345">
        <v>110.7</v>
      </c>
      <c r="E48" s="345">
        <v>126.4</v>
      </c>
      <c r="F48" s="345">
        <v>136</v>
      </c>
      <c r="G48" s="345">
        <v>138.4</v>
      </c>
      <c r="H48" s="345">
        <v>138.924</v>
      </c>
      <c r="I48" s="77">
        <v>142.622</v>
      </c>
      <c r="J48" s="162">
        <v>143792</v>
      </c>
      <c r="K48" s="190">
        <v>144</v>
      </c>
      <c r="L48" s="173">
        <v>178.156</v>
      </c>
      <c r="M48" s="173">
        <v>182.684</v>
      </c>
      <c r="N48" s="173">
        <v>188.971</v>
      </c>
      <c r="O48" s="173">
        <v>191.178</v>
      </c>
      <c r="P48" s="173">
        <v>194.585</v>
      </c>
      <c r="Q48" s="173">
        <v>198.208</v>
      </c>
      <c r="R48" s="173">
        <v>203.049</v>
      </c>
      <c r="S48" s="173">
        <v>205.998</v>
      </c>
      <c r="T48" s="173">
        <v>210.71900000000002</v>
      </c>
      <c r="U48" s="173">
        <v>212.449</v>
      </c>
      <c r="V48" s="173">
        <v>212.758</v>
      </c>
      <c r="W48" s="173">
        <v>213.528</v>
      </c>
      <c r="X48" s="173">
        <v>211.402</v>
      </c>
    </row>
    <row r="49" spans="1:24" ht="15">
      <c r="A49" s="123" t="s">
        <v>307</v>
      </c>
      <c r="B49" s="345">
        <v>44.9</v>
      </c>
      <c r="C49" s="345">
        <v>43.5</v>
      </c>
      <c r="D49" s="345">
        <v>44.5</v>
      </c>
      <c r="E49" s="345">
        <v>40.4</v>
      </c>
      <c r="F49" s="345">
        <v>40.4</v>
      </c>
      <c r="G49" s="345">
        <v>39.9</v>
      </c>
      <c r="H49" s="345">
        <v>39.67599999999993</v>
      </c>
      <c r="I49" s="77">
        <v>39.952</v>
      </c>
      <c r="J49" s="162">
        <v>40162</v>
      </c>
      <c r="K49" s="190">
        <v>42</v>
      </c>
      <c r="L49" s="173">
        <f>L50-SUM(L44:L48)</f>
        <v>9.583999999999833</v>
      </c>
      <c r="M49" s="173">
        <v>10.288000000000011</v>
      </c>
      <c r="N49" s="173">
        <v>10.605</v>
      </c>
      <c r="O49" s="173">
        <v>10.579</v>
      </c>
      <c r="P49" s="173">
        <v>10.801</v>
      </c>
      <c r="Q49" s="173">
        <v>9.444</v>
      </c>
      <c r="R49" s="173">
        <v>9.335</v>
      </c>
      <c r="S49" s="173">
        <v>9.255</v>
      </c>
      <c r="T49" s="173">
        <v>9.345</v>
      </c>
      <c r="U49" s="173">
        <v>9.736</v>
      </c>
      <c r="V49" s="173">
        <v>10.169</v>
      </c>
      <c r="W49" s="173">
        <v>10.294</v>
      </c>
      <c r="X49" s="173">
        <v>10.738</v>
      </c>
    </row>
    <row r="50" spans="1:24" ht="15.75">
      <c r="A50" s="72" t="s">
        <v>6</v>
      </c>
      <c r="B50" s="346">
        <v>1873.8</v>
      </c>
      <c r="C50" s="346">
        <v>1900</v>
      </c>
      <c r="D50" s="346">
        <v>1909.9</v>
      </c>
      <c r="E50" s="346">
        <v>1966.4</v>
      </c>
      <c r="F50" s="346">
        <v>2022.6</v>
      </c>
      <c r="G50" s="346">
        <v>2073</v>
      </c>
      <c r="H50" s="346">
        <v>2131.194</v>
      </c>
      <c r="I50" s="161">
        <v>2188.357</v>
      </c>
      <c r="J50" s="163">
        <v>2262248</v>
      </c>
      <c r="K50" s="174">
        <v>2330</v>
      </c>
      <c r="L50" s="174">
        <v>2382.99</v>
      </c>
      <c r="M50" s="174">
        <v>2448.184</v>
      </c>
      <c r="N50" s="174">
        <v>2531.334</v>
      </c>
      <c r="O50" s="174">
        <v>2564.293</v>
      </c>
      <c r="P50" s="174">
        <v>2626.983</v>
      </c>
      <c r="Q50" s="174">
        <v>2665.186</v>
      </c>
      <c r="R50" s="174">
        <v>2683.8969999999995</v>
      </c>
      <c r="S50" s="174">
        <v>2684.682</v>
      </c>
      <c r="T50" s="174">
        <v>2690.9069999999997</v>
      </c>
      <c r="U50" s="174">
        <v>2717.113</v>
      </c>
      <c r="V50" s="174">
        <v>2759.2419999999993</v>
      </c>
      <c r="W50" s="174">
        <f>SUM(W44:W49)</f>
        <v>2821.359999999999</v>
      </c>
      <c r="X50" s="174">
        <v>2862.7599999999998</v>
      </c>
    </row>
    <row r="51" spans="1:24" ht="15.75">
      <c r="A51" s="137" t="s">
        <v>246</v>
      </c>
      <c r="B51" s="346"/>
      <c r="C51" s="346"/>
      <c r="D51" s="346"/>
      <c r="E51" s="346"/>
      <c r="F51" s="346"/>
      <c r="G51" s="346"/>
      <c r="H51" s="346"/>
      <c r="I51" s="161"/>
      <c r="J51" s="163"/>
      <c r="K51" s="174"/>
      <c r="L51" s="174"/>
      <c r="M51" s="174"/>
      <c r="N51" s="174"/>
      <c r="O51" s="174"/>
      <c r="P51" s="174" t="s">
        <v>206</v>
      </c>
      <c r="Q51" s="174"/>
      <c r="R51" s="174"/>
      <c r="S51" s="174"/>
      <c r="T51" s="174"/>
      <c r="U51" s="174"/>
      <c r="V51" s="174"/>
      <c r="W51" s="174"/>
      <c r="X51" s="174"/>
    </row>
    <row r="52" spans="1:24" ht="15">
      <c r="A52" s="180" t="s">
        <v>255</v>
      </c>
      <c r="B52" s="173">
        <v>1579.7</v>
      </c>
      <c r="C52" s="173">
        <v>1605.7</v>
      </c>
      <c r="D52" s="173">
        <v>1619.4</v>
      </c>
      <c r="E52" s="173">
        <v>1673.9</v>
      </c>
      <c r="F52" s="173">
        <v>1726.3</v>
      </c>
      <c r="G52" s="173">
        <v>1773</v>
      </c>
      <c r="H52" s="173">
        <v>1824.1</v>
      </c>
      <c r="I52" s="185">
        <v>1875.6</v>
      </c>
      <c r="J52" s="185">
        <v>1938.5</v>
      </c>
      <c r="K52" s="185">
        <v>1993.4</v>
      </c>
      <c r="L52" s="185">
        <v>2030.955</v>
      </c>
      <c r="M52" s="185">
        <v>2076.489</v>
      </c>
      <c r="N52" s="185">
        <v>2138.822</v>
      </c>
      <c r="O52" s="185">
        <v>2156.808</v>
      </c>
      <c r="P52" s="185">
        <v>2200.824</v>
      </c>
      <c r="Q52" s="185">
        <v>2233.187</v>
      </c>
      <c r="R52" s="185">
        <v>2248.539</v>
      </c>
      <c r="S52" s="185">
        <v>2254.517</v>
      </c>
      <c r="T52" s="185">
        <v>2264.384</v>
      </c>
      <c r="U52" s="185">
        <v>2285.13</v>
      </c>
      <c r="V52" s="185">
        <v>2319.17</v>
      </c>
      <c r="W52" s="185">
        <v>2369.34</v>
      </c>
      <c r="X52" s="185">
        <v>2394.195</v>
      </c>
    </row>
    <row r="53" spans="1:24" ht="15">
      <c r="A53" s="180" t="s">
        <v>247</v>
      </c>
      <c r="B53" s="173">
        <v>3.1</v>
      </c>
      <c r="C53" s="173">
        <v>3.2</v>
      </c>
      <c r="D53" s="173">
        <v>3.3</v>
      </c>
      <c r="E53" s="173">
        <v>3.3</v>
      </c>
      <c r="F53" s="173">
        <v>3.3</v>
      </c>
      <c r="G53" s="173">
        <v>3.3</v>
      </c>
      <c r="H53" s="173">
        <v>3.3</v>
      </c>
      <c r="I53" s="185">
        <v>3.4</v>
      </c>
      <c r="J53" s="185">
        <v>3.5</v>
      </c>
      <c r="K53" s="185">
        <v>3.4</v>
      </c>
      <c r="L53" s="185">
        <v>3.443</v>
      </c>
      <c r="M53" s="185">
        <v>3.646</v>
      </c>
      <c r="N53" s="185">
        <v>3.767</v>
      </c>
      <c r="O53" s="185">
        <v>3.832</v>
      </c>
      <c r="P53" s="185">
        <v>3.916</v>
      </c>
      <c r="Q53" s="185">
        <v>3.737</v>
      </c>
      <c r="R53" s="185">
        <v>3.584</v>
      </c>
      <c r="S53" s="185">
        <v>3.49</v>
      </c>
      <c r="T53" s="185">
        <v>3.523</v>
      </c>
      <c r="U53" s="185">
        <v>3.583</v>
      </c>
      <c r="V53" s="185">
        <v>3.552</v>
      </c>
      <c r="W53" s="185">
        <v>3.709</v>
      </c>
      <c r="X53" s="185">
        <v>3.76</v>
      </c>
    </row>
    <row r="54" spans="1:24" ht="15">
      <c r="A54" s="180" t="s">
        <v>1</v>
      </c>
      <c r="B54" s="173">
        <v>29.8</v>
      </c>
      <c r="C54" s="173">
        <v>28.7</v>
      </c>
      <c r="D54" s="173">
        <v>28.6</v>
      </c>
      <c r="E54" s="173">
        <v>31.1</v>
      </c>
      <c r="F54" s="173">
        <v>32.6</v>
      </c>
      <c r="G54" s="173">
        <v>36.2</v>
      </c>
      <c r="H54" s="173">
        <v>41.4</v>
      </c>
      <c r="I54" s="185">
        <v>44.7</v>
      </c>
      <c r="J54" s="185">
        <v>47.4</v>
      </c>
      <c r="K54" s="185">
        <v>51.9</v>
      </c>
      <c r="L54" s="185">
        <v>55.81</v>
      </c>
      <c r="M54" s="185">
        <v>59.722</v>
      </c>
      <c r="N54" s="185">
        <v>62.112</v>
      </c>
      <c r="O54" s="185">
        <v>64.517</v>
      </c>
      <c r="P54" s="185">
        <v>68.791</v>
      </c>
      <c r="Q54" s="185">
        <v>71.282</v>
      </c>
      <c r="R54" s="185">
        <v>71.979</v>
      </c>
      <c r="S54" s="185">
        <v>68.624</v>
      </c>
      <c r="T54" s="185">
        <v>66.222</v>
      </c>
      <c r="U54" s="185">
        <v>65.684</v>
      </c>
      <c r="V54" s="185">
        <v>65.966</v>
      </c>
      <c r="W54" s="185">
        <v>67.278</v>
      </c>
      <c r="X54" s="185">
        <v>68.374</v>
      </c>
    </row>
    <row r="55" spans="1:24" ht="15">
      <c r="A55" s="180" t="s">
        <v>248</v>
      </c>
      <c r="B55" s="173">
        <v>1.2</v>
      </c>
      <c r="C55" s="173">
        <v>1.1</v>
      </c>
      <c r="D55" s="173">
        <v>1</v>
      </c>
      <c r="E55" s="173">
        <v>1</v>
      </c>
      <c r="F55" s="173">
        <v>0.9</v>
      </c>
      <c r="G55" s="173">
        <v>0.9</v>
      </c>
      <c r="H55" s="173">
        <v>0.9</v>
      </c>
      <c r="I55" s="185">
        <v>0.8</v>
      </c>
      <c r="J55" s="185">
        <v>0.8</v>
      </c>
      <c r="K55" s="185">
        <v>0.7</v>
      </c>
      <c r="L55" s="185">
        <v>0.653</v>
      </c>
      <c r="M55" s="185">
        <v>0.612</v>
      </c>
      <c r="N55" s="185">
        <v>0.619</v>
      </c>
      <c r="O55" s="185">
        <v>0.622</v>
      </c>
      <c r="P55" s="185">
        <v>0.64</v>
      </c>
      <c r="Q55" s="185">
        <v>0.666</v>
      </c>
      <c r="R55" s="185">
        <v>0.734</v>
      </c>
      <c r="S55" s="185">
        <v>0.732</v>
      </c>
      <c r="T55" s="185">
        <v>0.73</v>
      </c>
      <c r="U55" s="185">
        <v>0.769</v>
      </c>
      <c r="V55" s="185">
        <v>0.829</v>
      </c>
      <c r="W55" s="185">
        <v>0.85</v>
      </c>
      <c r="X55" s="185">
        <v>0.857</v>
      </c>
    </row>
    <row r="56" spans="1:24" ht="15">
      <c r="A56" s="180" t="s">
        <v>308</v>
      </c>
      <c r="B56" s="173">
        <v>132.5</v>
      </c>
      <c r="C56" s="173">
        <v>134.1</v>
      </c>
      <c r="D56" s="173">
        <v>132.7</v>
      </c>
      <c r="E56" s="173">
        <v>136</v>
      </c>
      <c r="F56" s="173">
        <v>137.8</v>
      </c>
      <c r="G56" s="173">
        <v>137.8</v>
      </c>
      <c r="H56" s="173">
        <v>142.3</v>
      </c>
      <c r="I56" s="185">
        <v>162.185</v>
      </c>
      <c r="J56" s="185">
        <v>167.311</v>
      </c>
      <c r="K56" s="185">
        <v>174.412</v>
      </c>
      <c r="L56" s="185">
        <v>182.947</v>
      </c>
      <c r="M56" s="185">
        <v>193.838</v>
      </c>
      <c r="N56" s="185">
        <v>209.141</v>
      </c>
      <c r="O56" s="185">
        <v>221.21</v>
      </c>
      <c r="P56" s="185">
        <v>234.022</v>
      </c>
      <c r="Q56" s="185">
        <v>239.715</v>
      </c>
      <c r="R56" s="185">
        <v>241.964</v>
      </c>
      <c r="S56" s="185">
        <v>240.227</v>
      </c>
      <c r="T56" s="185">
        <v>237.57</v>
      </c>
      <c r="U56" s="185">
        <v>241.488</v>
      </c>
      <c r="V56" s="185">
        <v>247.429</v>
      </c>
      <c r="W56" s="185">
        <v>256.011</v>
      </c>
      <c r="X56" s="185">
        <v>269.185</v>
      </c>
    </row>
    <row r="57" spans="1:24" ht="15">
      <c r="A57" s="180" t="s">
        <v>309</v>
      </c>
      <c r="B57" s="173">
        <v>45.4</v>
      </c>
      <c r="C57" s="173">
        <v>45</v>
      </c>
      <c r="D57" s="173">
        <v>43.9</v>
      </c>
      <c r="E57" s="173">
        <v>47.9</v>
      </c>
      <c r="F57" s="173">
        <v>42.8</v>
      </c>
      <c r="G57" s="173">
        <v>47.4</v>
      </c>
      <c r="H57" s="173">
        <v>43.4</v>
      </c>
      <c r="I57" s="185">
        <v>29.76</v>
      </c>
      <c r="J57" s="185">
        <v>29.963</v>
      </c>
      <c r="K57" s="185">
        <v>30.444</v>
      </c>
      <c r="L57" s="185">
        <v>30.696</v>
      </c>
      <c r="M57" s="185">
        <v>31.435</v>
      </c>
      <c r="N57" s="185">
        <v>31.924</v>
      </c>
      <c r="O57" s="185">
        <v>38.496</v>
      </c>
      <c r="P57" s="185">
        <v>38.381</v>
      </c>
      <c r="Q57" s="185">
        <v>37.59</v>
      </c>
      <c r="R57" s="185">
        <v>37.209</v>
      </c>
      <c r="S57" s="185">
        <v>36.371</v>
      </c>
      <c r="T57" s="185">
        <v>35.624</v>
      </c>
      <c r="U57" s="185">
        <v>35.441</v>
      </c>
      <c r="V57" s="185">
        <v>35.714</v>
      </c>
      <c r="W57" s="185">
        <v>36.439</v>
      </c>
      <c r="X57" s="185">
        <v>36.986</v>
      </c>
    </row>
    <row r="58" spans="1:24" ht="17.25" customHeight="1">
      <c r="A58" s="180" t="s">
        <v>249</v>
      </c>
      <c r="B58" s="173">
        <v>15.1</v>
      </c>
      <c r="C58" s="173">
        <v>15.6</v>
      </c>
      <c r="D58" s="173">
        <v>15.2</v>
      </c>
      <c r="E58" s="173">
        <v>11.3</v>
      </c>
      <c r="F58" s="173">
        <v>16.3</v>
      </c>
      <c r="G58" s="173">
        <v>11</v>
      </c>
      <c r="H58" s="173">
        <v>16.5</v>
      </c>
      <c r="I58" s="185">
        <v>16.8</v>
      </c>
      <c r="J58" s="185">
        <v>16.8</v>
      </c>
      <c r="K58" s="185">
        <v>16.9</v>
      </c>
      <c r="L58" s="185">
        <v>17.13</v>
      </c>
      <c r="M58" s="185">
        <v>17.528</v>
      </c>
      <c r="N58" s="185">
        <v>17.807</v>
      </c>
      <c r="O58" s="185">
        <v>17.507</v>
      </c>
      <c r="P58" s="185">
        <v>17.534</v>
      </c>
      <c r="Q58" s="185">
        <v>17.194</v>
      </c>
      <c r="R58" s="185">
        <v>16.716</v>
      </c>
      <c r="S58" s="185">
        <v>16.286</v>
      </c>
      <c r="T58" s="185">
        <v>15.9</v>
      </c>
      <c r="U58" s="185">
        <v>15.567</v>
      </c>
      <c r="V58" s="185">
        <v>15.268</v>
      </c>
      <c r="W58" s="185">
        <v>15.286</v>
      </c>
      <c r="X58" s="185">
        <v>15.177</v>
      </c>
    </row>
    <row r="59" spans="1:24" ht="16.5" customHeight="1">
      <c r="A59" s="466" t="s">
        <v>256</v>
      </c>
      <c r="B59" s="173">
        <v>34.9</v>
      </c>
      <c r="C59" s="173">
        <v>34.7</v>
      </c>
      <c r="D59" s="173">
        <v>34.1</v>
      </c>
      <c r="E59" s="173">
        <v>34.4</v>
      </c>
      <c r="F59" s="173">
        <v>35</v>
      </c>
      <c r="G59" s="173">
        <v>35.2</v>
      </c>
      <c r="H59" s="173">
        <v>35.8</v>
      </c>
      <c r="I59" s="185">
        <v>36.6</v>
      </c>
      <c r="J59" s="185">
        <v>36.2</v>
      </c>
      <c r="K59" s="185">
        <v>37.5</v>
      </c>
      <c r="L59" s="185">
        <v>39.099</v>
      </c>
      <c r="M59" s="185">
        <v>41.03</v>
      </c>
      <c r="N59" s="185">
        <v>41.848</v>
      </c>
      <c r="O59" s="185">
        <v>42.481</v>
      </c>
      <c r="P59" s="185">
        <v>43.38</v>
      </c>
      <c r="Q59" s="185">
        <v>44.087</v>
      </c>
      <c r="R59" s="185">
        <v>44.859</v>
      </c>
      <c r="S59" s="185">
        <v>45.456</v>
      </c>
      <c r="T59" s="185">
        <v>46.766</v>
      </c>
      <c r="U59" s="185">
        <v>47.559</v>
      </c>
      <c r="V59" s="185">
        <v>48.197</v>
      </c>
      <c r="W59" s="185">
        <v>48.597</v>
      </c>
      <c r="X59" s="185">
        <v>49.575</v>
      </c>
    </row>
    <row r="60" spans="1:24" ht="15">
      <c r="A60" s="180" t="s">
        <v>4</v>
      </c>
      <c r="B60" s="173">
        <v>32.1</v>
      </c>
      <c r="C60" s="173">
        <v>31.9</v>
      </c>
      <c r="D60" s="173">
        <v>31.7</v>
      </c>
      <c r="E60" s="173">
        <v>27.4</v>
      </c>
      <c r="F60" s="173">
        <v>27.1</v>
      </c>
      <c r="G60" s="173">
        <v>28.1</v>
      </c>
      <c r="H60" s="173">
        <v>23.5</v>
      </c>
      <c r="I60" s="185">
        <v>18.5</v>
      </c>
      <c r="J60" s="185">
        <v>21.9</v>
      </c>
      <c r="K60" s="185">
        <v>21.5</v>
      </c>
      <c r="L60" s="173">
        <f>L61-SUM(L52:L59)</f>
        <v>22.256999999999607</v>
      </c>
      <c r="M60" s="173">
        <v>23.885999999999513</v>
      </c>
      <c r="N60" s="173">
        <v>25.29399999999987</v>
      </c>
      <c r="O60" s="173">
        <v>18.82</v>
      </c>
      <c r="P60" s="173">
        <v>19.495</v>
      </c>
      <c r="Q60" s="173">
        <v>17.728</v>
      </c>
      <c r="R60" s="173">
        <v>18.313</v>
      </c>
      <c r="S60" s="173">
        <v>18.979</v>
      </c>
      <c r="T60" s="173">
        <v>20.188000000000002</v>
      </c>
      <c r="U60" s="173">
        <v>21.892</v>
      </c>
      <c r="V60" s="173">
        <v>23.113</v>
      </c>
      <c r="W60" s="173">
        <v>23.85</v>
      </c>
      <c r="X60" s="173">
        <v>24.648</v>
      </c>
    </row>
    <row r="61" spans="1:24" s="136" customFormat="1" ht="15.75">
      <c r="A61" s="184" t="s">
        <v>6</v>
      </c>
      <c r="B61" s="174">
        <v>1873.8</v>
      </c>
      <c r="C61" s="174">
        <v>1900</v>
      </c>
      <c r="D61" s="174">
        <v>1909.9</v>
      </c>
      <c r="E61" s="174">
        <v>1966.4</v>
      </c>
      <c r="F61" s="174">
        <v>2022.6</v>
      </c>
      <c r="G61" s="174">
        <v>2073</v>
      </c>
      <c r="H61" s="174">
        <v>2131.2</v>
      </c>
      <c r="I61" s="186">
        <v>2188.4</v>
      </c>
      <c r="J61" s="186">
        <v>2262.2</v>
      </c>
      <c r="K61" s="186">
        <v>2330</v>
      </c>
      <c r="L61" s="186">
        <f>L50</f>
        <v>2382.99</v>
      </c>
      <c r="M61" s="186">
        <v>2448.184</v>
      </c>
      <c r="N61" s="186">
        <v>2531.334</v>
      </c>
      <c r="O61" s="186">
        <v>2564.293</v>
      </c>
      <c r="P61" s="186">
        <v>2626.983</v>
      </c>
      <c r="Q61" s="186">
        <v>2665.1860000000006</v>
      </c>
      <c r="R61" s="186">
        <v>2683.8969999999995</v>
      </c>
      <c r="S61" s="186">
        <v>2684.6819999999993</v>
      </c>
      <c r="T61" s="186">
        <v>2690.9070000000006</v>
      </c>
      <c r="U61" s="186">
        <v>2717.113</v>
      </c>
      <c r="V61" s="186">
        <v>2759.2380000000003</v>
      </c>
      <c r="W61" s="186">
        <f>SUM(W52:W60)</f>
        <v>2821.3599999999997</v>
      </c>
      <c r="X61" s="186">
        <v>2862.757</v>
      </c>
    </row>
    <row r="62" spans="1:24" ht="17.25">
      <c r="A62" s="143" t="s">
        <v>310</v>
      </c>
      <c r="B62" s="345"/>
      <c r="C62" s="345"/>
      <c r="D62" s="345"/>
      <c r="E62" s="345"/>
      <c r="F62" s="345"/>
      <c r="G62" s="345"/>
      <c r="H62" s="345"/>
      <c r="I62" s="77"/>
      <c r="K62" s="162"/>
      <c r="L62" s="173"/>
      <c r="M62" s="173"/>
      <c r="N62" s="173"/>
      <c r="O62" s="173"/>
      <c r="P62" s="173"/>
      <c r="Q62" s="173"/>
      <c r="R62" s="173"/>
      <c r="S62" s="173"/>
      <c r="T62" s="173"/>
      <c r="W62" s="102"/>
      <c r="X62" s="102"/>
    </row>
    <row r="63" spans="1:24" ht="15">
      <c r="A63" s="139" t="s">
        <v>189</v>
      </c>
      <c r="B63" s="347" t="s">
        <v>53</v>
      </c>
      <c r="C63" s="347" t="s">
        <v>53</v>
      </c>
      <c r="D63" s="347" t="s">
        <v>53</v>
      </c>
      <c r="E63" s="345">
        <v>1565.714</v>
      </c>
      <c r="F63" s="345">
        <v>1591.528</v>
      </c>
      <c r="G63" s="345">
        <v>1616.012</v>
      </c>
      <c r="H63" s="345">
        <v>1647.352</v>
      </c>
      <c r="I63" s="77">
        <v>1676.996</v>
      </c>
      <c r="J63" s="162">
        <v>1719288</v>
      </c>
      <c r="K63" s="187">
        <v>1742.474</v>
      </c>
      <c r="L63" s="187">
        <v>1745.975</v>
      </c>
      <c r="M63" s="187">
        <v>1756.36</v>
      </c>
      <c r="N63" s="187">
        <v>1771.211</v>
      </c>
      <c r="O63" s="187">
        <v>1747.715</v>
      </c>
      <c r="P63" s="187">
        <v>1747.201</v>
      </c>
      <c r="Q63" s="187">
        <v>1735.381</v>
      </c>
      <c r="R63" s="187">
        <v>1701.328</v>
      </c>
      <c r="S63" s="187">
        <v>1656.471</v>
      </c>
      <c r="T63" s="187">
        <v>1619.015</v>
      </c>
      <c r="U63" s="173">
        <v>1591.63</v>
      </c>
      <c r="V63" s="173">
        <v>1566.9</v>
      </c>
      <c r="W63" s="173">
        <v>1552.182</v>
      </c>
      <c r="X63" s="173">
        <v>1522.36</v>
      </c>
    </row>
    <row r="64" spans="1:24" ht="15">
      <c r="A64" s="139" t="s">
        <v>190</v>
      </c>
      <c r="B64" s="347" t="s">
        <v>53</v>
      </c>
      <c r="C64" s="347" t="s">
        <v>53</v>
      </c>
      <c r="D64" s="347" t="s">
        <v>53</v>
      </c>
      <c r="E64" s="345">
        <v>399.687</v>
      </c>
      <c r="F64" s="345">
        <v>430.046</v>
      </c>
      <c r="G64" s="345">
        <v>455.796</v>
      </c>
      <c r="H64" s="345">
        <v>482.433</v>
      </c>
      <c r="I64" s="77">
        <v>509.681</v>
      </c>
      <c r="J64" s="162">
        <v>540907</v>
      </c>
      <c r="K64" s="187">
        <v>585.464</v>
      </c>
      <c r="L64" s="187">
        <v>634.225</v>
      </c>
      <c r="M64" s="187">
        <v>688.57</v>
      </c>
      <c r="N64" s="187">
        <v>756.392</v>
      </c>
      <c r="O64" s="187">
        <v>812.119</v>
      </c>
      <c r="P64" s="187">
        <v>874.094</v>
      </c>
      <c r="Q64" s="187">
        <v>922.721</v>
      </c>
      <c r="R64" s="187">
        <v>974.295</v>
      </c>
      <c r="S64" s="187">
        <v>1018.301</v>
      </c>
      <c r="T64" s="187">
        <v>1060.793</v>
      </c>
      <c r="U64" s="173">
        <v>1112.96</v>
      </c>
      <c r="V64" s="173">
        <v>1177.82</v>
      </c>
      <c r="W64" s="173">
        <v>1252.253</v>
      </c>
      <c r="X64" s="173">
        <v>1320.523</v>
      </c>
    </row>
    <row r="65" spans="1:24" ht="15">
      <c r="A65" s="139" t="s">
        <v>515</v>
      </c>
      <c r="B65" s="347" t="s">
        <v>53</v>
      </c>
      <c r="C65" s="347" t="s">
        <v>53</v>
      </c>
      <c r="D65" s="347" t="s">
        <v>53</v>
      </c>
      <c r="E65" s="345">
        <v>0.404</v>
      </c>
      <c r="F65" s="345">
        <v>0.398</v>
      </c>
      <c r="G65" s="345">
        <v>0.37</v>
      </c>
      <c r="H65" s="345">
        <v>0.371</v>
      </c>
      <c r="I65" s="77">
        <v>0.336</v>
      </c>
      <c r="J65" s="162">
        <v>333</v>
      </c>
      <c r="K65" s="302">
        <v>0.025</v>
      </c>
      <c r="L65" s="187">
        <v>0.043</v>
      </c>
      <c r="M65" s="187">
        <v>0.108</v>
      </c>
      <c r="N65" s="187">
        <v>0.347</v>
      </c>
      <c r="O65" s="187">
        <v>0.766</v>
      </c>
      <c r="P65" s="187">
        <v>1.423</v>
      </c>
      <c r="Q65" s="187">
        <v>2.182</v>
      </c>
      <c r="R65" s="187">
        <v>2.954</v>
      </c>
      <c r="S65" s="187">
        <v>4.28</v>
      </c>
      <c r="T65" s="187">
        <v>5.168</v>
      </c>
      <c r="U65" s="173">
        <v>6.197</v>
      </c>
      <c r="V65" s="173">
        <v>7.645</v>
      </c>
      <c r="W65" s="173">
        <v>9.03</v>
      </c>
      <c r="X65" s="173">
        <v>11.331</v>
      </c>
    </row>
    <row r="66" spans="1:24" ht="15">
      <c r="A66" s="139" t="s">
        <v>516</v>
      </c>
      <c r="B66" s="347"/>
      <c r="C66" s="347"/>
      <c r="D66" s="347"/>
      <c r="E66" s="345"/>
      <c r="F66" s="345"/>
      <c r="G66" s="345"/>
      <c r="H66" s="345"/>
      <c r="I66" s="77"/>
      <c r="J66" s="162"/>
      <c r="K66" s="302">
        <v>0.342</v>
      </c>
      <c r="L66" s="187">
        <v>0.319</v>
      </c>
      <c r="M66" s="187">
        <v>0.32</v>
      </c>
      <c r="N66" s="187">
        <v>0.315</v>
      </c>
      <c r="O66" s="187">
        <v>0.341</v>
      </c>
      <c r="P66" s="187">
        <v>0.704</v>
      </c>
      <c r="Q66" s="187">
        <v>1.123</v>
      </c>
      <c r="R66" s="187">
        <v>1.555</v>
      </c>
      <c r="S66" s="187">
        <v>1.997</v>
      </c>
      <c r="T66" s="187">
        <v>2.461</v>
      </c>
      <c r="U66" s="173">
        <v>3.061</v>
      </c>
      <c r="V66" s="173">
        <v>3.826</v>
      </c>
      <c r="W66" s="173">
        <v>5.082</v>
      </c>
      <c r="X66" s="173">
        <v>6.002</v>
      </c>
    </row>
    <row r="67" spans="1:24" ht="15">
      <c r="A67" s="139" t="s">
        <v>242</v>
      </c>
      <c r="B67" s="85" t="s">
        <v>53</v>
      </c>
      <c r="C67" s="85" t="s">
        <v>53</v>
      </c>
      <c r="D67" s="85" t="s">
        <v>53</v>
      </c>
      <c r="E67" s="85" t="s">
        <v>53</v>
      </c>
      <c r="F67" s="85" t="s">
        <v>53</v>
      </c>
      <c r="G67" s="85" t="s">
        <v>53</v>
      </c>
      <c r="H67" s="85" t="s">
        <v>53</v>
      </c>
      <c r="I67" s="85" t="s">
        <v>53</v>
      </c>
      <c r="J67" s="77">
        <v>0.1</v>
      </c>
      <c r="K67" s="302">
        <v>0.451</v>
      </c>
      <c r="L67" s="187">
        <v>0.756</v>
      </c>
      <c r="M67" s="187">
        <v>1.086</v>
      </c>
      <c r="N67" s="187">
        <v>1.292</v>
      </c>
      <c r="O67" s="187">
        <v>1.506</v>
      </c>
      <c r="P67" s="187">
        <v>1.629</v>
      </c>
      <c r="Q67" s="187">
        <v>1.881</v>
      </c>
      <c r="R67" s="187">
        <v>1.95</v>
      </c>
      <c r="S67" s="187">
        <v>1.969</v>
      </c>
      <c r="T67" s="187">
        <v>1.941</v>
      </c>
      <c r="U67" s="173">
        <v>1.861</v>
      </c>
      <c r="V67" s="173">
        <v>1.75</v>
      </c>
      <c r="W67" s="173">
        <v>1.603</v>
      </c>
      <c r="X67" s="173">
        <v>1.397</v>
      </c>
    </row>
    <row r="68" spans="1:24" ht="15">
      <c r="A68" s="139" t="s">
        <v>191</v>
      </c>
      <c r="B68" s="347" t="s">
        <v>53</v>
      </c>
      <c r="C68" s="347" t="s">
        <v>53</v>
      </c>
      <c r="D68" s="347" t="s">
        <v>53</v>
      </c>
      <c r="E68" s="345">
        <v>0.53</v>
      </c>
      <c r="F68" s="345">
        <v>0.568</v>
      </c>
      <c r="G68" s="345">
        <v>0.763</v>
      </c>
      <c r="H68" s="345">
        <v>0.981</v>
      </c>
      <c r="I68" s="77">
        <v>1.298</v>
      </c>
      <c r="J68" s="162">
        <v>1503</v>
      </c>
      <c r="K68" s="187">
        <v>1.549</v>
      </c>
      <c r="L68" s="187">
        <v>1.608</v>
      </c>
      <c r="M68" s="187">
        <v>1.665</v>
      </c>
      <c r="N68" s="187">
        <v>1.7</v>
      </c>
      <c r="O68" s="187">
        <v>1.763</v>
      </c>
      <c r="P68" s="187">
        <v>1.832</v>
      </c>
      <c r="Q68" s="187">
        <v>1.767</v>
      </c>
      <c r="R68" s="187">
        <v>1.672</v>
      </c>
      <c r="S68" s="187">
        <v>1.54</v>
      </c>
      <c r="T68" s="187">
        <v>1.383</v>
      </c>
      <c r="U68" s="173">
        <v>1.255</v>
      </c>
      <c r="V68" s="173">
        <v>1.147</v>
      </c>
      <c r="W68" s="173">
        <v>1.058</v>
      </c>
      <c r="X68" s="173">
        <v>0.986</v>
      </c>
    </row>
    <row r="69" spans="1:24" ht="15">
      <c r="A69" s="139" t="s">
        <v>192</v>
      </c>
      <c r="B69" s="347" t="s">
        <v>53</v>
      </c>
      <c r="C69" s="347" t="s">
        <v>53</v>
      </c>
      <c r="D69" s="347" t="s">
        <v>53</v>
      </c>
      <c r="E69" s="345">
        <v>0.065</v>
      </c>
      <c r="F69" s="345">
        <v>0.06</v>
      </c>
      <c r="G69" s="345">
        <v>0.059</v>
      </c>
      <c r="H69" s="345">
        <v>0.057</v>
      </c>
      <c r="I69" s="77">
        <v>0.046</v>
      </c>
      <c r="J69" s="85" t="s">
        <v>53</v>
      </c>
      <c r="K69" s="302">
        <v>0.054</v>
      </c>
      <c r="L69" s="187">
        <v>0.055</v>
      </c>
      <c r="M69" s="187">
        <v>0.0057</v>
      </c>
      <c r="N69" s="187">
        <v>0.059</v>
      </c>
      <c r="O69" s="187">
        <v>0.064</v>
      </c>
      <c r="P69" s="187">
        <v>0.069</v>
      </c>
      <c r="Q69" s="187">
        <v>0.07</v>
      </c>
      <c r="R69" s="187">
        <v>0.082</v>
      </c>
      <c r="S69" s="187">
        <v>0.085</v>
      </c>
      <c r="T69" s="187">
        <v>0.087</v>
      </c>
      <c r="U69" s="173">
        <v>0.091</v>
      </c>
      <c r="V69" s="173">
        <v>0.091</v>
      </c>
      <c r="W69" s="173">
        <v>0.101</v>
      </c>
      <c r="X69" s="173">
        <v>0.101</v>
      </c>
    </row>
    <row r="70" spans="1:24" ht="15">
      <c r="A70" s="139" t="s">
        <v>244</v>
      </c>
      <c r="B70" s="85" t="s">
        <v>53</v>
      </c>
      <c r="C70" s="85" t="s">
        <v>53</v>
      </c>
      <c r="D70" s="85" t="s">
        <v>53</v>
      </c>
      <c r="E70" s="85" t="s">
        <v>53</v>
      </c>
      <c r="F70" s="85" t="s">
        <v>53</v>
      </c>
      <c r="G70" s="85" t="s">
        <v>53</v>
      </c>
      <c r="H70" s="85" t="s">
        <v>53</v>
      </c>
      <c r="I70" s="85" t="s">
        <v>53</v>
      </c>
      <c r="J70" s="77">
        <v>0.1</v>
      </c>
      <c r="K70" s="302">
        <v>0.01</v>
      </c>
      <c r="L70" s="187">
        <v>0.009</v>
      </c>
      <c r="M70" s="187">
        <v>0.017</v>
      </c>
      <c r="N70" s="187">
        <v>0.018</v>
      </c>
      <c r="O70" s="187">
        <v>0.02</v>
      </c>
      <c r="P70" s="187">
        <v>0.031</v>
      </c>
      <c r="Q70" s="187">
        <v>0.06</v>
      </c>
      <c r="R70" s="187">
        <v>0.061</v>
      </c>
      <c r="S70" s="187">
        <v>0.07</v>
      </c>
      <c r="T70" s="187">
        <v>0.059</v>
      </c>
      <c r="U70" s="173">
        <v>0.06</v>
      </c>
      <c r="V70" s="173">
        <v>0.057</v>
      </c>
      <c r="W70" s="173">
        <v>0.051</v>
      </c>
      <c r="X70" s="173">
        <v>0.057</v>
      </c>
    </row>
    <row r="71" spans="1:24" s="136" customFormat="1" ht="15.75">
      <c r="A71" s="238" t="s">
        <v>5</v>
      </c>
      <c r="B71" s="348" t="s">
        <v>53</v>
      </c>
      <c r="C71" s="348" t="s">
        <v>53</v>
      </c>
      <c r="D71" s="348" t="s">
        <v>53</v>
      </c>
      <c r="E71" s="349">
        <v>1966.4</v>
      </c>
      <c r="F71" s="349">
        <v>2022.6</v>
      </c>
      <c r="G71" s="349">
        <v>2073</v>
      </c>
      <c r="H71" s="349">
        <v>2131.194</v>
      </c>
      <c r="I71" s="241">
        <v>2188.3569999999995</v>
      </c>
      <c r="J71" s="242">
        <v>2262198</v>
      </c>
      <c r="K71" s="243">
        <v>2330.3690000000006</v>
      </c>
      <c r="L71" s="243">
        <v>2382.99</v>
      </c>
      <c r="M71" s="243">
        <v>2448.1317</v>
      </c>
      <c r="N71" s="243">
        <v>2531.3340000000003</v>
      </c>
      <c r="O71" s="243">
        <v>2564.2939999999994</v>
      </c>
      <c r="P71" s="243">
        <v>2626.9829999999997</v>
      </c>
      <c r="Q71" s="243">
        <v>2665.1849999999995</v>
      </c>
      <c r="R71" s="243">
        <v>2683.897</v>
      </c>
      <c r="S71" s="243">
        <v>2684.713</v>
      </c>
      <c r="T71" s="243">
        <v>2690.9069999999997</v>
      </c>
      <c r="U71" s="243">
        <v>2717.1150000000002</v>
      </c>
      <c r="V71" s="243">
        <v>2759.236</v>
      </c>
      <c r="W71" s="590">
        <f>SUM(W63:W70)</f>
        <v>2821.36</v>
      </c>
      <c r="X71" s="590">
        <v>2862.7569999999996</v>
      </c>
    </row>
    <row r="72" spans="1:14" ht="4.5" customHeight="1">
      <c r="A72" s="71"/>
      <c r="I72" s="77"/>
      <c r="J72" s="77"/>
      <c r="K72" s="77"/>
      <c r="L72" s="77"/>
      <c r="M72" s="77"/>
      <c r="N72" s="77"/>
    </row>
    <row r="73" spans="1:14" ht="15">
      <c r="A73" t="s">
        <v>306</v>
      </c>
      <c r="I73" s="77"/>
      <c r="J73" s="77"/>
      <c r="K73" s="77"/>
      <c r="L73" s="77"/>
      <c r="M73" s="77"/>
      <c r="N73" s="77"/>
    </row>
    <row r="74" spans="1:14" ht="15">
      <c r="A74" t="s">
        <v>328</v>
      </c>
      <c r="I74" s="77"/>
      <c r="J74" s="77"/>
      <c r="K74" s="77"/>
      <c r="L74" s="77"/>
      <c r="M74" s="77"/>
      <c r="N74" s="77"/>
    </row>
    <row r="75" spans="1:14" ht="13.5" customHeight="1">
      <c r="A75" s="100" t="s">
        <v>490</v>
      </c>
      <c r="B75" s="100"/>
      <c r="C75" s="100"/>
      <c r="D75" s="100"/>
      <c r="E75" s="100"/>
      <c r="F75" s="100"/>
      <c r="G75" s="100"/>
      <c r="H75" s="100"/>
      <c r="I75" s="77"/>
      <c r="J75" s="77"/>
      <c r="K75" s="77"/>
      <c r="L75" s="77"/>
      <c r="M75" s="77"/>
      <c r="N75" s="77"/>
    </row>
    <row r="76" spans="1:14" ht="14.25" customHeight="1">
      <c r="A76" s="100"/>
      <c r="B76" s="100"/>
      <c r="C76" s="100"/>
      <c r="D76" s="100"/>
      <c r="E76" s="100"/>
      <c r="F76" s="100"/>
      <c r="G76" s="100"/>
      <c r="H76" s="100"/>
      <c r="I76" s="77"/>
      <c r="J76" s="77"/>
      <c r="K76" s="77"/>
      <c r="L76" s="77"/>
      <c r="M76" s="77"/>
      <c r="N76" s="77"/>
    </row>
    <row r="77" ht="16.5" customHeight="1">
      <c r="A77" s="44" t="s">
        <v>830</v>
      </c>
    </row>
    <row r="78" ht="52.5" customHeight="1"/>
  </sheetData>
  <sheetProtection/>
  <printOptions/>
  <pageMargins left="0.75" right="0.75" top="0.82" bottom="0.6" header="0.5" footer="0.5"/>
  <pageSetup fitToHeight="1" fitToWidth="1" horizontalDpi="600" verticalDpi="600" orientation="portrait" paperSize="9" scale="66" r:id="rId1"/>
  <headerFooter alignWithMargins="0">
    <oddHeader>&amp;R&amp;"Arial,Bold"&amp;14ROAD TRANSPORT VEHICLES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2016-12-08T14:59:47Z</cp:lastPrinted>
  <dcterms:created xsi:type="dcterms:W3CDTF">1999-02-19T10:58:18Z</dcterms:created>
  <dcterms:modified xsi:type="dcterms:W3CDTF">2017-01-16T11:35:25Z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A13615108</vt:lpwstr>
  </property>
  <property fmtid="{D5CDD505-2E9C-101B-9397-08002B2CF9AE}" pid="3" name="Objective-Comment">
    <vt:lpwstr/>
  </property>
  <property fmtid="{D5CDD505-2E9C-101B-9397-08002B2CF9AE}" pid="4" name="Objective-CreationStamp">
    <vt:filetime>2016-03-03T14:00:10Z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2017-01-16T13:44:43Z</vt:filetime>
  </property>
  <property fmtid="{D5CDD505-2E9C-101B-9397-08002B2CF9AE}" pid="8" name="Objective-ModificationStamp">
    <vt:filetime>2017-01-16T13:44:48Z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2016: Research and analysis: Transport: 2016-2021:</vt:lpwstr>
  </property>
  <property fmtid="{D5CDD505-2E9C-101B-9397-08002B2CF9AE}" pid="11" name="Objective-Parent">
    <vt:lpwstr>Transport Statistics: Scottish Transport Statistics: 2016: Research and analysis: Transport: 2016-2021</vt:lpwstr>
  </property>
  <property fmtid="{D5CDD505-2E9C-101B-9397-08002B2CF9AE}" pid="12" name="Objective-State">
    <vt:lpwstr>Published</vt:lpwstr>
  </property>
  <property fmtid="{D5CDD505-2E9C-101B-9397-08002B2CF9AE}" pid="13" name="Objective-Title">
    <vt:lpwstr>chapter01 - road transport vehicles</vt:lpwstr>
  </property>
  <property fmtid="{D5CDD505-2E9C-101B-9397-08002B2CF9AE}" pid="14" name="Objective-Version">
    <vt:lpwstr>24.0</vt:lpwstr>
  </property>
  <property fmtid="{D5CDD505-2E9C-101B-9397-08002B2CF9AE}" pid="15" name="Objective-VersionComment">
    <vt:lpwstr/>
  </property>
  <property fmtid="{D5CDD505-2E9C-101B-9397-08002B2CF9AE}" pid="16" name="Objective-VersionNumber">
    <vt:i4>24</vt:i4>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