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7995" tabRatio="795" activeTab="0"/>
  </bookViews>
  <sheets>
    <sheet name="Tables 1 and 2" sheetId="1" r:id="rId1"/>
    <sheet name="Table 3" sheetId="2" r:id="rId2"/>
    <sheet name="Table 4" sheetId="3" r:id="rId3"/>
    <sheet name="Tables 5 to 9" sheetId="4" r:id="rId4"/>
    <sheet name="Table 10" sheetId="5" r:id="rId5"/>
    <sheet name="Table 11" sheetId="6" r:id="rId6"/>
    <sheet name="Table 12" sheetId="7" r:id="rId7"/>
    <sheet name="Figs for severity charts" sheetId="8" r:id="rId8"/>
    <sheet name="Fig 1 and Fig2" sheetId="9" r:id="rId9"/>
    <sheet name="Fig 3" sheetId="10" r:id="rId10"/>
    <sheet name="Fig 4" sheetId="11" r:id="rId11"/>
    <sheet name="old Fig 4 not used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0">'Fig 4'!$A$55:$Q$197</definedName>
    <definedName name="_xlnm.Print_Area" localSheetId="7">'Figs for severity charts'!$C$4:$L$59</definedName>
    <definedName name="_xlnm.Print_Area" localSheetId="11">'old Fig 4 not used'!$B$36:$Q$138</definedName>
    <definedName name="_xlnm.Print_Area" localSheetId="6">'Table 12'!$A$1:$P$40</definedName>
    <definedName name="_xlnm.Print_Area" localSheetId="1">'Table 3'!$A$1:$R$75</definedName>
    <definedName name="_xlnm.Print_Area" localSheetId="2">'Table 4'!$A$1:$R$66</definedName>
    <definedName name="_xlnm.Print_Area" localSheetId="0">'Tables 1 and 2'!$A$1:$S$100</definedName>
    <definedName name="_xlnm.Print_Area" localSheetId="3">'Tables 5 to 9'!$A$1:$O$190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<sst xmlns="http://schemas.openxmlformats.org/spreadsheetml/2006/main" count="818" uniqueCount="225">
  <si>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</si>
  <si>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</si>
  <si>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</si>
  <si>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</si>
  <si>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</si>
  <si>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</si>
  <si>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</si>
  <si>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</si>
  <si>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</si>
  <si>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</si>
  <si>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</si>
  <si>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</si>
  <si>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</si>
  <si>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</si>
  <si>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</si>
  <si>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</si>
  <si>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</si>
  <si>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</si>
  <si>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</si>
  <si>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</si>
  <si>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</si>
  <si>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</si>
  <si>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</si>
  <si>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</si>
  <si>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</si>
  <si>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</si>
  <si>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</si>
  <si>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</si>
  <si>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</si>
  <si>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</si>
  <si>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</si>
  <si>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</si>
  <si>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</si>
  <si>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</si>
  <si>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</si>
  <si>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</si>
  <si>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</si>
  <si>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</si>
  <si>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</si>
  <si>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</si>
  <si>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</si>
  <si>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</si>
  <si>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</si>
  <si>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</si>
  <si>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</si>
  <si>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</si>
  <si>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</si>
  <si>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</si>
  <si>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</si>
  <si>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</si>
  <si>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</si>
  <si>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</si>
  <si>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</si>
  <si>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</si>
  <si>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</si>
  <si>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</si>
  <si>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</si>
  <si>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</si>
  <si>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</si>
  <si>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</si>
  <si>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</si>
  <si>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</si>
  <si>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</si>
  <si>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</si>
  <si>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</si>
  <si>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</si>
  <si>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</si>
  <si>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</si>
  <si>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</si>
  <si>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</si>
  <si>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</si>
  <si>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</si>
  <si>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</si>
  <si>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</si>
  <si>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</si>
  <si>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</si>
  <si>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</si>
  <si>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</si>
  <si>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</si>
  <si>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</si>
  <si>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</si>
  <si>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</si>
  <si>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</si>
  <si>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</si>
  <si>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</si>
  <si>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</si>
  <si>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</si>
  <si>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</si>
  <si>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</si>
  <si>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</si>
  <si>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</si>
  <si>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</si>
  <si>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</si>
  <si>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</si>
  <si>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</si>
  <si>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</si>
  <si>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</si>
  <si>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</si>
  <si>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</si>
  <si>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</si>
  <si>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</si>
  <si>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</si>
  <si>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</si>
  <si>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</si>
  <si>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</si>
  <si>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</si>
  <si>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</si>
  <si>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</si>
  <si>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</si>
  <si>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</si>
  <si>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</si>
  <si>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</si>
  <si>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</si>
  <si>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</si>
  <si>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</si>
  <si>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</si>
  <si>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</si>
  <si>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</si>
  <si>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</si>
  <si>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</si>
  <si>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</si>
  <si>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</si>
  <si>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</si>
  <si>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</si>
  <si>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</si>
  <si>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</si>
  <si>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</si>
  <si>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</si>
  <si>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</si>
  <si>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</si>
  <si>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</si>
  <si>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</si>
  <si>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</si>
  <si>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</si>
  <si>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</si>
  <si>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</si>
  <si>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</si>
  <si>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</si>
  <si>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</si>
  <si>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</si>
  <si>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</si>
  <si>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</si>
  <si>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</si>
  <si>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</si>
  <si>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</si>
  <si>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</si>
  <si>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</si>
  <si>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</si>
  <si>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</si>
  <si>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</si>
  <si>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</si>
  <si>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</si>
  <si>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</si>
  <si>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</si>
  <si>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</si>
  <si>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</si>
  <si>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</si>
  <si>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ages and gender</t>
  </si>
  <si>
    <t>Table 6</t>
  </si>
  <si>
    <t>Table 7</t>
  </si>
  <si>
    <t xml:space="preserve"> implied by target</t>
  </si>
  <si>
    <t xml:space="preserve">Rate in 2010 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</si>
  <si>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</si>
  <si>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</si>
  <si>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</si>
  <si>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</si>
  <si>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</si>
  <si>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</si>
  <si>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</si>
  <si>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</si>
  <si>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</si>
  <si>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</si>
  <si>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</si>
  <si>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</si>
  <si>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</si>
  <si>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</si>
  <si>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</si>
  <si>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</si>
  <si>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</si>
  <si>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</si>
  <si>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</si>
  <si>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</si>
  <si>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</si>
  <si>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</si>
  <si>
    <r>
      <t xml:space="preserve">2011 </t>
    </r>
    <r>
      <rPr>
        <i/>
        <sz val="12"/>
        <rFont val="Arial"/>
        <family val="2"/>
      </rPr>
      <t>prov.</t>
    </r>
  </si>
  <si>
    <t>2007-11 average</t>
  </si>
  <si>
    <r>
      <t>2011 % change:</t>
    </r>
    <r>
      <rPr>
        <sz val="12"/>
        <rFont val="Arial"/>
        <family val="2"/>
      </rPr>
      <t xml:space="preserve"> </t>
    </r>
  </si>
  <si>
    <t xml:space="preserve">   on 2010</t>
  </si>
  <si>
    <t>on 04-08 ave</t>
  </si>
  <si>
    <r>
      <t>21%</t>
    </r>
    <r>
      <rPr>
        <vertAlign val="superscript"/>
        <sz val="12"/>
        <rFont val="Arial"/>
        <family val="2"/>
      </rPr>
      <t>3</t>
    </r>
  </si>
  <si>
    <t>2004-08 average</t>
  </si>
  <si>
    <t>% change on 2010</t>
  </si>
  <si>
    <t>on 04-08 average</t>
  </si>
  <si>
    <t>3 year</t>
  </si>
  <si>
    <t>Table 8</t>
  </si>
  <si>
    <t>Table 9</t>
  </si>
  <si>
    <t>2011                               (provisional)</t>
  </si>
  <si>
    <t>2007-2011 average (provisional)</t>
  </si>
  <si>
    <t>Table 11   Casualties by police force area, council and severity, 2004-08, 2007-11 averages and 2011</t>
  </si>
  <si>
    <t>Table 10   Accidents by police force area, council and severity, 2004-08, 2007-11 averages and 2011</t>
  </si>
  <si>
    <t xml:space="preserve">  Serious</t>
  </si>
  <si>
    <r>
      <t xml:space="preserve">NB:  </t>
    </r>
    <r>
      <rPr>
        <sz val="11"/>
        <rFont val="Arial"/>
        <family val="2"/>
      </rPr>
      <t>Some figures for 2010 and earlier years may have been revised slightly from those published previously</t>
    </r>
  </si>
  <si>
    <t>Table 4    Child casualties by built-up and non built-up roads, mode of transport and severity, 2009-2011 &amp; 2004-08 average</t>
  </si>
  <si>
    <t>2007 - 2011 average</t>
  </si>
  <si>
    <t>2011 percentage change:</t>
  </si>
  <si>
    <t>on 2010</t>
  </si>
  <si>
    <r>
      <t xml:space="preserve">1.  </t>
    </r>
    <r>
      <rPr>
        <sz val="8"/>
        <rFont val="Arial"/>
        <family val="2"/>
      </rPr>
      <t>Some figures for 2010 and earlier years may have been revised slightly from those published previously</t>
    </r>
  </si>
  <si>
    <t>Casualties by Severity, 1950 - 2011</t>
  </si>
  <si>
    <t>Injury Road Accidents by Severity, 1970 - 2011</t>
  </si>
  <si>
    <t>Table 3    Casualties by built-up and non built-up roads, mode of transport and severity, 2009-2011 &amp; 2004-08 average</t>
  </si>
  <si>
    <t>2004 - 2008 average</t>
  </si>
  <si>
    <t>Killed casualties by mode of transport, 1994 - 2011</t>
  </si>
  <si>
    <t>Serious casualties by mode of transport, 1994 - 2011</t>
  </si>
  <si>
    <t>Children killed by mode of transport, 1994 - 2011</t>
  </si>
  <si>
    <t>Children seriously injured by mode of transport, 1994 - 2011</t>
  </si>
  <si>
    <t>Slight casualties by mode of transport, 1994 - 2011</t>
  </si>
  <si>
    <t>1994-98 ave</t>
  </si>
  <si>
    <t>Figure 4  Progress towards the 2020 casualty reduction targets</t>
  </si>
  <si>
    <t>Numbers in 2011</t>
  </si>
  <si>
    <t>2009-11 average</t>
  </si>
  <si>
    <t xml:space="preserve">2009-11 avg  % change </t>
  </si>
  <si>
    <t>3. Relates to 2010  data as 2011 traffic estimates not yet available.</t>
  </si>
  <si>
    <t>Table 12   Casualties by gender, severity and age, 2002 - 2011</t>
  </si>
  <si>
    <r>
      <t xml:space="preserve"> average </t>
    </r>
    <r>
      <rPr>
        <b/>
        <vertAlign val="superscript"/>
        <sz val="12"/>
        <rFont val="Arial"/>
        <family val="2"/>
      </rPr>
      <t>3</t>
    </r>
  </si>
  <si>
    <t>3. All averages rounded to whole percentages.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</si>
</sst>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  <numFmt numFmtId="205" formatCode="#,##0.0_ ;\-#,##0.0\ "/>
    <numFmt numFmtId="206" formatCode="#,##0.00_ ;\-#,##0.00\ "/>
    <numFmt numFmtId="207" formatCode="_-* #,##0.000_-;\-* #,##0.000_-;_-* &quot;-&quot;?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6.5"/>
      <name val="Arial"/>
      <family val="0"/>
    </font>
    <font>
      <sz val="15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0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b/>
      <sz val="17"/>
      <name val="Arial"/>
      <family val="2"/>
    </font>
    <font>
      <sz val="11.5"/>
      <name val="Arial"/>
      <family val="2"/>
    </font>
    <font>
      <sz val="11.25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0"/>
    </font>
    <font>
      <u val="single"/>
      <sz val="10"/>
      <name val="Arial"/>
      <family val="0"/>
    </font>
    <font>
      <i/>
      <sz val="10"/>
      <color indexed="56"/>
      <name val="Arial"/>
      <family val="0"/>
    </font>
    <font>
      <b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6" fillId="0" borderId="0">
      <alignment/>
      <protection/>
    </xf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right"/>
    </xf>
    <xf numFmtId="171" fontId="11" fillId="0" borderId="0" xfId="15" applyNumberFormat="1" applyFont="1" applyAlignment="1">
      <alignment/>
    </xf>
    <xf numFmtId="171" fontId="8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1" fillId="0" borderId="9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65" fontId="8" fillId="0" borderId="0" xfId="21" applyFont="1">
      <alignment/>
      <protection/>
    </xf>
    <xf numFmtId="165" fontId="7" fillId="0" borderId="0" xfId="21" applyFont="1" applyAlignment="1">
      <alignment horizontal="left"/>
      <protection/>
    </xf>
    <xf numFmtId="165" fontId="7" fillId="0" borderId="0" xfId="21" applyFont="1" applyAlignment="1">
      <alignment horizontal="right"/>
      <protection/>
    </xf>
    <xf numFmtId="165" fontId="7" fillId="0" borderId="9" xfId="21" applyFont="1" applyBorder="1" applyAlignment="1">
      <alignment horizontal="left"/>
      <protection/>
    </xf>
    <xf numFmtId="165" fontId="7" fillId="0" borderId="0" xfId="21" applyFont="1">
      <alignment/>
      <protection/>
    </xf>
    <xf numFmtId="165" fontId="8" fillId="0" borderId="3" xfId="21" applyFont="1" applyBorder="1">
      <alignment/>
      <protection/>
    </xf>
    <xf numFmtId="165" fontId="8" fillId="0" borderId="0" xfId="21" applyFont="1" applyBorder="1">
      <alignment/>
      <protection/>
    </xf>
    <xf numFmtId="165" fontId="7" fillId="0" borderId="10" xfId="21" applyFont="1" applyBorder="1" applyAlignment="1">
      <alignment horizontal="left"/>
      <protection/>
    </xf>
    <xf numFmtId="165" fontId="7" fillId="0" borderId="10" xfId="21" applyFont="1" applyBorder="1" applyAlignment="1">
      <alignment horizontal="centerContinuous"/>
      <protection/>
    </xf>
    <xf numFmtId="165" fontId="8" fillId="0" borderId="10" xfId="21" applyFont="1" applyBorder="1" applyAlignment="1">
      <alignment horizontal="centerContinuous"/>
      <protection/>
    </xf>
    <xf numFmtId="165" fontId="8" fillId="0" borderId="10" xfId="21" applyFont="1" applyBorder="1">
      <alignment/>
      <protection/>
    </xf>
    <xf numFmtId="165" fontId="8" fillId="0" borderId="11" xfId="21" applyFont="1" applyBorder="1">
      <alignment/>
      <protection/>
    </xf>
    <xf numFmtId="165" fontId="8" fillId="0" borderId="9" xfId="21" applyFont="1" applyBorder="1">
      <alignment/>
      <protection/>
    </xf>
    <xf numFmtId="165" fontId="8" fillId="0" borderId="12" xfId="21" applyFont="1" applyBorder="1">
      <alignment/>
      <protection/>
    </xf>
    <xf numFmtId="165" fontId="7" fillId="0" borderId="12" xfId="21" applyFont="1" applyBorder="1">
      <alignment/>
      <protection/>
    </xf>
    <xf numFmtId="165" fontId="8" fillId="0" borderId="4" xfId="21" applyFont="1" applyBorder="1">
      <alignment/>
      <protection/>
    </xf>
    <xf numFmtId="3" fontId="8" fillId="0" borderId="0" xfId="15" applyNumberFormat="1" applyFont="1" applyAlignment="1">
      <alignment/>
    </xf>
    <xf numFmtId="3" fontId="8" fillId="0" borderId="4" xfId="15" applyNumberFormat="1" applyFont="1" applyBorder="1" applyAlignment="1">
      <alignment/>
    </xf>
    <xf numFmtId="3" fontId="8" fillId="0" borderId="0" xfId="21" applyNumberFormat="1" applyFont="1">
      <alignment/>
      <protection/>
    </xf>
    <xf numFmtId="3" fontId="8" fillId="0" borderId="4" xfId="21" applyNumberFormat="1" applyFont="1" applyBorder="1">
      <alignment/>
      <protection/>
    </xf>
    <xf numFmtId="165" fontId="8" fillId="0" borderId="0" xfId="21" applyFont="1" applyAlignment="1">
      <alignment horizontal="left"/>
      <protection/>
    </xf>
    <xf numFmtId="165" fontId="7" fillId="0" borderId="0" xfId="21" applyFont="1" applyAlignment="1" quotePrefix="1">
      <alignment horizontal="left"/>
      <protection/>
    </xf>
    <xf numFmtId="164" fontId="8" fillId="0" borderId="12" xfId="21" applyNumberFormat="1" applyFont="1" applyBorder="1" applyProtection="1">
      <alignment/>
      <protection/>
    </xf>
    <xf numFmtId="165" fontId="7" fillId="0" borderId="0" xfId="21" applyFont="1" applyBorder="1">
      <alignment/>
      <protection/>
    </xf>
    <xf numFmtId="164" fontId="8" fillId="0" borderId="0" xfId="21" applyNumberFormat="1" applyFont="1" applyBorder="1" applyProtection="1">
      <alignment/>
      <protection/>
    </xf>
    <xf numFmtId="164" fontId="8" fillId="0" borderId="0" xfId="21" applyNumberFormat="1" applyFont="1" applyProtection="1">
      <alignment/>
      <protection/>
    </xf>
    <xf numFmtId="165" fontId="8" fillId="0" borderId="0" xfId="21" applyFont="1" applyAlignment="1" quotePrefix="1">
      <alignment horizontal="right"/>
      <protection/>
    </xf>
    <xf numFmtId="9" fontId="11" fillId="0" borderId="0" xfId="22" applyFont="1" applyAlignment="1">
      <alignment/>
    </xf>
    <xf numFmtId="9" fontId="11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1" fillId="0" borderId="0" xfId="22" applyFont="1" applyAlignment="1">
      <alignment horizontal="right"/>
    </xf>
    <xf numFmtId="3" fontId="11" fillId="0" borderId="0" xfId="15" applyNumberFormat="1" applyFont="1" applyAlignment="1">
      <alignment/>
    </xf>
    <xf numFmtId="9" fontId="11" fillId="0" borderId="0" xfId="22" applyFont="1" applyAlignment="1" applyProtection="1" quotePrefix="1">
      <alignment horizontal="right"/>
      <protection/>
    </xf>
    <xf numFmtId="9" fontId="11" fillId="0" borderId="4" xfId="22" applyFont="1" applyBorder="1" applyAlignment="1" applyProtection="1" quotePrefix="1">
      <alignment horizontal="right"/>
      <protection/>
    </xf>
    <xf numFmtId="3" fontId="11" fillId="0" borderId="4" xfId="15" applyNumberFormat="1" applyFont="1" applyBorder="1" applyAlignment="1">
      <alignment/>
    </xf>
    <xf numFmtId="165" fontId="7" fillId="0" borderId="0" xfId="21" applyFont="1" applyBorder="1" applyAlignment="1">
      <alignment horizontal="right"/>
      <protection/>
    </xf>
    <xf numFmtId="3" fontId="11" fillId="0" borderId="0" xfId="15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9" fontId="11" fillId="0" borderId="0" xfId="22" applyFont="1" applyBorder="1" applyAlignment="1" applyProtection="1" quotePrefix="1">
      <alignment horizontal="right"/>
      <protection/>
    </xf>
    <xf numFmtId="3" fontId="8" fillId="0" borderId="0" xfId="21" applyNumberFormat="1" applyFont="1" applyBorder="1">
      <alignment/>
      <protection/>
    </xf>
    <xf numFmtId="165" fontId="8" fillId="0" borderId="13" xfId="21" applyFont="1" applyBorder="1" applyAlignment="1">
      <alignment horizontal="centerContinuous"/>
      <protection/>
    </xf>
    <xf numFmtId="165" fontId="8" fillId="0" borderId="3" xfId="21" applyFont="1" applyBorder="1" applyAlignment="1">
      <alignment horizontal="centerContinuous"/>
      <protection/>
    </xf>
    <xf numFmtId="164" fontId="8" fillId="0" borderId="9" xfId="21" applyNumberFormat="1" applyFont="1" applyBorder="1" applyProtection="1">
      <alignment/>
      <protection/>
    </xf>
    <xf numFmtId="165" fontId="8" fillId="0" borderId="14" xfId="21" applyFont="1" applyBorder="1">
      <alignment/>
      <protection/>
    </xf>
    <xf numFmtId="164" fontId="8" fillId="0" borderId="14" xfId="21" applyNumberFormat="1" applyFont="1" applyBorder="1" applyProtection="1">
      <alignment/>
      <protection/>
    </xf>
    <xf numFmtId="165" fontId="8" fillId="0" borderId="15" xfId="21" applyFont="1" applyBorder="1" applyAlignment="1">
      <alignment horizontal="centerContinuous"/>
      <protection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 horizontal="right"/>
    </xf>
    <xf numFmtId="9" fontId="11" fillId="0" borderId="0" xfId="22" applyFont="1" applyBorder="1" applyAlignment="1">
      <alignment/>
    </xf>
    <xf numFmtId="171" fontId="11" fillId="0" borderId="4" xfId="15" applyNumberFormat="1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 quotePrefix="1">
      <alignment horizontal="left"/>
    </xf>
    <xf numFmtId="165" fontId="21" fillId="0" borderId="0" xfId="21" applyFont="1" applyBorder="1">
      <alignment/>
      <protection/>
    </xf>
    <xf numFmtId="164" fontId="21" fillId="0" borderId="0" xfId="21" applyNumberFormat="1" applyFont="1" applyBorder="1" applyProtection="1">
      <alignment/>
      <protection/>
    </xf>
    <xf numFmtId="0" fontId="21" fillId="0" borderId="0" xfId="0" applyFont="1" applyAlignment="1" quotePrefix="1">
      <alignment horizontal="left"/>
    </xf>
    <xf numFmtId="165" fontId="21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2" fillId="0" borderId="0" xfId="15" applyNumberFormat="1" applyFont="1" applyBorder="1" applyAlignment="1">
      <alignment/>
    </xf>
    <xf numFmtId="171" fontId="22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0" fillId="0" borderId="0" xfId="21" applyFont="1" applyAlignment="1">
      <alignment horizontal="left"/>
      <protection/>
    </xf>
    <xf numFmtId="165" fontId="23" fillId="0" borderId="0" xfId="21" applyFont="1" applyAlignment="1">
      <alignment horizontal="left"/>
      <protection/>
    </xf>
    <xf numFmtId="0" fontId="13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27" fillId="0" borderId="0" xfId="15" applyNumberFormat="1" applyFont="1" applyAlignment="1">
      <alignment/>
    </xf>
    <xf numFmtId="0" fontId="26" fillId="0" borderId="0" xfId="0" applyFont="1" applyAlignment="1">
      <alignment horizontal="right"/>
    </xf>
    <xf numFmtId="0" fontId="28" fillId="0" borderId="3" xfId="0" applyFont="1" applyBorder="1" applyAlignment="1">
      <alignment horizontal="right"/>
    </xf>
    <xf numFmtId="2" fontId="27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2" fillId="0" borderId="0" xfId="22" applyNumberFormat="1" applyFont="1" applyAlignment="1">
      <alignment/>
    </xf>
    <xf numFmtId="175" fontId="12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/>
    </xf>
    <xf numFmtId="183" fontId="12" fillId="0" borderId="0" xfId="0" applyNumberFormat="1" applyFont="1" applyAlignment="1">
      <alignment/>
    </xf>
    <xf numFmtId="0" fontId="0" fillId="2" borderId="0" xfId="0" applyFill="1" applyAlignment="1">
      <alignment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2" fontId="12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75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8" fontId="12" fillId="0" borderId="0" xfId="22" applyNumberFormat="1" applyFont="1" applyAlignment="1">
      <alignment/>
    </xf>
    <xf numFmtId="17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179" fontId="0" fillId="0" borderId="0" xfId="22" applyNumberFormat="1" applyAlignment="1">
      <alignment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174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12" fillId="0" borderId="0" xfId="22" applyNumberFormat="1" applyFont="1" applyFill="1" applyAlignment="1">
      <alignment/>
    </xf>
    <xf numFmtId="0" fontId="35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 quotePrefix="1">
      <alignment horizontal="right"/>
    </xf>
    <xf numFmtId="17" fontId="1" fillId="0" borderId="17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7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8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7" fillId="0" borderId="19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2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2" fillId="0" borderId="3" xfId="0" applyNumberFormat="1" applyFont="1" applyBorder="1" applyAlignment="1">
      <alignment/>
    </xf>
    <xf numFmtId="37" fontId="12" fillId="0" borderId="5" xfId="0" applyNumberFormat="1" applyFont="1" applyBorder="1" applyAlignment="1">
      <alignment/>
    </xf>
    <xf numFmtId="165" fontId="7" fillId="0" borderId="20" xfId="21" applyFont="1" applyBorder="1" applyAlignment="1">
      <alignment horizontal="centerContinuous"/>
      <protection/>
    </xf>
    <xf numFmtId="3" fontId="11" fillId="0" borderId="3" xfId="15" applyNumberFormat="1" applyFont="1" applyBorder="1" applyAlignment="1">
      <alignment/>
    </xf>
    <xf numFmtId="3" fontId="8" fillId="0" borderId="3" xfId="15" applyNumberFormat="1" applyFont="1" applyBorder="1" applyAlignment="1">
      <alignment/>
    </xf>
    <xf numFmtId="9" fontId="11" fillId="0" borderId="3" xfId="22" applyFont="1" applyBorder="1" applyAlignment="1" applyProtection="1" quotePrefix="1">
      <alignment horizontal="right"/>
      <protection/>
    </xf>
    <xf numFmtId="3" fontId="8" fillId="0" borderId="3" xfId="21" applyNumberFormat="1" applyFont="1" applyBorder="1">
      <alignment/>
      <protection/>
    </xf>
    <xf numFmtId="164" fontId="8" fillId="0" borderId="21" xfId="21" applyNumberFormat="1" applyFont="1" applyBorder="1" applyProtection="1">
      <alignment/>
      <protection/>
    </xf>
    <xf numFmtId="0" fontId="7" fillId="0" borderId="16" xfId="0" applyFont="1" applyBorder="1" applyAlignment="1">
      <alignment horizontal="center"/>
    </xf>
    <xf numFmtId="171" fontId="11" fillId="0" borderId="3" xfId="15" applyNumberFormat="1" applyFont="1" applyBorder="1" applyAlignment="1">
      <alignment/>
    </xf>
    <xf numFmtId="171" fontId="8" fillId="0" borderId="3" xfId="15" applyNumberFormat="1" applyFont="1" applyBorder="1" applyAlignment="1">
      <alignment/>
    </xf>
    <xf numFmtId="171" fontId="27" fillId="0" borderId="3" xfId="15" applyNumberFormat="1" applyFont="1" applyBorder="1" applyAlignment="1">
      <alignment/>
    </xf>
    <xf numFmtId="9" fontId="11" fillId="0" borderId="3" xfId="22" applyFont="1" applyBorder="1" applyAlignment="1">
      <alignment/>
    </xf>
    <xf numFmtId="0" fontId="7" fillId="0" borderId="11" xfId="0" applyFont="1" applyBorder="1" applyAlignment="1">
      <alignment horizontal="center" wrapText="1"/>
    </xf>
    <xf numFmtId="171" fontId="11" fillId="0" borderId="22" xfId="15" applyNumberFormat="1" applyFont="1" applyBorder="1" applyAlignment="1">
      <alignment/>
    </xf>
    <xf numFmtId="171" fontId="8" fillId="0" borderId="22" xfId="15" applyNumberFormat="1" applyFont="1" applyBorder="1" applyAlignment="1">
      <alignment/>
    </xf>
    <xf numFmtId="9" fontId="11" fillId="0" borderId="22" xfId="22" applyFont="1" applyBorder="1" applyAlignment="1">
      <alignment/>
    </xf>
    <xf numFmtId="9" fontId="11" fillId="0" borderId="23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2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right"/>
    </xf>
    <xf numFmtId="171" fontId="0" fillId="0" borderId="22" xfId="15" applyNumberFormat="1" applyBorder="1" applyAlignment="1">
      <alignment/>
    </xf>
    <xf numFmtId="171" fontId="0" fillId="0" borderId="24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175" fontId="12" fillId="0" borderId="0" xfId="22" applyNumberFormat="1" applyFont="1" applyAlignment="1">
      <alignment/>
    </xf>
    <xf numFmtId="175" fontId="1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8" fontId="12" fillId="0" borderId="0" xfId="22" applyNumberFormat="1" applyFont="1" applyAlignment="1">
      <alignment/>
    </xf>
    <xf numFmtId="3" fontId="0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9" fontId="12" fillId="0" borderId="0" xfId="22" applyNumberFormat="1" applyFont="1" applyAlignment="1">
      <alignment/>
    </xf>
    <xf numFmtId="178" fontId="12" fillId="0" borderId="0" xfId="22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9" fontId="11" fillId="0" borderId="0" xfId="22" applyFont="1" applyBorder="1" applyAlignment="1">
      <alignment horizontal="right"/>
    </xf>
    <xf numFmtId="0" fontId="8" fillId="0" borderId="0" xfId="15" applyNumberFormat="1" applyFont="1" applyAlignment="1">
      <alignment horizontal="right"/>
    </xf>
    <xf numFmtId="171" fontId="11" fillId="0" borderId="0" xfId="15" applyNumberFormat="1" applyFont="1" applyBorder="1" applyAlignment="1">
      <alignment/>
    </xf>
    <xf numFmtId="171" fontId="8" fillId="0" borderId="0" xfId="15" applyNumberFormat="1" applyFont="1" applyBorder="1" applyAlignment="1">
      <alignment/>
    </xf>
    <xf numFmtId="171" fontId="0" fillId="0" borderId="11" xfId="15" applyNumberFormat="1" applyFont="1" applyBorder="1" applyAlignment="1">
      <alignment/>
    </xf>
    <xf numFmtId="41" fontId="11" fillId="0" borderId="0" xfId="15" applyNumberFormat="1" applyFont="1" applyAlignment="1">
      <alignment/>
    </xf>
    <xf numFmtId="41" fontId="8" fillId="0" borderId="0" xfId="15" applyNumberFormat="1" applyFont="1" applyAlignment="1">
      <alignment/>
    </xf>
    <xf numFmtId="41" fontId="8" fillId="0" borderId="3" xfId="15" applyNumberFormat="1" applyFont="1" applyBorder="1" applyAlignment="1">
      <alignment/>
    </xf>
    <xf numFmtId="41" fontId="8" fillId="0" borderId="0" xfId="15" applyNumberFormat="1" applyFont="1" applyAlignment="1">
      <alignment horizontal="right"/>
    </xf>
    <xf numFmtId="41" fontId="11" fillId="0" borderId="3" xfId="15" applyNumberFormat="1" applyFont="1" applyBorder="1" applyAlignment="1">
      <alignment/>
    </xf>
    <xf numFmtId="41" fontId="27" fillId="0" borderId="0" xfId="15" applyNumberFormat="1" applyFont="1" applyAlignment="1">
      <alignment/>
    </xf>
    <xf numFmtId="41" fontId="27" fillId="0" borderId="3" xfId="15" applyNumberFormat="1" applyFont="1" applyBorder="1" applyAlignment="1">
      <alignment/>
    </xf>
    <xf numFmtId="172" fontId="8" fillId="0" borderId="0" xfId="15" applyNumberFormat="1" applyFont="1" applyAlignment="1">
      <alignment horizontal="right"/>
    </xf>
    <xf numFmtId="172" fontId="11" fillId="0" borderId="0" xfId="22" applyNumberFormat="1" applyFont="1" applyAlignment="1">
      <alignment horizontal="right"/>
    </xf>
    <xf numFmtId="172" fontId="11" fillId="0" borderId="3" xfId="22" applyNumberFormat="1" applyFont="1" applyBorder="1" applyAlignment="1">
      <alignment horizontal="right"/>
    </xf>
    <xf numFmtId="172" fontId="11" fillId="0" borderId="0" xfId="15" applyNumberFormat="1" applyFont="1" applyAlignment="1">
      <alignment horizontal="right"/>
    </xf>
    <xf numFmtId="172" fontId="8" fillId="0" borderId="3" xfId="15" applyNumberFormat="1" applyFont="1" applyBorder="1" applyAlignment="1">
      <alignment horizontal="right"/>
    </xf>
    <xf numFmtId="172" fontId="11" fillId="0" borderId="3" xfId="15" applyNumberFormat="1" applyFont="1" applyBorder="1" applyAlignment="1">
      <alignment horizontal="right"/>
    </xf>
    <xf numFmtId="172" fontId="27" fillId="0" borderId="0" xfId="15" applyNumberFormat="1" applyFont="1" applyAlignment="1">
      <alignment horizontal="right"/>
    </xf>
    <xf numFmtId="172" fontId="27" fillId="0" borderId="3" xfId="15" applyNumberFormat="1" applyFont="1" applyBorder="1" applyAlignment="1">
      <alignment horizontal="right"/>
    </xf>
    <xf numFmtId="172" fontId="11" fillId="0" borderId="0" xfId="15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9" fontId="11" fillId="0" borderId="0" xfId="22" applyNumberFormat="1" applyFont="1" applyAlignment="1">
      <alignment horizontal="right"/>
    </xf>
    <xf numFmtId="9" fontId="11" fillId="0" borderId="3" xfId="22" applyNumberFormat="1" applyFont="1" applyBorder="1" applyAlignment="1">
      <alignment horizontal="right"/>
    </xf>
    <xf numFmtId="9" fontId="11" fillId="0" borderId="0" xfId="22" applyNumberFormat="1" applyFont="1" applyBorder="1" applyAlignment="1">
      <alignment horizontal="right"/>
    </xf>
    <xf numFmtId="165" fontId="7" fillId="0" borderId="27" xfId="21" applyFont="1" applyBorder="1" applyAlignment="1">
      <alignment horizontal="right"/>
      <protection/>
    </xf>
    <xf numFmtId="165" fontId="7" fillId="0" borderId="9" xfId="21" applyFont="1" applyBorder="1" applyAlignment="1">
      <alignment horizontal="right"/>
      <protection/>
    </xf>
    <xf numFmtId="165" fontId="7" fillId="0" borderId="14" xfId="21" applyFont="1" applyBorder="1" applyAlignment="1">
      <alignment horizontal="right"/>
      <protection/>
    </xf>
    <xf numFmtId="0" fontId="1" fillId="0" borderId="19" xfId="0" applyFont="1" applyBorder="1" applyAlignment="1">
      <alignment horizontal="right"/>
    </xf>
    <xf numFmtId="171" fontId="0" fillId="0" borderId="5" xfId="15" applyNumberFormat="1" applyBorder="1" applyAlignment="1">
      <alignment/>
    </xf>
    <xf numFmtId="165" fontId="8" fillId="0" borderId="0" xfId="21" applyFont="1" applyFill="1">
      <alignment/>
      <protection/>
    </xf>
    <xf numFmtId="165" fontId="8" fillId="0" borderId="0" xfId="21" applyFont="1" applyFill="1" applyAlignment="1">
      <alignment horizontal="right"/>
      <protection/>
    </xf>
    <xf numFmtId="165" fontId="7" fillId="0" borderId="27" xfId="21" applyFont="1" applyFill="1" applyBorder="1" applyAlignment="1">
      <alignment horizontal="right"/>
      <protection/>
    </xf>
    <xf numFmtId="165" fontId="7" fillId="0" borderId="9" xfId="21" applyFont="1" applyFill="1" applyBorder="1">
      <alignment/>
      <protection/>
    </xf>
    <xf numFmtId="165" fontId="7" fillId="0" borderId="28" xfId="21" applyFont="1" applyFill="1" applyBorder="1" applyAlignment="1">
      <alignment horizontal="right"/>
      <protection/>
    </xf>
    <xf numFmtId="172" fontId="11" fillId="0" borderId="22" xfId="15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44" fillId="0" borderId="0" xfId="15" applyNumberFormat="1" applyFont="1" applyAlignment="1">
      <alignment/>
    </xf>
    <xf numFmtId="171" fontId="44" fillId="0" borderId="3" xfId="15" applyNumberFormat="1" applyFont="1" applyBorder="1" applyAlignment="1">
      <alignment/>
    </xf>
    <xf numFmtId="183" fontId="45" fillId="0" borderId="0" xfId="0" applyNumberFormat="1" applyFont="1" applyAlignment="1">
      <alignment/>
    </xf>
    <xf numFmtId="183" fontId="12" fillId="0" borderId="0" xfId="0" applyNumberFormat="1" applyFont="1" applyAlignment="1" applyProtection="1">
      <alignment/>
      <protection locked="0"/>
    </xf>
    <xf numFmtId="3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2" fontId="44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/>
    </xf>
    <xf numFmtId="1" fontId="8" fillId="0" borderId="0" xfId="22" applyNumberFormat="1" applyFont="1" applyBorder="1" applyAlignment="1" quotePrefix="1">
      <alignment horizontal="right"/>
    </xf>
    <xf numFmtId="0" fontId="26" fillId="0" borderId="3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1" fontId="11" fillId="0" borderId="4" xfId="15" applyNumberFormat="1" applyFont="1" applyFill="1" applyBorder="1" applyAlignment="1">
      <alignment/>
    </xf>
    <xf numFmtId="171" fontId="8" fillId="0" borderId="4" xfId="15" applyNumberFormat="1" applyFont="1" applyFill="1" applyBorder="1" applyAlignment="1">
      <alignment/>
    </xf>
    <xf numFmtId="171" fontId="44" fillId="0" borderId="22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6" fillId="0" borderId="3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37" fontId="45" fillId="0" borderId="0" xfId="0" applyNumberFormat="1" applyFont="1" applyBorder="1" applyAlignment="1">
      <alignment/>
    </xf>
    <xf numFmtId="37" fontId="45" fillId="0" borderId="3" xfId="0" applyNumberFormat="1" applyFont="1" applyBorder="1" applyAlignment="1">
      <alignment/>
    </xf>
    <xf numFmtId="37" fontId="47" fillId="0" borderId="0" xfId="0" applyNumberFormat="1" applyFont="1" applyFill="1" applyBorder="1" applyAlignment="1">
      <alignment/>
    </xf>
    <xf numFmtId="37" fontId="47" fillId="0" borderId="3" xfId="0" applyNumberFormat="1" applyFont="1" applyFill="1" applyBorder="1" applyAlignment="1">
      <alignment/>
    </xf>
    <xf numFmtId="9" fontId="45" fillId="0" borderId="0" xfId="22" applyFont="1" applyFill="1" applyBorder="1" applyAlignment="1">
      <alignment/>
    </xf>
    <xf numFmtId="9" fontId="45" fillId="0" borderId="3" xfId="22" applyFont="1" applyFill="1" applyBorder="1" applyAlignment="1">
      <alignment/>
    </xf>
    <xf numFmtId="9" fontId="44" fillId="0" borderId="4" xfId="15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71" fontId="11" fillId="0" borderId="3" xfId="15" applyNumberFormat="1" applyFont="1" applyFill="1" applyBorder="1" applyAlignment="1">
      <alignment/>
    </xf>
    <xf numFmtId="171" fontId="8" fillId="0" borderId="3" xfId="15" applyNumberFormat="1" applyFont="1" applyFill="1" applyBorder="1" applyAlignment="1">
      <alignment/>
    </xf>
    <xf numFmtId="9" fontId="11" fillId="0" borderId="22" xfId="22" applyNumberFormat="1" applyFont="1" applyBorder="1" applyAlignment="1">
      <alignment horizontal="right"/>
    </xf>
    <xf numFmtId="171" fontId="11" fillId="0" borderId="30" xfId="15" applyNumberFormat="1" applyFont="1" applyBorder="1" applyAlignment="1">
      <alignment/>
    </xf>
    <xf numFmtId="172" fontId="11" fillId="0" borderId="30" xfId="15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48" fillId="0" borderId="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2011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595"/>
          <c:w val="0.91975"/>
          <c:h val="0.60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charts'!$D$5:$D$66</c:f>
              <c:numCache>
                <c:ptCount val="62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186</c:v>
                </c:pt>
              </c:numCache>
            </c:numRef>
          </c:val>
          <c:smooth val="0"/>
        </c:ser>
        <c:axId val="20217421"/>
        <c:axId val="47739062"/>
      </c:line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9062"/>
        <c:crosses val="autoZero"/>
        <c:auto val="1"/>
        <c:lblOffset val="100"/>
        <c:tickLblSkip val="2"/>
        <c:noMultiLvlLbl val="0"/>
      </c:catAx>
      <c:valAx>
        <c:axId val="47739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2174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(D) Reported child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52"/>
          <c:h val="0.75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4'!$U$166:$U$180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4'!$S$166:$S$175</c:f>
              <c:numCache/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4'!$W$15:$W$20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4'!$T$166:$T$180</c:f>
              <c:numCache/>
            </c:numRef>
          </c:val>
          <c:smooth val="0"/>
        </c:ser>
        <c:axId val="60416951"/>
        <c:axId val="6881648"/>
      </c:line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416951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775"/>
          <c:w val="0.87925"/>
          <c:h val="0.077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used'!$G$13:$G$29</c:f>
              <c:numCache/>
            </c:numRef>
          </c:val>
          <c:smooth val="0"/>
        </c:ser>
        <c:axId val="61934833"/>
        <c:axId val="20542586"/>
      </c:line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1934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0665547"/>
        <c:axId val="53336740"/>
      </c:line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06655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36.12667358665278</c:v>
                </c:pt>
                <c:pt idx="11">
                  <c:v>34.95729021142969</c:v>
                </c:pt>
                <c:pt idx="12">
                  <c:v>32.45693563009973</c:v>
                </c:pt>
                <c:pt idx="13">
                  <c:v>30.38552814221108</c:v>
                </c:pt>
                <c:pt idx="14">
                  <c:v>28.662019338880143</c:v>
                </c:pt>
                <c:pt idx="15">
                  <c:v>28.361111739297588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used'!$Q$13:$Q$29</c:f>
              <c:numCache>
                <c:ptCount val="17"/>
                <c:pt idx="0">
                  <c:v>46.41900458956953</c:v>
                </c:pt>
                <c:pt idx="1">
                  <c:v>46.41900458956953</c:v>
                </c:pt>
                <c:pt idx="2">
                  <c:v>46.41900458956953</c:v>
                </c:pt>
                <c:pt idx="3">
                  <c:v>46.41900458956953</c:v>
                </c:pt>
                <c:pt idx="4">
                  <c:v>46.41900458956953</c:v>
                </c:pt>
                <c:pt idx="5">
                  <c:v>46.41900458956953</c:v>
                </c:pt>
                <c:pt idx="6">
                  <c:v>46.41900458956953</c:v>
                </c:pt>
                <c:pt idx="7">
                  <c:v>46.41900458956953</c:v>
                </c:pt>
                <c:pt idx="8">
                  <c:v>46.41900458956953</c:v>
                </c:pt>
                <c:pt idx="9">
                  <c:v>46.41900458956953</c:v>
                </c:pt>
                <c:pt idx="10">
                  <c:v>46.41900458956953</c:v>
                </c:pt>
                <c:pt idx="11">
                  <c:v>46.41900458956953</c:v>
                </c:pt>
                <c:pt idx="12">
                  <c:v>46.41900458956953</c:v>
                </c:pt>
                <c:pt idx="13">
                  <c:v>46.41900458956953</c:v>
                </c:pt>
                <c:pt idx="14">
                  <c:v>46.41900458956953</c:v>
                </c:pt>
                <c:pt idx="15">
                  <c:v>46.41900458956953</c:v>
                </c:pt>
                <c:pt idx="16">
                  <c:v>46.41900458956953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10268613"/>
        <c:axId val="25308654"/>
      </c:line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026861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1950 - 2011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"/>
          <c:w val="0.91675"/>
          <c:h val="0.62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charts'!$G$5:$G$66</c:f>
              <c:numCache>
                <c:ptCount val="62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2845</c:v>
                </c:pt>
                <c:pt idx="59">
                  <c:v>2503</c:v>
                </c:pt>
                <c:pt idx="60">
                  <c:v>2176</c:v>
                </c:pt>
                <c:pt idx="61">
                  <c:v>2059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charts'!$H$5:$H$66</c:f>
              <c:numCache>
                <c:ptCount val="62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1968</c:v>
                </c:pt>
                <c:pt idx="61">
                  <c:v>1873</c:v>
                </c:pt>
              </c:numCache>
            </c:numRef>
          </c:val>
          <c:smooth val="0"/>
        </c:ser>
        <c:axId val="26998375"/>
        <c:axId val="41658784"/>
      </c:line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58784"/>
        <c:crosses val="autoZero"/>
        <c:auto val="1"/>
        <c:lblOffset val="100"/>
        <c:tickLblSkip val="2"/>
        <c:noMultiLvlLbl val="0"/>
      </c:catAx>
      <c:valAx>
        <c:axId val="41658784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983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854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1950 - 2011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4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095"/>
          <c:w val="0.94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charts'!$K$5:$K$66</c:f>
              <c:numCache>
                <c:ptCount val="6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15591</c:v>
                </c:pt>
                <c:pt idx="59">
                  <c:v>15044</c:v>
                </c:pt>
                <c:pt idx="60">
                  <c:v>13338</c:v>
                </c:pt>
                <c:pt idx="61">
                  <c:v>12763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charts'!$L$5:$L$66</c:f>
              <c:numCache>
                <c:ptCount val="6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11162</c:v>
                </c:pt>
                <c:pt idx="61">
                  <c:v>10704</c:v>
                </c:pt>
              </c:numCache>
            </c:numRef>
          </c:val>
          <c:smooth val="0"/>
        </c:ser>
        <c:axId val="39384737"/>
        <c:axId val="18918314"/>
      </c:line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18314"/>
        <c:crosses val="autoZero"/>
        <c:auto val="1"/>
        <c:lblOffset val="100"/>
        <c:tickLblSkip val="2"/>
        <c:noMultiLvlLbl val="0"/>
      </c:catAx>
      <c:valAx>
        <c:axId val="18918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3847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934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axId val="36047099"/>
        <c:axId val="55988436"/>
      </c:line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8436"/>
        <c:crosses val="autoZero"/>
        <c:auto val="1"/>
        <c:lblOffset val="100"/>
        <c:noMultiLvlLbl val="0"/>
      </c:catAx>
      <c:valAx>
        <c:axId val="55988436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047099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axId val="34133877"/>
        <c:axId val="38769438"/>
      </c:line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69438"/>
        <c:crosses val="autoZero"/>
        <c:auto val="1"/>
        <c:lblOffset val="100"/>
        <c:noMultiLvlLbl val="0"/>
      </c:catAx>
      <c:valAx>
        <c:axId val="38769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133877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axId val="13380623"/>
        <c:axId val="53316744"/>
      </c:line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8062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9465"/>
          <c:h val="0.753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4'!$U$58:$U$72</c:f>
              <c:numCache/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4'!$B$15:$B$20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4'!$S$58:$S$67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4'!$T$58:$T$72</c:f>
              <c:numCache/>
            </c:numRef>
          </c:val>
          <c:smooth val="0"/>
        </c:ser>
        <c:axId val="10088649"/>
        <c:axId val="23688978"/>
      </c:line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688978"/>
        <c:crosses val="autoZero"/>
        <c:auto val="1"/>
        <c:lblOffset val="100"/>
        <c:noMultiLvlLbl val="0"/>
      </c:catAx>
      <c:valAx>
        <c:axId val="23688978"/>
        <c:scaling>
          <c:orientation val="minMax"/>
          <c:max val="33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0088649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55"/>
          <c:w val="0.86675"/>
          <c:h val="0.1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0.95225"/>
          <c:h val="0.76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4'!$U$95:$U$109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4'!$S$95:$S$104</c:f>
              <c:numCache/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4'!$I$15:$I$20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4'!$T$95:$T$109</c:f>
              <c:numCache/>
            </c:numRef>
          </c:val>
          <c:smooth val="0"/>
        </c:ser>
        <c:axId val="11874211"/>
        <c:axId val="39759036"/>
      </c:line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874211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8"/>
          <c:w val="0.84325"/>
          <c:h val="0.091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325"/>
          <c:w val="0.8865"/>
          <c:h val="0.639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'Tables 5 to 9'!$K$96:$K$100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  <c:pt idx="4">
                  <c:v>5.333333333333333</c:v>
                </c:pt>
              </c:numCache>
            </c:numRef>
          </c:val>
          <c:smooth val="0"/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4'!$U$128:$U$142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4'!$S$128:$S$142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4'!$T$128:$T$142</c:f>
              <c:numCache/>
            </c:numRef>
          </c:val>
          <c:smooth val="0"/>
        </c:ser>
        <c:ser>
          <c:idx val="4"/>
          <c:order val="4"/>
          <c:tx>
            <c:v>Children killed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'Fig 4'!$P$15:$P$20</c:f>
              <c:numCache/>
            </c:numRef>
          </c:val>
          <c:smooth val="0"/>
        </c:ser>
        <c:axId val="22287005"/>
        <c:axId val="66365318"/>
      </c:line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28700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085"/>
          <c:w val="0.904"/>
          <c:h val="0.083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15</xdr:row>
      <xdr:rowOff>9525</xdr:rowOff>
    </xdr:from>
    <xdr:ext cx="847725" cy="200025"/>
    <xdr:sp>
      <xdr:nvSpPr>
        <xdr:cNvPr id="1" name="TextBox 5"/>
        <xdr:cNvSpPr txBox="1">
          <a:spLocks noChangeArrowheads="1"/>
        </xdr:cNvSpPr>
      </xdr:nvSpPr>
      <xdr:spPr>
        <a:xfrm>
          <a:off x="3467100" y="278130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0</xdr:colOff>
      <xdr:row>28</xdr:row>
      <xdr:rowOff>9525</xdr:rowOff>
    </xdr:from>
    <xdr:ext cx="847725" cy="200025"/>
    <xdr:sp>
      <xdr:nvSpPr>
        <xdr:cNvPr id="2" name="TextBox 6"/>
        <xdr:cNvSpPr txBox="1">
          <a:spLocks noChangeArrowheads="1"/>
        </xdr:cNvSpPr>
      </xdr:nvSpPr>
      <xdr:spPr>
        <a:xfrm>
          <a:off x="3476625" y="509587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19050</xdr:colOff>
      <xdr:row>2</xdr:row>
      <xdr:rowOff>38100</xdr:rowOff>
    </xdr:from>
    <xdr:ext cx="847725" cy="200025"/>
    <xdr:sp>
      <xdr:nvSpPr>
        <xdr:cNvPr id="3" name="TextBox 7"/>
        <xdr:cNvSpPr txBox="1">
          <a:spLocks noChangeArrowheads="1"/>
        </xdr:cNvSpPr>
      </xdr:nvSpPr>
      <xdr:spPr>
        <a:xfrm>
          <a:off x="3495675" y="41910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114300</xdr:rowOff>
    </xdr:from>
    <xdr:to>
      <xdr:col>13</xdr:col>
      <xdr:colOff>190500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390525" y="4162425"/>
        <a:ext cx="73056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56</xdr:row>
      <xdr:rowOff>19050</xdr:rowOff>
    </xdr:from>
    <xdr:to>
      <xdr:col>16</xdr:col>
      <xdr:colOff>333375</xdr:colOff>
      <xdr:row>85</xdr:row>
      <xdr:rowOff>38100</xdr:rowOff>
    </xdr:to>
    <xdr:graphicFrame>
      <xdr:nvGraphicFramePr>
        <xdr:cNvPr id="4" name="Chart 4"/>
        <xdr:cNvGraphicFramePr/>
      </xdr:nvGraphicFramePr>
      <xdr:xfrm>
        <a:off x="885825" y="9277350"/>
        <a:ext cx="97250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156</xdr:row>
      <xdr:rowOff>76200</xdr:rowOff>
    </xdr:to>
    <xdr:graphicFrame>
      <xdr:nvGraphicFramePr>
        <xdr:cNvPr id="6" name="Chart 6"/>
        <xdr:cNvGraphicFramePr/>
      </xdr:nvGraphicFramePr>
      <xdr:xfrm>
        <a:off x="962025" y="20183475"/>
        <a:ext cx="9915525" cy="534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6848475" y="96964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6943725" y="15354300"/>
          <a:ext cx="19050" cy="325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126</xdr:row>
      <xdr:rowOff>114300</xdr:rowOff>
    </xdr:from>
    <xdr:to>
      <xdr:col>10</xdr:col>
      <xdr:colOff>609600</xdr:colOff>
      <xdr:row>145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38975" y="20707350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7153275" y="26812875"/>
          <a:ext cx="1905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0.50525</cdr:y>
    </cdr:from>
    <cdr:to>
      <cdr:x>0.93475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172075" y="2505075"/>
          <a:ext cx="38385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0.709</cdr:x>
      <cdr:y>0.099</cdr:y>
    </cdr:from>
    <cdr:to>
      <cdr:x>0.974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829425" y="485775"/>
          <a:ext cx="25527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0.23275</cdr:x>
      <cdr:y>0.40725</cdr:y>
    </cdr:from>
    <cdr:to>
      <cdr:x>0.426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238375" y="2019300"/>
          <a:ext cx="186690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0.138</cdr:y>
    </cdr:from>
    <cdr:to>
      <cdr:x>0.974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9550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0.47325</cdr:x>
      <cdr:y>0.2025</cdr:y>
    </cdr:from>
    <cdr:to>
      <cdr:x>0.8025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62475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0.20325</cdr:y>
    </cdr:from>
    <cdr:to>
      <cdr:x>0.34425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20967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 t="str">
            <v>2006-2010 average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103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208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1" t="s">
        <v>1</v>
      </c>
      <c r="J4" s="21" t="s">
        <v>2</v>
      </c>
      <c r="K4" s="6"/>
      <c r="L4" s="21" t="s">
        <v>3</v>
      </c>
      <c r="M4" s="6"/>
      <c r="N4" s="21" t="s">
        <v>4</v>
      </c>
      <c r="O4" s="6"/>
      <c r="P4" s="212" t="s">
        <v>5</v>
      </c>
      <c r="Q4" s="18"/>
    </row>
    <row r="5" spans="3:17" ht="12.75">
      <c r="C5" s="11"/>
      <c r="D5" s="12"/>
      <c r="E5" s="12"/>
      <c r="F5" s="12"/>
      <c r="G5" s="12" t="s">
        <v>181</v>
      </c>
      <c r="H5" s="12"/>
      <c r="I5" s="26"/>
      <c r="J5" s="26"/>
      <c r="K5" s="13"/>
      <c r="L5" s="22" t="s">
        <v>2</v>
      </c>
      <c r="M5" s="13"/>
      <c r="N5" s="26"/>
      <c r="O5" s="13"/>
      <c r="P5" s="213" t="s">
        <v>6</v>
      </c>
      <c r="Q5" s="17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6">
        <v>1970</v>
      </c>
      <c r="H7" s="8"/>
      <c r="I7" s="10">
        <v>758</v>
      </c>
      <c r="J7" s="10">
        <v>7860</v>
      </c>
      <c r="K7" s="10"/>
      <c r="L7" s="29">
        <f>I7+J7</f>
        <v>8618</v>
      </c>
      <c r="M7" s="10"/>
      <c r="N7" s="10">
        <v>13515</v>
      </c>
      <c r="O7" s="10"/>
      <c r="P7" s="214">
        <f>L7+N7</f>
        <v>22133</v>
      </c>
      <c r="Q7" s="9"/>
    </row>
    <row r="8" spans="3:17" ht="3" customHeight="1">
      <c r="C8" s="7"/>
      <c r="D8" s="8"/>
      <c r="E8" s="8"/>
      <c r="F8" s="8"/>
      <c r="G8" s="16"/>
      <c r="H8" s="8"/>
      <c r="I8" s="10"/>
      <c r="J8" s="10"/>
      <c r="K8" s="10"/>
      <c r="L8" s="29"/>
      <c r="M8" s="10"/>
      <c r="N8" s="10"/>
      <c r="O8" s="10"/>
      <c r="P8" s="214"/>
      <c r="Q8" s="9"/>
    </row>
    <row r="9" spans="3:17" ht="12.75">
      <c r="C9" s="7"/>
      <c r="D9" s="8"/>
      <c r="E9" s="8"/>
      <c r="F9" s="8"/>
      <c r="G9" s="16">
        <v>1975</v>
      </c>
      <c r="H9" s="8"/>
      <c r="I9" s="10">
        <v>699</v>
      </c>
      <c r="J9" s="10">
        <v>6912</v>
      </c>
      <c r="K9" s="10"/>
      <c r="L9" s="29">
        <f>I9+J9</f>
        <v>7611</v>
      </c>
      <c r="M9" s="10"/>
      <c r="N9" s="10">
        <v>13041</v>
      </c>
      <c r="O9" s="10"/>
      <c r="P9" s="214">
        <f>L9+N9</f>
        <v>20652</v>
      </c>
      <c r="Q9" s="9"/>
    </row>
    <row r="10" spans="3:17" ht="3" customHeight="1">
      <c r="C10" s="7"/>
      <c r="D10" s="8"/>
      <c r="E10" s="8"/>
      <c r="F10" s="8"/>
      <c r="G10" s="16"/>
      <c r="H10" s="8"/>
      <c r="I10" s="10"/>
      <c r="J10" s="10"/>
      <c r="K10" s="10"/>
      <c r="L10" s="29"/>
      <c r="M10" s="10"/>
      <c r="N10" s="10"/>
      <c r="O10" s="10"/>
      <c r="P10" s="214"/>
      <c r="Q10" s="9"/>
    </row>
    <row r="11" spans="3:17" ht="12.75">
      <c r="C11" s="7"/>
      <c r="D11" s="8"/>
      <c r="E11" s="8"/>
      <c r="F11" s="8"/>
      <c r="G11" s="16">
        <v>1980</v>
      </c>
      <c r="H11" s="8"/>
      <c r="I11" s="10">
        <v>644</v>
      </c>
      <c r="J11" s="10">
        <v>7218</v>
      </c>
      <c r="K11" s="10"/>
      <c r="L11" s="29">
        <f>I11+J11</f>
        <v>7862</v>
      </c>
      <c r="M11" s="10"/>
      <c r="N11" s="10">
        <v>13926</v>
      </c>
      <c r="O11" s="10"/>
      <c r="P11" s="214">
        <f>L11+N11</f>
        <v>21788</v>
      </c>
      <c r="Q11" s="9"/>
    </row>
    <row r="12" spans="3:17" ht="3" customHeight="1">
      <c r="C12" s="7"/>
      <c r="D12" s="8"/>
      <c r="E12" s="8"/>
      <c r="F12" s="8"/>
      <c r="G12" s="16"/>
      <c r="H12" s="8"/>
      <c r="I12" s="10"/>
      <c r="J12" s="10"/>
      <c r="K12" s="10"/>
      <c r="L12" s="29"/>
      <c r="M12" s="10"/>
      <c r="N12" s="10"/>
      <c r="O12" s="10"/>
      <c r="P12" s="214"/>
      <c r="Q12" s="9"/>
    </row>
    <row r="13" spans="3:17" ht="12.75">
      <c r="C13" s="7"/>
      <c r="D13" s="8"/>
      <c r="E13" s="8"/>
      <c r="F13" s="8"/>
      <c r="G13" s="16">
        <v>1985</v>
      </c>
      <c r="H13" s="8"/>
      <c r="I13" s="10">
        <v>550</v>
      </c>
      <c r="J13" s="10">
        <v>6507</v>
      </c>
      <c r="K13" s="10"/>
      <c r="L13" s="29">
        <f>I13+J13</f>
        <v>7057</v>
      </c>
      <c r="M13" s="10"/>
      <c r="N13" s="10">
        <v>13587</v>
      </c>
      <c r="O13" s="10"/>
      <c r="P13" s="214">
        <f>L13+N13</f>
        <v>20644</v>
      </c>
      <c r="Q13" s="9"/>
    </row>
    <row r="14" spans="3:17" ht="3" customHeight="1">
      <c r="C14" s="7"/>
      <c r="D14" s="8"/>
      <c r="E14" s="8"/>
      <c r="F14" s="8"/>
      <c r="G14" s="16"/>
      <c r="H14" s="8"/>
      <c r="I14" s="10"/>
      <c r="J14" s="10"/>
      <c r="K14" s="10"/>
      <c r="L14" s="29"/>
      <c r="M14" s="10"/>
      <c r="N14" s="10"/>
      <c r="O14" s="10"/>
      <c r="P14" s="214"/>
      <c r="Q14" s="9"/>
    </row>
    <row r="15" spans="3:17" ht="12.75">
      <c r="C15" s="7"/>
      <c r="D15" s="8"/>
      <c r="E15" s="8"/>
      <c r="F15" s="8"/>
      <c r="G15" s="16">
        <v>1990</v>
      </c>
      <c r="H15" s="8"/>
      <c r="I15" s="10">
        <v>491</v>
      </c>
      <c r="J15" s="10">
        <v>5237</v>
      </c>
      <c r="K15" s="10"/>
      <c r="L15" s="29">
        <f>I15+J15</f>
        <v>5728</v>
      </c>
      <c r="M15" s="10"/>
      <c r="N15" s="10">
        <v>14443</v>
      </c>
      <c r="O15" s="10"/>
      <c r="P15" s="214">
        <f>L15+N15</f>
        <v>20171</v>
      </c>
      <c r="Q15" s="9"/>
    </row>
    <row r="16" spans="3:17" ht="3" customHeight="1">
      <c r="C16" s="7"/>
      <c r="D16" s="8"/>
      <c r="E16" s="8"/>
      <c r="F16" s="8"/>
      <c r="G16" s="16"/>
      <c r="H16" s="8"/>
      <c r="I16" s="10"/>
      <c r="J16" s="10"/>
      <c r="K16" s="10"/>
      <c r="L16" s="29"/>
      <c r="M16" s="10"/>
      <c r="N16" s="10"/>
      <c r="O16" s="10"/>
      <c r="P16" s="214"/>
      <c r="Q16" s="9"/>
    </row>
    <row r="17" spans="3:17" ht="12.75" hidden="1">
      <c r="C17" s="7"/>
      <c r="D17" s="8"/>
      <c r="E17" s="8"/>
      <c r="F17" s="8"/>
      <c r="G17" s="16">
        <v>1996</v>
      </c>
      <c r="H17" s="8"/>
      <c r="I17" s="10">
        <v>316</v>
      </c>
      <c r="J17" s="10">
        <v>3315</v>
      </c>
      <c r="K17" s="10"/>
      <c r="L17" s="29"/>
      <c r="M17" s="10"/>
      <c r="N17" s="10">
        <v>12441</v>
      </c>
      <c r="O17" s="10"/>
      <c r="P17" s="214"/>
      <c r="Q17" s="9"/>
    </row>
    <row r="18" spans="3:17" ht="12.75">
      <c r="C18" s="7"/>
      <c r="D18" s="8"/>
      <c r="E18" s="8"/>
      <c r="F18" s="8"/>
      <c r="G18" s="16">
        <v>1995</v>
      </c>
      <c r="H18" s="8"/>
      <c r="I18">
        <v>361</v>
      </c>
      <c r="J18" s="10">
        <v>4071</v>
      </c>
      <c r="K18" s="10"/>
      <c r="L18" s="29">
        <f aca="true" t="shared" si="0" ref="L18:L33">I18+J18</f>
        <v>4432</v>
      </c>
      <c r="M18" s="10"/>
      <c r="N18" s="10">
        <v>12102</v>
      </c>
      <c r="O18" s="10"/>
      <c r="P18" s="214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29">
        <f t="shared" si="0"/>
        <v>3631</v>
      </c>
      <c r="M19" s="10"/>
      <c r="N19" s="10">
        <v>12442</v>
      </c>
      <c r="O19" s="10"/>
      <c r="P19" s="214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6">
        <v>1997</v>
      </c>
      <c r="H20" s="8"/>
      <c r="I20">
        <v>340</v>
      </c>
      <c r="J20" s="10">
        <v>3312</v>
      </c>
      <c r="K20" s="10"/>
      <c r="L20" s="29">
        <f t="shared" si="0"/>
        <v>3652</v>
      </c>
      <c r="M20" s="10"/>
      <c r="N20" s="10">
        <v>12994</v>
      </c>
      <c r="O20" s="10"/>
      <c r="P20" s="214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6">
        <v>1998</v>
      </c>
      <c r="H21" s="8"/>
      <c r="I21">
        <v>339</v>
      </c>
      <c r="J21" s="10">
        <v>3318</v>
      </c>
      <c r="K21" s="10"/>
      <c r="L21" s="29">
        <f t="shared" si="0"/>
        <v>3657</v>
      </c>
      <c r="M21" s="10"/>
      <c r="N21" s="10">
        <v>12862</v>
      </c>
      <c r="O21" s="10"/>
      <c r="P21" s="214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29">
        <f t="shared" si="0"/>
        <v>3494</v>
      </c>
      <c r="M22" s="10"/>
      <c r="N22" s="10">
        <v>11921</v>
      </c>
      <c r="O22" s="10"/>
      <c r="P22" s="214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29">
        <f t="shared" si="0"/>
        <v>3304</v>
      </c>
      <c r="N23" s="10">
        <v>11828</v>
      </c>
      <c r="P23" s="214">
        <f t="shared" si="1"/>
        <v>15132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29">
        <f t="shared" si="0"/>
        <v>3149</v>
      </c>
      <c r="N24" s="10">
        <v>11575</v>
      </c>
      <c r="P24" s="214">
        <f t="shared" si="1"/>
        <v>14724</v>
      </c>
      <c r="Q24" s="9"/>
    </row>
    <row r="25" spans="3:17" ht="12.75">
      <c r="C25" s="7"/>
      <c r="D25" s="8"/>
      <c r="E25" s="8"/>
      <c r="F25" s="8"/>
      <c r="G25" s="16">
        <v>2002</v>
      </c>
      <c r="H25" s="27"/>
      <c r="I25">
        <v>274</v>
      </c>
      <c r="J25" s="10">
        <v>2684</v>
      </c>
      <c r="L25" s="29">
        <f t="shared" si="0"/>
        <v>2958</v>
      </c>
      <c r="N25" s="10">
        <v>11385</v>
      </c>
      <c r="P25" s="214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27"/>
      <c r="I26">
        <v>301</v>
      </c>
      <c r="J26" s="10">
        <v>2495</v>
      </c>
      <c r="L26" s="29">
        <f t="shared" si="0"/>
        <v>2796</v>
      </c>
      <c r="N26" s="10">
        <v>11121</v>
      </c>
      <c r="P26" s="214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27"/>
      <c r="I27">
        <v>283</v>
      </c>
      <c r="J27" s="10">
        <v>2331</v>
      </c>
      <c r="L27" s="29">
        <f t="shared" si="0"/>
        <v>2614</v>
      </c>
      <c r="N27" s="10">
        <v>11305</v>
      </c>
      <c r="P27" s="214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27"/>
      <c r="I28">
        <v>264</v>
      </c>
      <c r="J28" s="10">
        <v>2252</v>
      </c>
      <c r="L28" s="29">
        <f>I28+J28</f>
        <v>2516</v>
      </c>
      <c r="N28" s="10">
        <v>10922</v>
      </c>
      <c r="P28" s="214">
        <f>L28+N28</f>
        <v>13438</v>
      </c>
      <c r="Q28" s="9"/>
      <c r="T28" t="s">
        <v>183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29">
        <f t="shared" si="0"/>
        <v>2550</v>
      </c>
      <c r="N29" s="10">
        <v>10560</v>
      </c>
      <c r="P29" s="214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27"/>
      <c r="I30">
        <v>255</v>
      </c>
      <c r="J30" s="10">
        <v>2049</v>
      </c>
      <c r="L30" s="29">
        <f t="shared" si="0"/>
        <v>2304</v>
      </c>
      <c r="N30" s="10">
        <v>10202</v>
      </c>
      <c r="P30" s="214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27"/>
      <c r="I31" s="8">
        <v>245</v>
      </c>
      <c r="J31" s="10">
        <v>2242</v>
      </c>
      <c r="K31" s="8"/>
      <c r="L31" s="29">
        <f>I31+J31</f>
        <v>2487</v>
      </c>
      <c r="M31" s="8"/>
      <c r="N31" s="10">
        <v>9671</v>
      </c>
      <c r="O31" s="8"/>
      <c r="P31" s="214">
        <f>L31+N31</f>
        <v>12158</v>
      </c>
      <c r="Q31" s="9"/>
    </row>
    <row r="32" spans="3:17" ht="12.75">
      <c r="C32" s="7"/>
      <c r="D32" s="8"/>
      <c r="E32" s="8"/>
      <c r="F32" s="8"/>
      <c r="G32" s="8">
        <v>2009</v>
      </c>
      <c r="H32" s="27"/>
      <c r="I32" s="8">
        <v>196</v>
      </c>
      <c r="J32" s="10">
        <v>1998</v>
      </c>
      <c r="K32" s="8"/>
      <c r="L32" s="29">
        <f>I32+J32</f>
        <v>2194</v>
      </c>
      <c r="M32" s="8"/>
      <c r="N32" s="10">
        <v>9362</v>
      </c>
      <c r="O32" s="8"/>
      <c r="P32" s="214">
        <f>L32+N32</f>
        <v>11556</v>
      </c>
      <c r="Q32" s="9"/>
    </row>
    <row r="33" spans="3:18" ht="12.75">
      <c r="C33" s="7"/>
      <c r="D33" s="8"/>
      <c r="E33" s="8"/>
      <c r="F33" s="8"/>
      <c r="G33" s="8">
        <v>2010</v>
      </c>
      <c r="H33" s="27"/>
      <c r="I33" s="8">
        <v>189</v>
      </c>
      <c r="J33" s="10">
        <v>1712</v>
      </c>
      <c r="K33" s="8"/>
      <c r="L33" s="29">
        <f t="shared" si="0"/>
        <v>1901</v>
      </c>
      <c r="M33" s="8"/>
      <c r="N33" s="10">
        <v>8394</v>
      </c>
      <c r="O33" s="8"/>
      <c r="P33" s="214">
        <f t="shared" si="1"/>
        <v>10295</v>
      </c>
      <c r="Q33" s="8"/>
      <c r="R33" s="7"/>
    </row>
    <row r="34" spans="3:17" ht="12.75">
      <c r="C34" s="11"/>
      <c r="D34" s="12"/>
      <c r="E34" s="12"/>
      <c r="F34" s="12"/>
      <c r="G34" s="12">
        <v>2011</v>
      </c>
      <c r="H34" s="209" t="s">
        <v>26</v>
      </c>
      <c r="I34" s="12">
        <v>176</v>
      </c>
      <c r="J34" s="210">
        <v>1669</v>
      </c>
      <c r="K34" s="12"/>
      <c r="L34" s="211">
        <f>I34+J34</f>
        <v>1845</v>
      </c>
      <c r="M34" s="12"/>
      <c r="N34" s="210">
        <v>8124</v>
      </c>
      <c r="O34" s="12"/>
      <c r="P34" s="215">
        <f>L34+N34</f>
        <v>9969</v>
      </c>
      <c r="Q34" s="17"/>
    </row>
    <row r="35" spans="3:17" ht="15.75" customHeight="1">
      <c r="C35" s="34" t="s">
        <v>162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7" ht="3.75" customHeight="1"/>
    <row r="38" spans="3:7" ht="12.75">
      <c r="C38" s="3" t="s">
        <v>7</v>
      </c>
      <c r="D38" s="3"/>
      <c r="E38" s="2"/>
      <c r="F38" s="2"/>
      <c r="G38" s="3" t="s">
        <v>207</v>
      </c>
    </row>
    <row r="39" spans="9:16" ht="6" customHeight="1">
      <c r="I39" s="2"/>
      <c r="J39" s="2"/>
      <c r="K39" s="2"/>
      <c r="L39" s="2"/>
      <c r="M39" s="2"/>
      <c r="N39" s="2"/>
      <c r="O39" s="2"/>
      <c r="P39" s="2"/>
    </row>
    <row r="40" spans="3:17" ht="12.75">
      <c r="C40" s="322"/>
      <c r="D40" s="323"/>
      <c r="E40" s="323"/>
      <c r="F40" s="323"/>
      <c r="G40" s="323"/>
      <c r="H40" s="323"/>
      <c r="I40" s="21" t="s">
        <v>98</v>
      </c>
      <c r="J40" s="21" t="s">
        <v>2</v>
      </c>
      <c r="K40" s="6"/>
      <c r="L40" s="21" t="s">
        <v>101</v>
      </c>
      <c r="M40" s="6"/>
      <c r="N40" s="21" t="s">
        <v>4</v>
      </c>
      <c r="O40" s="6"/>
      <c r="P40" s="212" t="s">
        <v>5</v>
      </c>
      <c r="Q40" s="324"/>
    </row>
    <row r="41" spans="3:17" ht="12.75">
      <c r="C41" s="325"/>
      <c r="D41" s="326"/>
      <c r="E41" s="326"/>
      <c r="F41" s="326"/>
      <c r="G41" s="326"/>
      <c r="H41" s="326"/>
      <c r="I41" s="26"/>
      <c r="J41" s="22" t="s">
        <v>100</v>
      </c>
      <c r="K41" s="13"/>
      <c r="L41" s="22" t="s">
        <v>2</v>
      </c>
      <c r="M41" s="13"/>
      <c r="N41" s="22" t="s">
        <v>100</v>
      </c>
      <c r="O41" s="13"/>
      <c r="P41" s="213" t="s">
        <v>6</v>
      </c>
      <c r="Q41" s="327"/>
    </row>
    <row r="42" spans="3:17" ht="6" customHeight="1">
      <c r="C42" s="328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8"/>
      <c r="Q42" s="330"/>
    </row>
    <row r="43" spans="3:17" ht="12.75">
      <c r="C43" s="328"/>
      <c r="D43" s="329"/>
      <c r="E43" s="329"/>
      <c r="F43" s="329"/>
      <c r="G43" s="331">
        <v>1950</v>
      </c>
      <c r="H43" s="329"/>
      <c r="I43" s="332">
        <v>529</v>
      </c>
      <c r="J43" s="332">
        <v>4553</v>
      </c>
      <c r="K43" s="332"/>
      <c r="L43" s="307">
        <f>SUM(I43:J43)</f>
        <v>5082</v>
      </c>
      <c r="M43" s="332"/>
      <c r="N43" s="332">
        <v>10774</v>
      </c>
      <c r="O43" s="332"/>
      <c r="P43" s="356">
        <f>L43+N43</f>
        <v>15856</v>
      </c>
      <c r="Q43" s="330"/>
    </row>
    <row r="44" spans="3:17" ht="3" customHeight="1">
      <c r="C44" s="328"/>
      <c r="D44" s="329"/>
      <c r="E44" s="329"/>
      <c r="F44" s="329"/>
      <c r="G44" s="331"/>
      <c r="H44" s="329"/>
      <c r="I44" s="332"/>
      <c r="J44" s="332"/>
      <c r="K44" s="332"/>
      <c r="L44" s="355"/>
      <c r="M44" s="332"/>
      <c r="N44" s="332"/>
      <c r="O44" s="332"/>
      <c r="P44" s="356"/>
      <c r="Q44" s="330"/>
    </row>
    <row r="45" spans="3:17" ht="12.75">
      <c r="C45" s="328"/>
      <c r="D45" s="329"/>
      <c r="E45" s="329"/>
      <c r="F45" s="329"/>
      <c r="G45" s="331">
        <v>1955</v>
      </c>
      <c r="H45" s="329"/>
      <c r="I45" s="332">
        <v>610</v>
      </c>
      <c r="J45" s="332">
        <v>5096</v>
      </c>
      <c r="K45" s="332"/>
      <c r="L45" s="307">
        <f>SUM(I45:J45)</f>
        <v>5706</v>
      </c>
      <c r="M45" s="332"/>
      <c r="N45" s="332">
        <v>15193</v>
      </c>
      <c r="O45" s="332"/>
      <c r="P45" s="356">
        <f>L45+N45</f>
        <v>20899</v>
      </c>
      <c r="Q45" s="330"/>
    </row>
    <row r="46" spans="3:17" ht="3" customHeight="1">
      <c r="C46" s="328"/>
      <c r="D46" s="329"/>
      <c r="E46" s="329"/>
      <c r="F46" s="329"/>
      <c r="G46" s="331"/>
      <c r="H46" s="329"/>
      <c r="I46" s="332"/>
      <c r="J46" s="332"/>
      <c r="K46" s="332"/>
      <c r="L46" s="355"/>
      <c r="M46" s="332"/>
      <c r="N46" s="332"/>
      <c r="O46" s="332"/>
      <c r="P46" s="356"/>
      <c r="Q46" s="330"/>
    </row>
    <row r="47" spans="3:17" ht="12.75">
      <c r="C47" s="328"/>
      <c r="D47" s="329"/>
      <c r="E47" s="329"/>
      <c r="F47" s="329"/>
      <c r="G47" s="331">
        <v>1960</v>
      </c>
      <c r="H47" s="329"/>
      <c r="I47" s="332">
        <v>648</v>
      </c>
      <c r="J47" s="332">
        <v>6632</v>
      </c>
      <c r="K47" s="332"/>
      <c r="L47" s="307">
        <f>SUM(I47:J47)</f>
        <v>7280</v>
      </c>
      <c r="M47" s="332"/>
      <c r="N47" s="332">
        <v>19035</v>
      </c>
      <c r="O47" s="332"/>
      <c r="P47" s="356">
        <f>L47+N47</f>
        <v>26315</v>
      </c>
      <c r="Q47" s="330"/>
    </row>
    <row r="48" spans="3:17" ht="3" customHeight="1">
      <c r="C48" s="328"/>
      <c r="D48" s="329"/>
      <c r="E48" s="329"/>
      <c r="F48" s="329"/>
      <c r="G48" s="331"/>
      <c r="H48" s="329"/>
      <c r="I48" s="332"/>
      <c r="J48" s="332"/>
      <c r="K48" s="332"/>
      <c r="L48" s="355"/>
      <c r="M48" s="332"/>
      <c r="N48" s="332"/>
      <c r="O48" s="332"/>
      <c r="P48" s="356"/>
      <c r="Q48" s="330"/>
    </row>
    <row r="49" spans="3:17" ht="12.75">
      <c r="C49" s="328"/>
      <c r="D49" s="329"/>
      <c r="E49" s="329"/>
      <c r="F49" s="329"/>
      <c r="G49" s="331">
        <v>1965</v>
      </c>
      <c r="H49" s="329"/>
      <c r="I49" s="332">
        <v>743</v>
      </c>
      <c r="J49" s="332">
        <v>8744</v>
      </c>
      <c r="K49" s="332"/>
      <c r="L49" s="307">
        <f>SUM(I49:J49)</f>
        <v>9487</v>
      </c>
      <c r="M49" s="332"/>
      <c r="N49" s="332">
        <v>22340</v>
      </c>
      <c r="O49" s="332"/>
      <c r="P49" s="356">
        <f>L49+N49</f>
        <v>31827</v>
      </c>
      <c r="Q49" s="330"/>
    </row>
    <row r="50" spans="3:17" ht="3" customHeight="1">
      <c r="C50" s="328"/>
      <c r="D50" s="329"/>
      <c r="E50" s="329"/>
      <c r="F50" s="329"/>
      <c r="G50" s="331"/>
      <c r="H50" s="329"/>
      <c r="I50" s="332"/>
      <c r="J50" s="332"/>
      <c r="K50" s="332"/>
      <c r="L50" s="355"/>
      <c r="M50" s="332"/>
      <c r="N50" s="332"/>
      <c r="O50" s="332"/>
      <c r="P50" s="356"/>
      <c r="Q50" s="330"/>
    </row>
    <row r="51" spans="3:17" ht="12.75">
      <c r="C51" s="328"/>
      <c r="D51" s="329"/>
      <c r="E51" s="329"/>
      <c r="F51" s="329"/>
      <c r="G51" s="331">
        <v>1970</v>
      </c>
      <c r="H51" s="329"/>
      <c r="I51" s="332">
        <v>815</v>
      </c>
      <c r="J51" s="332">
        <v>10027</v>
      </c>
      <c r="K51" s="332"/>
      <c r="L51" s="307">
        <f>SUM(I51:J51)</f>
        <v>10842</v>
      </c>
      <c r="M51" s="332"/>
      <c r="N51" s="332">
        <v>20398</v>
      </c>
      <c r="O51" s="332"/>
      <c r="P51" s="356">
        <f>L51+N51</f>
        <v>31240</v>
      </c>
      <c r="Q51" s="330"/>
    </row>
    <row r="52" spans="3:17" ht="3" customHeight="1">
      <c r="C52" s="328"/>
      <c r="D52" s="329"/>
      <c r="E52" s="329"/>
      <c r="F52" s="329"/>
      <c r="G52" s="331"/>
      <c r="H52" s="329"/>
      <c r="I52" s="332"/>
      <c r="J52" s="332"/>
      <c r="K52" s="332"/>
      <c r="L52" s="355"/>
      <c r="M52" s="332"/>
      <c r="N52" s="332"/>
      <c r="O52" s="332"/>
      <c r="P52" s="356"/>
      <c r="Q52" s="330"/>
    </row>
    <row r="53" spans="3:17" ht="12.75">
      <c r="C53" s="328"/>
      <c r="D53" s="329"/>
      <c r="E53" s="329"/>
      <c r="F53" s="329"/>
      <c r="G53" s="331">
        <v>1975</v>
      </c>
      <c r="H53" s="329"/>
      <c r="I53" s="332">
        <v>769</v>
      </c>
      <c r="J53" s="332">
        <v>8779</v>
      </c>
      <c r="K53" s="332"/>
      <c r="L53" s="307">
        <f>SUM(I53:J53)</f>
        <v>9548</v>
      </c>
      <c r="M53" s="332"/>
      <c r="N53" s="332">
        <v>19073</v>
      </c>
      <c r="O53" s="332"/>
      <c r="P53" s="356">
        <f>L53+N53</f>
        <v>28621</v>
      </c>
      <c r="Q53" s="330"/>
    </row>
    <row r="54" spans="3:17" ht="3" customHeight="1">
      <c r="C54" s="328"/>
      <c r="D54" s="329"/>
      <c r="E54" s="329"/>
      <c r="F54" s="329"/>
      <c r="G54" s="331"/>
      <c r="H54" s="329"/>
      <c r="I54" s="332"/>
      <c r="J54" s="332"/>
      <c r="K54" s="332"/>
      <c r="L54" s="355"/>
      <c r="M54" s="332"/>
      <c r="N54" s="332"/>
      <c r="O54" s="332"/>
      <c r="P54" s="356"/>
      <c r="Q54" s="330"/>
    </row>
    <row r="55" spans="3:17" ht="12.75">
      <c r="C55" s="328"/>
      <c r="D55" s="329"/>
      <c r="E55" s="329"/>
      <c r="F55" s="329"/>
      <c r="G55" s="331">
        <v>1980</v>
      </c>
      <c r="H55" s="329"/>
      <c r="I55" s="332">
        <v>700</v>
      </c>
      <c r="J55" s="332">
        <v>8839</v>
      </c>
      <c r="K55" s="332"/>
      <c r="L55" s="307">
        <f>SUM(I55:J55)</f>
        <v>9539</v>
      </c>
      <c r="M55" s="332"/>
      <c r="N55" s="332">
        <v>19747</v>
      </c>
      <c r="O55" s="332"/>
      <c r="P55" s="356">
        <f>L55+N55</f>
        <v>29286</v>
      </c>
      <c r="Q55" s="330"/>
    </row>
    <row r="56" spans="3:17" ht="3" customHeight="1">
      <c r="C56" s="328"/>
      <c r="D56" s="329"/>
      <c r="E56" s="329"/>
      <c r="F56" s="329"/>
      <c r="G56" s="331"/>
      <c r="H56" s="329"/>
      <c r="I56" s="332"/>
      <c r="J56" s="332"/>
      <c r="K56" s="332"/>
      <c r="L56" s="355"/>
      <c r="M56" s="332"/>
      <c r="N56" s="332"/>
      <c r="O56" s="332"/>
      <c r="P56" s="356"/>
      <c r="Q56" s="330"/>
    </row>
    <row r="57" spans="3:17" ht="12.75">
      <c r="C57" s="328"/>
      <c r="D57" s="329"/>
      <c r="E57" s="329"/>
      <c r="F57" s="329"/>
      <c r="G57" s="331">
        <v>1985</v>
      </c>
      <c r="H57" s="329"/>
      <c r="I57" s="332">
        <v>602</v>
      </c>
      <c r="J57" s="332">
        <v>7786</v>
      </c>
      <c r="K57" s="332"/>
      <c r="L57" s="307">
        <f aca="true" t="shared" si="2" ref="L57:L83">SUM(I57:J57)</f>
        <v>8388</v>
      </c>
      <c r="M57" s="332"/>
      <c r="N57" s="332">
        <v>18899</v>
      </c>
      <c r="O57" s="332"/>
      <c r="P57" s="356">
        <f aca="true" t="shared" si="3" ref="P57:P73">L57+N57</f>
        <v>27287</v>
      </c>
      <c r="Q57" s="330"/>
    </row>
    <row r="58" spans="3:17" ht="12.75">
      <c r="C58" s="328"/>
      <c r="D58" s="329"/>
      <c r="E58" s="329"/>
      <c r="F58" s="329"/>
      <c r="G58" s="331">
        <v>1986</v>
      </c>
      <c r="H58" s="329"/>
      <c r="I58" s="332">
        <v>601</v>
      </c>
      <c r="J58" s="332">
        <v>7422</v>
      </c>
      <c r="K58" s="332"/>
      <c r="L58" s="307">
        <f t="shared" si="2"/>
        <v>8023</v>
      </c>
      <c r="M58" s="332"/>
      <c r="N58" s="332">
        <v>18094</v>
      </c>
      <c r="O58" s="332"/>
      <c r="P58" s="356">
        <f t="shared" si="3"/>
        <v>26117</v>
      </c>
      <c r="Q58" s="330"/>
    </row>
    <row r="59" spans="3:17" ht="12.75">
      <c r="C59" s="328"/>
      <c r="D59" s="329"/>
      <c r="E59" s="329"/>
      <c r="F59" s="329"/>
      <c r="G59" s="331">
        <v>1987</v>
      </c>
      <c r="H59" s="329"/>
      <c r="I59" s="332">
        <v>556</v>
      </c>
      <c r="J59" s="332">
        <v>6707</v>
      </c>
      <c r="K59" s="332"/>
      <c r="L59" s="307">
        <f t="shared" si="2"/>
        <v>7263</v>
      </c>
      <c r="M59" s="332"/>
      <c r="N59" s="332">
        <v>17485</v>
      </c>
      <c r="O59" s="332"/>
      <c r="P59" s="356">
        <f t="shared" si="3"/>
        <v>24748</v>
      </c>
      <c r="Q59" s="330"/>
    </row>
    <row r="60" spans="3:17" ht="12.75">
      <c r="C60" s="328"/>
      <c r="D60" s="329"/>
      <c r="E60" s="329"/>
      <c r="F60" s="329"/>
      <c r="G60" s="331">
        <v>1988</v>
      </c>
      <c r="H60" s="329"/>
      <c r="I60" s="332">
        <v>554</v>
      </c>
      <c r="J60" s="332">
        <v>6732</v>
      </c>
      <c r="K60" s="332"/>
      <c r="L60" s="307">
        <f t="shared" si="2"/>
        <v>7286</v>
      </c>
      <c r="M60" s="332"/>
      <c r="N60" s="332">
        <v>18139</v>
      </c>
      <c r="O60" s="332"/>
      <c r="P60" s="356">
        <f t="shared" si="3"/>
        <v>25425</v>
      </c>
      <c r="Q60" s="330"/>
    </row>
    <row r="61" spans="3:17" ht="12.75">
      <c r="C61" s="328"/>
      <c r="D61" s="329"/>
      <c r="E61" s="329"/>
      <c r="F61" s="329"/>
      <c r="G61" s="331">
        <v>1989</v>
      </c>
      <c r="H61" s="329"/>
      <c r="I61" s="332">
        <v>553</v>
      </c>
      <c r="J61" s="332">
        <v>6998</v>
      </c>
      <c r="K61" s="332"/>
      <c r="L61" s="307">
        <f t="shared" si="2"/>
        <v>7551</v>
      </c>
      <c r="M61" s="332"/>
      <c r="N61" s="332">
        <v>19981</v>
      </c>
      <c r="O61" s="332"/>
      <c r="P61" s="356">
        <f t="shared" si="3"/>
        <v>27532</v>
      </c>
      <c r="Q61" s="330"/>
    </row>
    <row r="62" spans="3:17" ht="12.75">
      <c r="C62" s="328"/>
      <c r="D62" s="329"/>
      <c r="E62" s="329"/>
      <c r="F62" s="329"/>
      <c r="G62" s="331">
        <v>1990</v>
      </c>
      <c r="H62" s="329"/>
      <c r="I62" s="332">
        <v>546</v>
      </c>
      <c r="J62" s="332">
        <v>6252</v>
      </c>
      <c r="K62" s="332"/>
      <c r="L62" s="307">
        <f t="shared" si="2"/>
        <v>6798</v>
      </c>
      <c r="M62" s="332"/>
      <c r="N62" s="332">
        <v>20430</v>
      </c>
      <c r="O62" s="332"/>
      <c r="P62" s="356">
        <f t="shared" si="3"/>
        <v>27228</v>
      </c>
      <c r="Q62" s="330"/>
    </row>
    <row r="63" spans="3:17" ht="12.75">
      <c r="C63" s="328"/>
      <c r="D63" s="329"/>
      <c r="E63" s="329"/>
      <c r="F63" s="329"/>
      <c r="G63" s="331">
        <v>1991</v>
      </c>
      <c r="H63" s="329"/>
      <c r="I63" s="332">
        <v>491</v>
      </c>
      <c r="J63" s="332">
        <v>5638</v>
      </c>
      <c r="K63" s="332"/>
      <c r="L63" s="307">
        <f t="shared" si="2"/>
        <v>6129</v>
      </c>
      <c r="M63" s="332"/>
      <c r="N63" s="332">
        <v>19217</v>
      </c>
      <c r="O63" s="332"/>
      <c r="P63" s="356">
        <f t="shared" si="3"/>
        <v>25346</v>
      </c>
      <c r="Q63" s="330"/>
    </row>
    <row r="64" spans="3:17" ht="12.75">
      <c r="C64" s="328"/>
      <c r="D64" s="329"/>
      <c r="E64" s="329"/>
      <c r="F64" s="329"/>
      <c r="G64" s="331">
        <v>1992</v>
      </c>
      <c r="H64" s="329"/>
      <c r="I64" s="332">
        <v>463</v>
      </c>
      <c r="J64" s="332">
        <v>5176</v>
      </c>
      <c r="K64" s="332"/>
      <c r="L64" s="307">
        <f t="shared" si="2"/>
        <v>5639</v>
      </c>
      <c r="M64" s="332"/>
      <c r="N64" s="332">
        <v>18534</v>
      </c>
      <c r="O64" s="332"/>
      <c r="P64" s="356">
        <f t="shared" si="3"/>
        <v>24173</v>
      </c>
      <c r="Q64" s="330"/>
    </row>
    <row r="65" spans="3:17" ht="12.75">
      <c r="C65" s="328"/>
      <c r="D65" s="329"/>
      <c r="E65" s="329"/>
      <c r="F65" s="329"/>
      <c r="G65" s="331">
        <v>1993</v>
      </c>
      <c r="H65" s="329"/>
      <c r="I65" s="332">
        <v>399</v>
      </c>
      <c r="J65" s="332">
        <v>4454</v>
      </c>
      <c r="K65" s="332"/>
      <c r="L65" s="307">
        <f t="shared" si="2"/>
        <v>4853</v>
      </c>
      <c r="M65" s="332"/>
      <c r="N65" s="332">
        <v>17561</v>
      </c>
      <c r="O65" s="332"/>
      <c r="P65" s="356">
        <f t="shared" si="3"/>
        <v>22414</v>
      </c>
      <c r="Q65" s="330"/>
    </row>
    <row r="66" spans="3:17" ht="12.75">
      <c r="C66" s="328"/>
      <c r="D66" s="329"/>
      <c r="E66" s="329"/>
      <c r="F66" s="329"/>
      <c r="G66" s="331">
        <v>1994</v>
      </c>
      <c r="H66" s="329"/>
      <c r="I66" s="332">
        <v>363</v>
      </c>
      <c r="J66" s="332">
        <v>5208</v>
      </c>
      <c r="K66" s="332"/>
      <c r="L66" s="307">
        <f t="shared" si="2"/>
        <v>5571</v>
      </c>
      <c r="M66" s="332"/>
      <c r="N66" s="332">
        <v>17002</v>
      </c>
      <c r="O66" s="332"/>
      <c r="P66" s="356">
        <f t="shared" si="3"/>
        <v>22573</v>
      </c>
      <c r="Q66" s="330"/>
    </row>
    <row r="67" spans="3:17" ht="12.75">
      <c r="C67" s="328"/>
      <c r="D67" s="329"/>
      <c r="E67" s="329"/>
      <c r="F67" s="329"/>
      <c r="G67" s="331">
        <v>1995</v>
      </c>
      <c r="H67" s="329"/>
      <c r="I67" s="332">
        <v>409</v>
      </c>
      <c r="J67" s="332">
        <v>4930</v>
      </c>
      <c r="K67" s="332"/>
      <c r="L67" s="307">
        <f t="shared" si="2"/>
        <v>5339</v>
      </c>
      <c r="M67" s="332"/>
      <c r="N67" s="332">
        <v>16855</v>
      </c>
      <c r="O67" s="332"/>
      <c r="P67" s="356">
        <f t="shared" si="3"/>
        <v>22194</v>
      </c>
      <c r="Q67" s="330"/>
    </row>
    <row r="68" spans="3:17" ht="12.75">
      <c r="C68" s="328"/>
      <c r="D68" s="329"/>
      <c r="E68" s="329"/>
      <c r="F68" s="329"/>
      <c r="G68" s="331">
        <v>1996</v>
      </c>
      <c r="H68" s="329"/>
      <c r="I68" s="332">
        <v>357</v>
      </c>
      <c r="J68" s="332">
        <v>4041</v>
      </c>
      <c r="K68" s="332"/>
      <c r="L68" s="307">
        <f t="shared" si="2"/>
        <v>4398</v>
      </c>
      <c r="M68" s="332"/>
      <c r="N68" s="332">
        <v>17318</v>
      </c>
      <c r="O68" s="332"/>
      <c r="P68" s="356">
        <f t="shared" si="3"/>
        <v>21716</v>
      </c>
      <c r="Q68" s="330"/>
    </row>
    <row r="69" spans="3:17" ht="12.75">
      <c r="C69" s="328"/>
      <c r="D69" s="329"/>
      <c r="E69" s="329"/>
      <c r="F69" s="329"/>
      <c r="G69" s="331">
        <v>1997</v>
      </c>
      <c r="H69" s="329"/>
      <c r="I69" s="332">
        <v>377</v>
      </c>
      <c r="J69" s="332">
        <v>4047</v>
      </c>
      <c r="K69" s="332"/>
      <c r="L69" s="307">
        <f t="shared" si="2"/>
        <v>4424</v>
      </c>
      <c r="M69" s="332"/>
      <c r="N69" s="332">
        <v>18205</v>
      </c>
      <c r="O69" s="332"/>
      <c r="P69" s="356">
        <f t="shared" si="3"/>
        <v>22629</v>
      </c>
      <c r="Q69" s="330"/>
    </row>
    <row r="70" spans="3:17" ht="12.75">
      <c r="C70" s="328"/>
      <c r="D70" s="329"/>
      <c r="E70" s="329"/>
      <c r="F70" s="329"/>
      <c r="G70" s="331">
        <v>1998</v>
      </c>
      <c r="H70" s="334"/>
      <c r="I70" s="332">
        <v>385</v>
      </c>
      <c r="J70" s="332">
        <v>4072</v>
      </c>
      <c r="K70" s="332"/>
      <c r="L70" s="307">
        <f t="shared" si="2"/>
        <v>4457</v>
      </c>
      <c r="M70" s="332"/>
      <c r="N70" s="332">
        <v>18010</v>
      </c>
      <c r="O70" s="332"/>
      <c r="P70" s="356">
        <f t="shared" si="3"/>
        <v>22467</v>
      </c>
      <c r="Q70" s="330"/>
    </row>
    <row r="71" spans="3:17" ht="12.75">
      <c r="C71" s="328"/>
      <c r="D71" s="329"/>
      <c r="E71" s="329"/>
      <c r="F71" s="329"/>
      <c r="G71" s="334">
        <v>1999</v>
      </c>
      <c r="H71" s="334"/>
      <c r="I71" s="332">
        <v>310</v>
      </c>
      <c r="J71" s="332">
        <v>3765</v>
      </c>
      <c r="K71" s="251"/>
      <c r="L71" s="307">
        <f t="shared" si="2"/>
        <v>4075</v>
      </c>
      <c r="M71" s="251"/>
      <c r="N71" s="332">
        <v>16927</v>
      </c>
      <c r="O71" s="251"/>
      <c r="P71" s="356">
        <f t="shared" si="3"/>
        <v>21002</v>
      </c>
      <c r="Q71" s="330"/>
    </row>
    <row r="72" spans="3:17" ht="12.75">
      <c r="C72" s="328"/>
      <c r="D72" s="329"/>
      <c r="E72" s="329"/>
      <c r="F72" s="329"/>
      <c r="G72" s="334">
        <v>2000</v>
      </c>
      <c r="H72" s="15"/>
      <c r="I72" s="332">
        <v>326</v>
      </c>
      <c r="J72" s="332">
        <v>3568</v>
      </c>
      <c r="K72" s="251"/>
      <c r="L72" s="307">
        <f t="shared" si="2"/>
        <v>3894</v>
      </c>
      <c r="M72" s="251"/>
      <c r="N72" s="332">
        <v>16624</v>
      </c>
      <c r="O72" s="251"/>
      <c r="P72" s="356">
        <f t="shared" si="3"/>
        <v>20518</v>
      </c>
      <c r="Q72" s="330"/>
    </row>
    <row r="73" spans="3:17" ht="12.75">
      <c r="C73" s="328"/>
      <c r="D73" s="329"/>
      <c r="E73" s="329"/>
      <c r="F73" s="329"/>
      <c r="G73" s="334">
        <v>2001</v>
      </c>
      <c r="H73" s="15"/>
      <c r="I73" s="332">
        <v>348</v>
      </c>
      <c r="J73" s="332">
        <v>3410</v>
      </c>
      <c r="K73" s="251"/>
      <c r="L73" s="307">
        <f t="shared" si="2"/>
        <v>3758</v>
      </c>
      <c r="M73" s="251"/>
      <c r="N73" s="332">
        <v>16153</v>
      </c>
      <c r="O73" s="251"/>
      <c r="P73" s="356">
        <f t="shared" si="3"/>
        <v>19911</v>
      </c>
      <c r="Q73" s="330"/>
    </row>
    <row r="74" spans="3:17" ht="12.75">
      <c r="C74" s="328"/>
      <c r="D74" s="329"/>
      <c r="E74" s="329"/>
      <c r="F74" s="329"/>
      <c r="G74" s="334">
        <v>2002</v>
      </c>
      <c r="H74" s="15"/>
      <c r="I74" s="332">
        <v>304</v>
      </c>
      <c r="J74" s="332">
        <v>3229</v>
      </c>
      <c r="K74" s="251"/>
      <c r="L74" s="307">
        <f t="shared" si="2"/>
        <v>3533</v>
      </c>
      <c r="M74" s="251"/>
      <c r="N74" s="332">
        <v>15742</v>
      </c>
      <c r="O74" s="251"/>
      <c r="P74" s="356">
        <f aca="true" t="shared" si="4" ref="P74:P83">L74+N74</f>
        <v>19275</v>
      </c>
      <c r="Q74" s="330"/>
    </row>
    <row r="75" spans="3:17" ht="12.75">
      <c r="C75" s="328"/>
      <c r="D75" s="329"/>
      <c r="E75" s="329"/>
      <c r="F75" s="329"/>
      <c r="G75" s="334">
        <v>2003</v>
      </c>
      <c r="H75" s="15"/>
      <c r="I75" s="332">
        <v>336</v>
      </c>
      <c r="J75" s="332">
        <v>2957</v>
      </c>
      <c r="K75" s="251"/>
      <c r="L75" s="307">
        <f t="shared" si="2"/>
        <v>3293</v>
      </c>
      <c r="M75" s="251"/>
      <c r="N75" s="332">
        <v>15463</v>
      </c>
      <c r="O75" s="251"/>
      <c r="P75" s="356">
        <f t="shared" si="4"/>
        <v>18756</v>
      </c>
      <c r="Q75" s="330"/>
    </row>
    <row r="76" spans="3:17" ht="12.75">
      <c r="C76" s="328"/>
      <c r="D76" s="329"/>
      <c r="E76" s="329"/>
      <c r="F76" s="329"/>
      <c r="G76" s="334">
        <v>2004</v>
      </c>
      <c r="H76" s="15"/>
      <c r="I76" s="332">
        <v>308</v>
      </c>
      <c r="J76" s="332">
        <v>2766</v>
      </c>
      <c r="K76" s="251"/>
      <c r="L76" s="307">
        <f t="shared" si="2"/>
        <v>3074</v>
      </c>
      <c r="M76" s="251"/>
      <c r="N76" s="332">
        <v>15428</v>
      </c>
      <c r="O76" s="251"/>
      <c r="P76" s="356">
        <f t="shared" si="4"/>
        <v>18502</v>
      </c>
      <c r="Q76" s="330"/>
    </row>
    <row r="77" spans="3:17" ht="12.75">
      <c r="C77" s="328"/>
      <c r="D77" s="329"/>
      <c r="E77" s="329"/>
      <c r="F77" s="329"/>
      <c r="G77" s="334">
        <v>2005</v>
      </c>
      <c r="H77" s="15"/>
      <c r="I77" s="332">
        <v>286</v>
      </c>
      <c r="J77" s="332">
        <v>2666</v>
      </c>
      <c r="K77" s="251"/>
      <c r="L77" s="307">
        <f>SUM(I77:J77)</f>
        <v>2952</v>
      </c>
      <c r="M77" s="251"/>
      <c r="N77" s="332">
        <v>14933</v>
      </c>
      <c r="O77" s="251"/>
      <c r="P77" s="356">
        <f t="shared" si="4"/>
        <v>17885</v>
      </c>
      <c r="Q77" s="330"/>
    </row>
    <row r="78" spans="3:17" ht="12.75">
      <c r="C78" s="328"/>
      <c r="D78" s="329"/>
      <c r="E78" s="329"/>
      <c r="F78" s="329"/>
      <c r="G78" s="334">
        <v>2006</v>
      </c>
      <c r="H78" s="15"/>
      <c r="I78" s="332">
        <v>314</v>
      </c>
      <c r="J78" s="332">
        <v>2635</v>
      </c>
      <c r="K78" s="251"/>
      <c r="L78" s="307">
        <f t="shared" si="2"/>
        <v>2949</v>
      </c>
      <c r="M78" s="251"/>
      <c r="N78" s="332">
        <v>14320</v>
      </c>
      <c r="O78" s="251"/>
      <c r="P78" s="356">
        <f t="shared" si="4"/>
        <v>17269</v>
      </c>
      <c r="Q78" s="330"/>
    </row>
    <row r="79" spans="3:17" ht="12.75">
      <c r="C79" s="328"/>
      <c r="D79" s="329"/>
      <c r="E79" s="329"/>
      <c r="F79" s="329"/>
      <c r="G79" s="334">
        <v>2007</v>
      </c>
      <c r="H79" s="15"/>
      <c r="I79" s="332">
        <v>281</v>
      </c>
      <c r="J79" s="332">
        <v>2385</v>
      </c>
      <c r="K79" s="251"/>
      <c r="L79" s="307">
        <f t="shared" si="2"/>
        <v>2666</v>
      </c>
      <c r="M79" s="251"/>
      <c r="N79" s="332">
        <v>13572</v>
      </c>
      <c r="O79" s="251"/>
      <c r="P79" s="356">
        <f t="shared" si="4"/>
        <v>16238</v>
      </c>
      <c r="Q79" s="330"/>
    </row>
    <row r="80" spans="3:17" ht="12.75">
      <c r="C80" s="328"/>
      <c r="D80" s="329"/>
      <c r="E80" s="329"/>
      <c r="F80" s="329"/>
      <c r="G80" s="334">
        <v>2008</v>
      </c>
      <c r="H80" s="15"/>
      <c r="I80" s="332">
        <v>270</v>
      </c>
      <c r="J80" s="332">
        <v>2575</v>
      </c>
      <c r="K80" s="251"/>
      <c r="L80" s="307">
        <f t="shared" si="2"/>
        <v>2845</v>
      </c>
      <c r="M80" s="251"/>
      <c r="N80" s="332">
        <v>12746</v>
      </c>
      <c r="O80" s="251"/>
      <c r="P80" s="356">
        <f t="shared" si="4"/>
        <v>15591</v>
      </c>
      <c r="Q80" s="330"/>
    </row>
    <row r="81" spans="3:17" ht="12.75">
      <c r="C81" s="328"/>
      <c r="D81" s="329"/>
      <c r="E81" s="329"/>
      <c r="F81" s="329"/>
      <c r="G81" s="334">
        <v>2009</v>
      </c>
      <c r="H81" s="15"/>
      <c r="I81" s="332">
        <v>216</v>
      </c>
      <c r="J81" s="332">
        <v>2287</v>
      </c>
      <c r="K81" s="251"/>
      <c r="L81" s="307">
        <f t="shared" si="2"/>
        <v>2503</v>
      </c>
      <c r="M81" s="251"/>
      <c r="N81" s="332">
        <v>12541</v>
      </c>
      <c r="O81" s="251"/>
      <c r="P81" s="356">
        <f t="shared" si="4"/>
        <v>15044</v>
      </c>
      <c r="Q81" s="330"/>
    </row>
    <row r="82" spans="3:17" ht="12.75">
      <c r="C82" s="328"/>
      <c r="D82" s="329"/>
      <c r="E82" s="329"/>
      <c r="F82" s="329"/>
      <c r="G82" s="334">
        <v>2010</v>
      </c>
      <c r="H82" s="15"/>
      <c r="I82" s="332">
        <v>208</v>
      </c>
      <c r="J82" s="332">
        <v>1968</v>
      </c>
      <c r="K82" s="251"/>
      <c r="L82" s="307">
        <f t="shared" si="2"/>
        <v>2176</v>
      </c>
      <c r="M82" s="251"/>
      <c r="N82" s="332">
        <v>11162</v>
      </c>
      <c r="O82" s="251"/>
      <c r="P82" s="356">
        <f t="shared" si="4"/>
        <v>13338</v>
      </c>
      <c r="Q82" s="330"/>
    </row>
    <row r="83" spans="3:17" ht="12.75">
      <c r="C83" s="328"/>
      <c r="D83" s="329"/>
      <c r="E83" s="329"/>
      <c r="F83" s="329"/>
      <c r="G83" s="334">
        <v>2011</v>
      </c>
      <c r="H83" s="15" t="s">
        <v>26</v>
      </c>
      <c r="I83" s="332">
        <v>186</v>
      </c>
      <c r="J83" s="332">
        <v>1873</v>
      </c>
      <c r="K83" s="251"/>
      <c r="L83" s="307">
        <f t="shared" si="2"/>
        <v>2059</v>
      </c>
      <c r="M83" s="251"/>
      <c r="N83" s="332">
        <v>10704</v>
      </c>
      <c r="O83" s="251"/>
      <c r="P83" s="356">
        <f t="shared" si="4"/>
        <v>12763</v>
      </c>
      <c r="Q83" s="330"/>
    </row>
    <row r="84" spans="3:17" ht="6" customHeight="1">
      <c r="C84" s="335"/>
      <c r="D84" s="336"/>
      <c r="E84" s="336"/>
      <c r="F84" s="329"/>
      <c r="G84" s="331"/>
      <c r="H84" s="329"/>
      <c r="I84" s="329"/>
      <c r="J84" s="329"/>
      <c r="K84" s="329"/>
      <c r="L84" s="329"/>
      <c r="M84" s="329"/>
      <c r="N84" s="329"/>
      <c r="O84" s="329"/>
      <c r="P84" s="333"/>
      <c r="Q84" s="330"/>
    </row>
    <row r="85" spans="3:17" ht="12.75">
      <c r="C85" s="321"/>
      <c r="D85" s="337" t="s">
        <v>27</v>
      </c>
      <c r="E85" s="338"/>
      <c r="F85" s="338"/>
      <c r="G85" s="338"/>
      <c r="H85" s="320"/>
      <c r="I85" s="357">
        <f>AVERAGE(I66:I70)</f>
        <v>378.2</v>
      </c>
      <c r="J85" s="357">
        <f aca="true" t="shared" si="5" ref="J85:P85">AVERAGE(J66:J70)</f>
        <v>4459.6</v>
      </c>
      <c r="K85" s="357"/>
      <c r="L85" s="357">
        <f t="shared" si="5"/>
        <v>4837.8</v>
      </c>
      <c r="M85" s="357"/>
      <c r="N85" s="357">
        <f t="shared" si="5"/>
        <v>17478</v>
      </c>
      <c r="O85" s="357"/>
      <c r="P85" s="358">
        <f t="shared" si="5"/>
        <v>22315.8</v>
      </c>
      <c r="Q85" s="330"/>
    </row>
    <row r="86" spans="3:17" ht="12.75">
      <c r="C86" s="321"/>
      <c r="D86" s="337" t="s">
        <v>210</v>
      </c>
      <c r="E86" s="338"/>
      <c r="F86" s="338"/>
      <c r="G86" s="338"/>
      <c r="H86" s="320"/>
      <c r="I86" s="357">
        <f>AVERAGE(I76:I80)</f>
        <v>291.8</v>
      </c>
      <c r="J86" s="357">
        <f aca="true" t="shared" si="6" ref="J86:P86">AVERAGE(J76:J80)</f>
        <v>2605.4</v>
      </c>
      <c r="K86" s="357"/>
      <c r="L86" s="357">
        <f t="shared" si="6"/>
        <v>2897.2</v>
      </c>
      <c r="M86" s="357"/>
      <c r="N86" s="357">
        <f t="shared" si="6"/>
        <v>14199.8</v>
      </c>
      <c r="O86" s="357"/>
      <c r="P86" s="358">
        <f t="shared" si="6"/>
        <v>17097</v>
      </c>
      <c r="Q86" s="330"/>
    </row>
    <row r="87" spans="3:17" ht="12.75">
      <c r="C87" s="14"/>
      <c r="D87" s="339" t="s">
        <v>203</v>
      </c>
      <c r="E87" s="338"/>
      <c r="F87" s="338"/>
      <c r="G87" s="338"/>
      <c r="H87" s="320"/>
      <c r="I87" s="357">
        <f>AVERAGE(I79:I83)</f>
        <v>232.2</v>
      </c>
      <c r="J87" s="357">
        <f aca="true" t="shared" si="7" ref="J87:P87">AVERAGE(J79:J83)</f>
        <v>2217.6</v>
      </c>
      <c r="K87" s="357"/>
      <c r="L87" s="357">
        <f t="shared" si="7"/>
        <v>2449.8</v>
      </c>
      <c r="M87" s="357"/>
      <c r="N87" s="357">
        <f t="shared" si="7"/>
        <v>12145</v>
      </c>
      <c r="O87" s="357"/>
      <c r="P87" s="358">
        <f t="shared" si="7"/>
        <v>14594.8</v>
      </c>
      <c r="Q87" s="330"/>
    </row>
    <row r="88" spans="3:17" ht="6" customHeight="1">
      <c r="C88" s="328"/>
      <c r="D88" s="329"/>
      <c r="E88" s="336"/>
      <c r="F88" s="336"/>
      <c r="G88" s="340"/>
      <c r="H88" s="336"/>
      <c r="I88" s="336"/>
      <c r="J88" s="336"/>
      <c r="K88" s="336"/>
      <c r="L88" s="336"/>
      <c r="M88" s="336"/>
      <c r="N88" s="336"/>
      <c r="O88" s="336"/>
      <c r="P88" s="335"/>
      <c r="Q88" s="330"/>
    </row>
    <row r="89" spans="3:17" ht="12.75">
      <c r="C89" s="341"/>
      <c r="D89" s="342" t="s">
        <v>204</v>
      </c>
      <c r="E89" s="343"/>
      <c r="F89" s="343"/>
      <c r="G89" s="343"/>
      <c r="H89" s="344"/>
      <c r="I89" s="344"/>
      <c r="J89" s="344"/>
      <c r="K89" s="344"/>
      <c r="L89" s="344"/>
      <c r="M89" s="344"/>
      <c r="N89" s="344"/>
      <c r="O89" s="344"/>
      <c r="P89" s="345"/>
      <c r="Q89" s="346"/>
    </row>
    <row r="90" spans="3:17" ht="12.75">
      <c r="C90" s="347"/>
      <c r="D90" s="348"/>
      <c r="E90" s="343"/>
      <c r="F90" s="344" t="s">
        <v>205</v>
      </c>
      <c r="G90" s="343"/>
      <c r="H90" s="344"/>
      <c r="I90" s="359">
        <f>(I83-I82)/I82</f>
        <v>-0.10576923076923077</v>
      </c>
      <c r="J90" s="359">
        <f aca="true" t="shared" si="8" ref="J90:P90">(J83-J82)/J82</f>
        <v>-0.048272357723577235</v>
      </c>
      <c r="K90" s="359"/>
      <c r="L90" s="359">
        <f t="shared" si="8"/>
        <v>-0.05376838235294118</v>
      </c>
      <c r="M90" s="359"/>
      <c r="N90" s="359">
        <f t="shared" si="8"/>
        <v>-0.041032073105178285</v>
      </c>
      <c r="O90" s="359"/>
      <c r="P90" s="360">
        <f t="shared" si="8"/>
        <v>-0.04310991153096416</v>
      </c>
      <c r="Q90" s="346"/>
    </row>
    <row r="91" spans="3:17" ht="12.75">
      <c r="C91" s="347"/>
      <c r="D91" s="348"/>
      <c r="E91" s="343"/>
      <c r="F91" s="349" t="s">
        <v>192</v>
      </c>
      <c r="G91" s="343"/>
      <c r="H91" s="344"/>
      <c r="I91" s="359">
        <f>(I83-I86)/I86</f>
        <v>-0.3625771076079507</v>
      </c>
      <c r="J91" s="359">
        <f aca="true" t="shared" si="9" ref="J91:P91">(J83-J86)/J86</f>
        <v>-0.28110846703001463</v>
      </c>
      <c r="K91" s="359"/>
      <c r="L91" s="359">
        <f t="shared" si="9"/>
        <v>-0.2893138202402319</v>
      </c>
      <c r="M91" s="359"/>
      <c r="N91" s="359">
        <f t="shared" si="9"/>
        <v>-0.2461865660079719</v>
      </c>
      <c r="O91" s="359"/>
      <c r="P91" s="360">
        <f t="shared" si="9"/>
        <v>-0.25349476516347896</v>
      </c>
      <c r="Q91" s="346"/>
    </row>
    <row r="92" spans="3:17" ht="12.75">
      <c r="C92" s="347"/>
      <c r="D92" s="348"/>
      <c r="E92" s="343"/>
      <c r="F92" s="349" t="s">
        <v>28</v>
      </c>
      <c r="G92" s="343"/>
      <c r="H92" s="344"/>
      <c r="I92" s="359">
        <f>(I83-I85)/I85</f>
        <v>-0.5081967213114754</v>
      </c>
      <c r="J92" s="359">
        <f aca="true" t="shared" si="10" ref="J92:P92">(J83-J85)/J85</f>
        <v>-0.5800071755314379</v>
      </c>
      <c r="K92" s="359"/>
      <c r="L92" s="359">
        <f t="shared" si="10"/>
        <v>-0.5743933192773575</v>
      </c>
      <c r="M92" s="359"/>
      <c r="N92" s="359">
        <f t="shared" si="10"/>
        <v>-0.38757294884998283</v>
      </c>
      <c r="O92" s="359"/>
      <c r="P92" s="360">
        <f t="shared" si="10"/>
        <v>-0.4280733829842533</v>
      </c>
      <c r="Q92" s="346"/>
    </row>
    <row r="93" spans="3:17" ht="6" customHeight="1">
      <c r="C93" s="350"/>
      <c r="D93" s="351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3"/>
      <c r="Q93" s="354"/>
    </row>
    <row r="94" ht="5.25" customHeight="1"/>
    <row r="95" spans="3:6" ht="12.75">
      <c r="C95" s="19" t="s">
        <v>8</v>
      </c>
      <c r="D95" s="19"/>
      <c r="F95" s="23" t="s">
        <v>206</v>
      </c>
    </row>
    <row r="96" spans="4:6" ht="12.75">
      <c r="D96" s="20"/>
      <c r="F96" s="20" t="s">
        <v>9</v>
      </c>
    </row>
    <row r="97" spans="3:6" ht="12.75">
      <c r="C97" s="20"/>
      <c r="D97" s="20"/>
      <c r="F97" s="23" t="s">
        <v>179</v>
      </c>
    </row>
    <row r="98" spans="4:6" ht="12.75">
      <c r="D98" s="20"/>
      <c r="F98" s="25" t="s">
        <v>180</v>
      </c>
    </row>
    <row r="99" spans="3:4" ht="3" customHeight="1">
      <c r="C99" s="1"/>
      <c r="D99" s="1"/>
    </row>
    <row r="100" spans="3:4" ht="3.75" customHeight="1">
      <c r="C100" s="1"/>
      <c r="D100" s="1"/>
    </row>
    <row r="101" spans="3:4" ht="37.5" customHeight="1">
      <c r="C101" s="1"/>
      <c r="D101" s="1"/>
    </row>
    <row r="102" spans="3:4" ht="35.25" customHeight="1">
      <c r="C102" s="1"/>
      <c r="D102" s="1"/>
    </row>
    <row r="103" spans="3:4" ht="33" customHeight="1">
      <c r="C103" s="1"/>
      <c r="D103" s="1"/>
    </row>
    <row r="105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9">
      <selection activeCell="B19" sqref="B19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="75" zoomScaleNormal="75" workbookViewId="0" topLeftCell="A4">
      <selection activeCell="A4" sqref="A4"/>
    </sheetView>
  </sheetViews>
  <sheetFormatPr defaultColWidth="9.140625" defaultRowHeight="12.75"/>
  <cols>
    <col min="1" max="4" width="9.421875" style="0" bestFit="1" customWidth="1"/>
    <col min="5" max="5" width="10.00390625" style="0" bestFit="1" customWidth="1"/>
    <col min="6" max="7" width="9.421875" style="0" bestFit="1" customWidth="1"/>
    <col min="8" max="8" width="11.140625" style="0" customWidth="1"/>
    <col min="9" max="11" width="9.421875" style="0" bestFit="1" customWidth="1"/>
    <col min="12" max="12" width="9.8515625" style="0" bestFit="1" customWidth="1"/>
    <col min="13" max="13" width="8.8515625" style="0" customWidth="1"/>
    <col min="14" max="14" width="10.57421875" style="0" customWidth="1"/>
    <col min="15" max="17" width="9.421875" style="0" bestFit="1" customWidth="1"/>
    <col min="18" max="18" width="10.57421875" style="0" bestFit="1" customWidth="1"/>
    <col min="19" max="19" width="9.8515625" style="0" bestFit="1" customWidth="1"/>
    <col min="20" max="20" width="9.421875" style="0" bestFit="1" customWidth="1"/>
    <col min="21" max="21" width="9.8515625" style="0" customWidth="1"/>
    <col min="22" max="25" width="9.28125" style="0" bestFit="1" customWidth="1"/>
  </cols>
  <sheetData>
    <row r="1" spans="1:9" ht="12.75">
      <c r="A1" t="s">
        <v>107</v>
      </c>
      <c r="I1" s="7"/>
    </row>
    <row r="2" ht="12.75">
      <c r="I2" s="7"/>
    </row>
    <row r="3" spans="2:30" ht="12.75">
      <c r="B3" t="s">
        <v>168</v>
      </c>
      <c r="I3" s="7" t="s">
        <v>2</v>
      </c>
      <c r="P3" s="7" t="s">
        <v>169</v>
      </c>
      <c r="W3" s="7" t="s">
        <v>170</v>
      </c>
      <c r="AD3" s="7" t="s">
        <v>119</v>
      </c>
    </row>
    <row r="4" spans="9:30" ht="12.75">
      <c r="I4" s="7"/>
      <c r="P4" s="7"/>
      <c r="W4" s="7"/>
      <c r="AD4" s="7"/>
    </row>
    <row r="5" spans="2:32" ht="12.75">
      <c r="B5" t="s">
        <v>171</v>
      </c>
      <c r="D5" s="142">
        <v>0.3</v>
      </c>
      <c r="I5" s="7" t="s">
        <v>171</v>
      </c>
      <c r="K5" s="142">
        <v>0.43</v>
      </c>
      <c r="P5" s="7" t="s">
        <v>171</v>
      </c>
      <c r="R5" s="142">
        <v>0.35</v>
      </c>
      <c r="W5" s="7" t="s">
        <v>171</v>
      </c>
      <c r="Y5" s="142">
        <v>0.5</v>
      </c>
      <c r="AD5" s="7" t="s">
        <v>171</v>
      </c>
      <c r="AF5" s="142">
        <v>0.05</v>
      </c>
    </row>
    <row r="6" spans="4:30" ht="12.75">
      <c r="D6" s="144"/>
      <c r="I6" s="7"/>
      <c r="P6" s="7"/>
      <c r="W6" s="7"/>
      <c r="AD6" s="7"/>
    </row>
    <row r="7" spans="2:34" ht="12.75">
      <c r="B7" t="s">
        <v>112</v>
      </c>
      <c r="D7" s="144"/>
      <c r="F7" s="245">
        <f>1-D5</f>
        <v>0.7</v>
      </c>
      <c r="I7" s="7" t="s">
        <v>112</v>
      </c>
      <c r="M7" s="246">
        <f>1-K5</f>
        <v>0.5700000000000001</v>
      </c>
      <c r="P7" s="7" t="s">
        <v>112</v>
      </c>
      <c r="T7" s="246">
        <f>1-R5</f>
        <v>0.65</v>
      </c>
      <c r="W7" s="7" t="s">
        <v>112</v>
      </c>
      <c r="AA7" s="246">
        <f>1-Y5</f>
        <v>0.5</v>
      </c>
      <c r="AD7" s="7" t="s">
        <v>112</v>
      </c>
      <c r="AH7" s="246">
        <f>1-AF5</f>
        <v>0.95</v>
      </c>
    </row>
    <row r="8" spans="9:30" ht="12.75">
      <c r="I8" s="7"/>
      <c r="P8" s="7"/>
      <c r="W8" s="7"/>
      <c r="AD8" s="7"/>
    </row>
    <row r="9" spans="2:36" ht="12.75">
      <c r="B9" s="376"/>
      <c r="C9" s="376"/>
      <c r="D9" s="149" t="s">
        <v>114</v>
      </c>
      <c r="E9" s="149" t="s">
        <v>115</v>
      </c>
      <c r="F9" s="149" t="s">
        <v>116</v>
      </c>
      <c r="G9" s="149" t="s">
        <v>117</v>
      </c>
      <c r="H9" s="149" t="s">
        <v>118</v>
      </c>
      <c r="I9" s="7"/>
      <c r="J9" s="149"/>
      <c r="K9" s="149" t="s">
        <v>114</v>
      </c>
      <c r="L9" s="149" t="s">
        <v>115</v>
      </c>
      <c r="M9" s="149" t="s">
        <v>116</v>
      </c>
      <c r="N9" s="149" t="s">
        <v>117</v>
      </c>
      <c r="O9" s="149" t="s">
        <v>118</v>
      </c>
      <c r="P9" s="153" t="s">
        <v>125</v>
      </c>
      <c r="Q9" s="149"/>
      <c r="R9" s="149" t="s">
        <v>114</v>
      </c>
      <c r="S9" s="149" t="s">
        <v>115</v>
      </c>
      <c r="T9" s="149" t="s">
        <v>116</v>
      </c>
      <c r="U9" s="149" t="s">
        <v>117</v>
      </c>
      <c r="V9" s="149" t="s">
        <v>118</v>
      </c>
      <c r="W9" s="153" t="s">
        <v>125</v>
      </c>
      <c r="X9" s="149"/>
      <c r="Y9" s="149" t="s">
        <v>114</v>
      </c>
      <c r="Z9" s="149" t="s">
        <v>115</v>
      </c>
      <c r="AA9" s="149" t="s">
        <v>116</v>
      </c>
      <c r="AB9" s="149" t="s">
        <v>117</v>
      </c>
      <c r="AC9" s="149" t="s">
        <v>118</v>
      </c>
      <c r="AD9" s="151" t="s">
        <v>119</v>
      </c>
      <c r="AE9" s="149"/>
      <c r="AF9" s="149" t="s">
        <v>114</v>
      </c>
      <c r="AG9" s="149" t="s">
        <v>115</v>
      </c>
      <c r="AH9" s="149" t="s">
        <v>116</v>
      </c>
      <c r="AI9" s="149" t="s">
        <v>117</v>
      </c>
      <c r="AJ9" s="149" t="s">
        <v>118</v>
      </c>
    </row>
    <row r="10" spans="2:36" ht="12.75">
      <c r="B10" s="153" t="s">
        <v>98</v>
      </c>
      <c r="C10" s="149"/>
      <c r="D10" t="s">
        <v>121</v>
      </c>
      <c r="E10" t="s">
        <v>122</v>
      </c>
      <c r="F10" t="s">
        <v>123</v>
      </c>
      <c r="G10" t="s">
        <v>36</v>
      </c>
      <c r="H10" t="s">
        <v>124</v>
      </c>
      <c r="I10" s="151" t="s">
        <v>2</v>
      </c>
      <c r="J10" s="16"/>
      <c r="K10" t="s">
        <v>121</v>
      </c>
      <c r="L10" t="s">
        <v>122</v>
      </c>
      <c r="M10" t="s">
        <v>123</v>
      </c>
      <c r="N10" t="s">
        <v>36</v>
      </c>
      <c r="O10" t="s">
        <v>124</v>
      </c>
      <c r="P10" s="153" t="s">
        <v>172</v>
      </c>
      <c r="Q10" s="16"/>
      <c r="R10" t="s">
        <v>121</v>
      </c>
      <c r="S10" t="s">
        <v>122</v>
      </c>
      <c r="T10" t="s">
        <v>123</v>
      </c>
      <c r="U10" t="s">
        <v>36</v>
      </c>
      <c r="V10" t="s">
        <v>124</v>
      </c>
      <c r="W10" s="153" t="s">
        <v>173</v>
      </c>
      <c r="X10" s="16"/>
      <c r="Y10" t="s">
        <v>121</v>
      </c>
      <c r="Z10" t="s">
        <v>122</v>
      </c>
      <c r="AA10" t="s">
        <v>123</v>
      </c>
      <c r="AB10" t="s">
        <v>36</v>
      </c>
      <c r="AC10" t="s">
        <v>124</v>
      </c>
      <c r="AD10" s="151" t="s">
        <v>120</v>
      </c>
      <c r="AE10" s="16"/>
      <c r="AF10" t="s">
        <v>121</v>
      </c>
      <c r="AG10" t="s">
        <v>122</v>
      </c>
      <c r="AH10" t="s">
        <v>123</v>
      </c>
      <c r="AI10" t="s">
        <v>126</v>
      </c>
      <c r="AJ10" t="s">
        <v>124</v>
      </c>
    </row>
    <row r="11" spans="1:36" ht="13.5" thickBot="1">
      <c r="A11" s="154" t="s">
        <v>127</v>
      </c>
      <c r="B11" s="154"/>
      <c r="C11" s="155" t="s">
        <v>128</v>
      </c>
      <c r="D11" s="155" t="s">
        <v>129</v>
      </c>
      <c r="E11" s="155" t="s">
        <v>130</v>
      </c>
      <c r="F11" s="155" t="s">
        <v>131</v>
      </c>
      <c r="G11" s="155" t="s">
        <v>132</v>
      </c>
      <c r="H11" s="155" t="s">
        <v>133</v>
      </c>
      <c r="I11" s="156"/>
      <c r="J11" s="154" t="s">
        <v>128</v>
      </c>
      <c r="K11" s="155" t="s">
        <v>129</v>
      </c>
      <c r="L11" s="155" t="s">
        <v>130</v>
      </c>
      <c r="M11" s="155" t="s">
        <v>131</v>
      </c>
      <c r="N11" s="155" t="s">
        <v>132</v>
      </c>
      <c r="O11" s="155" t="s">
        <v>133</v>
      </c>
      <c r="P11" s="156"/>
      <c r="Q11" s="154" t="s">
        <v>128</v>
      </c>
      <c r="R11" s="155" t="s">
        <v>129</v>
      </c>
      <c r="S11" s="155" t="s">
        <v>130</v>
      </c>
      <c r="T11" s="155" t="s">
        <v>131</v>
      </c>
      <c r="U11" s="155" t="s">
        <v>132</v>
      </c>
      <c r="V11" s="155" t="s">
        <v>133</v>
      </c>
      <c r="W11" s="156"/>
      <c r="X11" s="154" t="s">
        <v>128</v>
      </c>
      <c r="Y11" s="155" t="s">
        <v>129</v>
      </c>
      <c r="Z11" s="155" t="s">
        <v>130</v>
      </c>
      <c r="AA11" s="155" t="s">
        <v>131</v>
      </c>
      <c r="AB11" s="155" t="s">
        <v>132</v>
      </c>
      <c r="AC11" s="155" t="s">
        <v>133</v>
      </c>
      <c r="AD11" s="157" t="s">
        <v>134</v>
      </c>
      <c r="AE11" s="154"/>
      <c r="AF11" s="155" t="s">
        <v>129</v>
      </c>
      <c r="AG11" s="155" t="s">
        <v>130</v>
      </c>
      <c r="AH11" s="155" t="s">
        <v>131</v>
      </c>
      <c r="AI11" s="155" t="s">
        <v>132</v>
      </c>
      <c r="AJ11" s="155" t="s">
        <v>133</v>
      </c>
    </row>
    <row r="12" spans="1:36" ht="12.75">
      <c r="A12" t="s">
        <v>174</v>
      </c>
      <c r="B12" s="247">
        <v>292</v>
      </c>
      <c r="C12" s="248">
        <f>B12</f>
        <v>292</v>
      </c>
      <c r="D12" s="159"/>
      <c r="E12" s="159"/>
      <c r="F12" s="159"/>
      <c r="G12" s="159"/>
      <c r="H12" s="159"/>
      <c r="I12" s="247">
        <v>2604</v>
      </c>
      <c r="J12" s="248">
        <f>I12</f>
        <v>2604</v>
      </c>
      <c r="K12" s="159"/>
      <c r="L12" s="159"/>
      <c r="M12" s="159"/>
      <c r="N12" s="159"/>
      <c r="O12" s="159"/>
      <c r="P12" s="247">
        <v>15</v>
      </c>
      <c r="Q12" s="248">
        <f>P12</f>
        <v>15</v>
      </c>
      <c r="R12" s="159"/>
      <c r="S12" s="159"/>
      <c r="T12" s="159"/>
      <c r="U12" s="159"/>
      <c r="V12" s="159"/>
      <c r="W12" s="247">
        <v>325</v>
      </c>
      <c r="X12" s="248">
        <f>W12</f>
        <v>325</v>
      </c>
      <c r="Y12" s="159"/>
      <c r="Z12" s="159"/>
      <c r="AA12" s="159"/>
      <c r="AB12" s="159"/>
      <c r="AC12" s="159"/>
      <c r="AD12" s="305">
        <f>AVERAGE(AD13:AD17)</f>
        <v>32.51768938185469</v>
      </c>
      <c r="AE12" s="248">
        <f>AD12</f>
        <v>32.51768938185469</v>
      </c>
      <c r="AF12" s="159"/>
      <c r="AG12" s="159"/>
      <c r="AH12" s="159"/>
      <c r="AI12" s="159"/>
      <c r="AJ12" s="159"/>
    </row>
    <row r="13" spans="1:36" ht="12.75">
      <c r="A13">
        <v>2004</v>
      </c>
      <c r="B13">
        <v>308</v>
      </c>
      <c r="C13" s="248">
        <f aca="true" t="shared" si="0" ref="C13:C24">C12</f>
        <v>292</v>
      </c>
      <c r="D13" s="159"/>
      <c r="E13" s="159"/>
      <c r="F13" s="159"/>
      <c r="G13" s="159"/>
      <c r="H13" s="159"/>
      <c r="I13" s="24">
        <v>2766</v>
      </c>
      <c r="J13" s="248">
        <f aca="true" t="shared" si="1" ref="J13:J24">J12</f>
        <v>2604</v>
      </c>
      <c r="K13" s="159"/>
      <c r="L13" s="159"/>
      <c r="M13" s="159"/>
      <c r="N13" s="159"/>
      <c r="O13" s="159"/>
      <c r="P13" s="249">
        <v>12</v>
      </c>
      <c r="Q13" s="248">
        <f aca="true" t="shared" si="2" ref="Q13:Q24">Q12</f>
        <v>15</v>
      </c>
      <c r="R13" s="159"/>
      <c r="S13" s="159"/>
      <c r="T13" s="159"/>
      <c r="U13" s="159"/>
      <c r="V13" s="159"/>
      <c r="W13" s="249">
        <v>372</v>
      </c>
      <c r="X13" s="248">
        <f aca="true" t="shared" si="3" ref="X13:X24">X12</f>
        <v>325</v>
      </c>
      <c r="Y13" s="159"/>
      <c r="Z13" s="159"/>
      <c r="AA13" s="159"/>
      <c r="AB13" s="159"/>
      <c r="AC13" s="159"/>
      <c r="AD13" s="162">
        <f>'Tables 5 to 9'!L169</f>
        <v>36.12667358665278</v>
      </c>
      <c r="AE13" s="248">
        <f aca="true" t="shared" si="4" ref="AE13:AE24">AE12</f>
        <v>32.51768938185469</v>
      </c>
      <c r="AF13" s="159"/>
      <c r="AG13" s="159"/>
      <c r="AH13" s="159"/>
      <c r="AI13" s="159"/>
      <c r="AJ13" s="159"/>
    </row>
    <row r="14" spans="1:36" ht="12.75">
      <c r="A14">
        <v>2005</v>
      </c>
      <c r="B14">
        <v>286</v>
      </c>
      <c r="C14" s="248">
        <f t="shared" si="0"/>
        <v>292</v>
      </c>
      <c r="D14" s="159"/>
      <c r="E14" s="159"/>
      <c r="F14" s="159"/>
      <c r="G14" s="159"/>
      <c r="H14" s="159"/>
      <c r="I14" s="24">
        <v>2666</v>
      </c>
      <c r="J14" s="248">
        <f t="shared" si="1"/>
        <v>2604</v>
      </c>
      <c r="K14" s="159"/>
      <c r="L14" s="159"/>
      <c r="M14" s="159"/>
      <c r="N14" s="159"/>
      <c r="O14" s="159"/>
      <c r="P14" s="249">
        <v>11</v>
      </c>
      <c r="Q14" s="248">
        <f t="shared" si="2"/>
        <v>15</v>
      </c>
      <c r="R14" s="159"/>
      <c r="S14" s="159"/>
      <c r="T14" s="159"/>
      <c r="U14" s="159"/>
      <c r="V14" s="159"/>
      <c r="W14" s="249">
        <v>357</v>
      </c>
      <c r="X14" s="248">
        <f t="shared" si="3"/>
        <v>325</v>
      </c>
      <c r="Y14" s="159"/>
      <c r="Z14" s="159"/>
      <c r="AA14" s="159"/>
      <c r="AB14" s="159"/>
      <c r="AC14" s="159"/>
      <c r="AD14" s="162">
        <f>'Tables 5 to 9'!L170</f>
        <v>34.95729021142969</v>
      </c>
      <c r="AE14" s="248">
        <f t="shared" si="4"/>
        <v>32.51768938185469</v>
      </c>
      <c r="AF14" s="159"/>
      <c r="AG14" s="159"/>
      <c r="AH14" s="159"/>
      <c r="AI14" s="159"/>
      <c r="AJ14" s="159"/>
    </row>
    <row r="15" spans="1:36" s="163" customFormat="1" ht="12.75">
      <c r="A15" s="163">
        <v>2006</v>
      </c>
      <c r="B15">
        <v>314</v>
      </c>
      <c r="C15" s="248">
        <f t="shared" si="0"/>
        <v>292</v>
      </c>
      <c r="D15" s="248">
        <f>C15</f>
        <v>292</v>
      </c>
      <c r="E15" s="167">
        <v>1</v>
      </c>
      <c r="F15" s="168">
        <f>1</f>
        <v>1</v>
      </c>
      <c r="G15" s="28">
        <f>D15</f>
        <v>292</v>
      </c>
      <c r="H15"/>
      <c r="I15" s="24">
        <v>2635</v>
      </c>
      <c r="J15" s="248">
        <f t="shared" si="1"/>
        <v>2604</v>
      </c>
      <c r="K15" s="248">
        <f>J15</f>
        <v>2604</v>
      </c>
      <c r="L15" s="167">
        <v>1</v>
      </c>
      <c r="M15" s="168">
        <f>1</f>
        <v>1</v>
      </c>
      <c r="N15" s="28">
        <f>K15</f>
        <v>2604</v>
      </c>
      <c r="O15"/>
      <c r="P15" s="249">
        <v>25</v>
      </c>
      <c r="Q15" s="248">
        <f t="shared" si="2"/>
        <v>15</v>
      </c>
      <c r="R15" s="248">
        <f>Q15</f>
        <v>15</v>
      </c>
      <c r="S15" s="167">
        <v>1</v>
      </c>
      <c r="T15" s="168">
        <f>1</f>
        <v>1</v>
      </c>
      <c r="U15" s="28">
        <f>R15</f>
        <v>15</v>
      </c>
      <c r="V15"/>
      <c r="W15" s="249">
        <v>350</v>
      </c>
      <c r="X15" s="248">
        <f t="shared" si="3"/>
        <v>325</v>
      </c>
      <c r="Y15" s="248">
        <f>X15</f>
        <v>325</v>
      </c>
      <c r="Z15" s="167">
        <v>1</v>
      </c>
      <c r="AA15" s="168">
        <f>1</f>
        <v>1</v>
      </c>
      <c r="AB15" s="28">
        <f>Y15</f>
        <v>325</v>
      </c>
      <c r="AC15"/>
      <c r="AD15" s="162">
        <f>'Tables 5 to 9'!L171</f>
        <v>32.45693563009973</v>
      </c>
      <c r="AE15" s="248">
        <f t="shared" si="4"/>
        <v>32.51768938185469</v>
      </c>
      <c r="AF15" s="248">
        <f>AE15</f>
        <v>32.51768938185469</v>
      </c>
      <c r="AG15" s="167">
        <v>1</v>
      </c>
      <c r="AH15" s="168">
        <f>1</f>
        <v>1</v>
      </c>
      <c r="AI15" s="28">
        <f>AF15</f>
        <v>32.51768938185469</v>
      </c>
      <c r="AJ15"/>
    </row>
    <row r="16" spans="1:36" ht="12.75">
      <c r="A16">
        <v>2007</v>
      </c>
      <c r="B16">
        <v>281</v>
      </c>
      <c r="C16" s="248">
        <f t="shared" si="0"/>
        <v>292</v>
      </c>
      <c r="D16" s="163"/>
      <c r="E16" s="163"/>
      <c r="F16" s="246">
        <f aca="true" t="shared" si="5" ref="F16:F24">F15*E$27</f>
        <v>0.9611444690366615</v>
      </c>
      <c r="G16" s="28">
        <f aca="true" t="shared" si="6" ref="G16:G24">G15*E$27</f>
        <v>280.6541849587052</v>
      </c>
      <c r="H16" s="250">
        <f aca="true" t="shared" si="7" ref="H16:H24">(G16-G15)/G15</f>
        <v>-0.03885553096333845</v>
      </c>
      <c r="I16" s="24">
        <v>2385</v>
      </c>
      <c r="J16" s="248">
        <f t="shared" si="1"/>
        <v>2604</v>
      </c>
      <c r="K16" s="163"/>
      <c r="L16" s="163"/>
      <c r="M16" s="246">
        <f aca="true" t="shared" si="8" ref="M16:M24">M15*L$27</f>
        <v>0.9394528406850118</v>
      </c>
      <c r="N16" s="28">
        <f aca="true" t="shared" si="9" ref="N16:N24">N15*L$27</f>
        <v>2446.3351971437705</v>
      </c>
      <c r="O16" s="250">
        <f aca="true" t="shared" si="10" ref="O16:O24">(N16-N15)/N15</f>
        <v>-0.060547159314988275</v>
      </c>
      <c r="P16" s="249">
        <v>9</v>
      </c>
      <c r="Q16" s="248">
        <f t="shared" si="2"/>
        <v>15</v>
      </c>
      <c r="R16" s="163"/>
      <c r="S16" s="163"/>
      <c r="T16" s="246">
        <f aca="true" t="shared" si="11" ref="T16:T24">T15*S$27</f>
        <v>0.9532626895480363</v>
      </c>
      <c r="U16" s="28">
        <f aca="true" t="shared" si="12" ref="U16:U24">U15*S$27</f>
        <v>14.298940343220544</v>
      </c>
      <c r="V16" s="250">
        <f aca="true" t="shared" si="13" ref="V16:V24">(U16-U15)/U15</f>
        <v>-0.04673731045196376</v>
      </c>
      <c r="W16" s="249">
        <v>269</v>
      </c>
      <c r="X16" s="248">
        <f t="shared" si="3"/>
        <v>325</v>
      </c>
      <c r="Y16" s="163"/>
      <c r="Z16" s="163"/>
      <c r="AA16" s="246">
        <f aca="true" t="shared" si="14" ref="AA16:AA24">AA15*Z$27</f>
        <v>0.9258747122872905</v>
      </c>
      <c r="AB16" s="28">
        <f aca="true" t="shared" si="15" ref="AB16:AB24">AB15*Z$27</f>
        <v>300.9092814933694</v>
      </c>
      <c r="AC16" s="250">
        <f aca="true" t="shared" si="16" ref="AC16:AC24">(AB16-AB15)/AB15</f>
        <v>-0.07412528771270951</v>
      </c>
      <c r="AD16" s="162">
        <f>'Tables 5 to 9'!L172</f>
        <v>30.38552814221108</v>
      </c>
      <c r="AE16" s="248">
        <f t="shared" si="4"/>
        <v>32.51768938185469</v>
      </c>
      <c r="AF16" s="163"/>
      <c r="AG16" s="163"/>
      <c r="AH16" s="246">
        <f aca="true" t="shared" si="17" ref="AH16:AH24">AH15*AG$27</f>
        <v>0.9943169550119519</v>
      </c>
      <c r="AI16" s="28">
        <f aca="true" t="shared" si="18" ref="AI16:AI24">AI15*AG$27</f>
        <v>32.33288989019024</v>
      </c>
      <c r="AJ16" s="250">
        <f aca="true" t="shared" si="19" ref="AJ16:AJ24">(AI16-AI15)/AI15</f>
        <v>-0.005683044988047957</v>
      </c>
    </row>
    <row r="17" spans="1:36" ht="12.75">
      <c r="A17">
        <v>2008</v>
      </c>
      <c r="B17">
        <v>270</v>
      </c>
      <c r="C17" s="248">
        <f t="shared" si="0"/>
        <v>292</v>
      </c>
      <c r="D17" s="163"/>
      <c r="E17" s="163"/>
      <c r="F17" s="246">
        <f t="shared" si="5"/>
        <v>0.923798690359766</v>
      </c>
      <c r="G17" s="28">
        <f t="shared" si="6"/>
        <v>269.74921758505167</v>
      </c>
      <c r="H17" s="250">
        <f t="shared" si="7"/>
        <v>-0.03885553096333852</v>
      </c>
      <c r="I17" s="24">
        <v>2575</v>
      </c>
      <c r="J17" s="248">
        <f t="shared" si="1"/>
        <v>2604</v>
      </c>
      <c r="K17" s="163"/>
      <c r="L17" s="163"/>
      <c r="M17" s="246">
        <f t="shared" si="8"/>
        <v>0.8825716398711382</v>
      </c>
      <c r="N17" s="28">
        <f t="shared" si="9"/>
        <v>2298.2165502244434</v>
      </c>
      <c r="O17" s="250">
        <f t="shared" si="10"/>
        <v>-0.06054715931498828</v>
      </c>
      <c r="P17" s="249">
        <v>20</v>
      </c>
      <c r="Q17" s="248">
        <f t="shared" si="2"/>
        <v>15</v>
      </c>
      <c r="R17" s="163"/>
      <c r="S17" s="163"/>
      <c r="T17" s="246">
        <f t="shared" si="11"/>
        <v>0.9087097552843558</v>
      </c>
      <c r="U17" s="28">
        <f t="shared" si="12"/>
        <v>13.630646329265335</v>
      </c>
      <c r="V17" s="250">
        <f t="shared" si="13"/>
        <v>-0.046737310451963776</v>
      </c>
      <c r="W17" s="249">
        <v>279</v>
      </c>
      <c r="X17" s="248">
        <f t="shared" si="3"/>
        <v>325</v>
      </c>
      <c r="Y17" s="163"/>
      <c r="Z17" s="163"/>
      <c r="AA17" s="246">
        <f t="shared" si="14"/>
        <v>0.8572439828530729</v>
      </c>
      <c r="AB17" s="28">
        <f t="shared" si="15"/>
        <v>278.6042944272487</v>
      </c>
      <c r="AC17" s="250">
        <f t="shared" si="16"/>
        <v>-0.07412528771270951</v>
      </c>
      <c r="AD17" s="162">
        <f>'Tables 5 to 9'!L173</f>
        <v>28.662019338880143</v>
      </c>
      <c r="AE17" s="248">
        <f t="shared" si="4"/>
        <v>32.51768938185469</v>
      </c>
      <c r="AF17" s="163"/>
      <c r="AG17" s="163"/>
      <c r="AH17" s="246">
        <f t="shared" si="17"/>
        <v>0.98866620702424</v>
      </c>
      <c r="AI17" s="28">
        <f t="shared" si="18"/>
        <v>32.149140622350686</v>
      </c>
      <c r="AJ17" s="250">
        <f t="shared" si="19"/>
        <v>-0.005683044988047955</v>
      </c>
    </row>
    <row r="18" spans="1:36" ht="12.75">
      <c r="A18">
        <v>2009</v>
      </c>
      <c r="B18">
        <v>216</v>
      </c>
      <c r="C18" s="248">
        <f t="shared" si="0"/>
        <v>292</v>
      </c>
      <c r="D18" s="248"/>
      <c r="E18" s="167"/>
      <c r="F18" s="246">
        <f t="shared" si="5"/>
        <v>0.8879040017426006</v>
      </c>
      <c r="G18" s="28">
        <f t="shared" si="6"/>
        <v>259.2679685088394</v>
      </c>
      <c r="H18" s="250">
        <f t="shared" si="7"/>
        <v>-0.03885553096333844</v>
      </c>
      <c r="I18" s="24">
        <v>2286</v>
      </c>
      <c r="J18" s="248">
        <f t="shared" si="1"/>
        <v>2604</v>
      </c>
      <c r="K18" s="248"/>
      <c r="L18" s="167"/>
      <c r="M18" s="246">
        <f t="shared" si="8"/>
        <v>0.82913443418497</v>
      </c>
      <c r="N18" s="28">
        <f t="shared" si="9"/>
        <v>2159.0660666176614</v>
      </c>
      <c r="O18" s="250">
        <f t="shared" si="10"/>
        <v>-0.060547159314988226</v>
      </c>
      <c r="P18" s="24">
        <v>5</v>
      </c>
      <c r="Q18" s="248">
        <f t="shared" si="2"/>
        <v>15</v>
      </c>
      <c r="R18" s="248"/>
      <c r="S18" s="167"/>
      <c r="T18" s="246">
        <f t="shared" si="11"/>
        <v>0.8662391053409029</v>
      </c>
      <c r="U18" s="28">
        <f t="shared" si="12"/>
        <v>12.993586580113542</v>
      </c>
      <c r="V18" s="250">
        <f t="shared" si="13"/>
        <v>-0.04673731045196373</v>
      </c>
      <c r="W18" s="24">
        <v>253</v>
      </c>
      <c r="X18" s="248">
        <f t="shared" si="3"/>
        <v>325</v>
      </c>
      <c r="Y18" s="248"/>
      <c r="Z18" s="167"/>
      <c r="AA18" s="246">
        <f t="shared" si="14"/>
        <v>0.7937005259840998</v>
      </c>
      <c r="AB18" s="28">
        <f t="shared" si="15"/>
        <v>257.95267094483245</v>
      </c>
      <c r="AC18" s="250">
        <f t="shared" si="16"/>
        <v>-0.07412528771270956</v>
      </c>
      <c r="AD18" s="162">
        <f>'Tables 5 to 9'!L174</f>
        <v>28.361111739297588</v>
      </c>
      <c r="AE18" s="248">
        <f t="shared" si="4"/>
        <v>32.51768938185469</v>
      </c>
      <c r="AF18" s="248"/>
      <c r="AG18" s="167"/>
      <c r="AH18" s="246">
        <f t="shared" si="17"/>
        <v>0.9830475724915584</v>
      </c>
      <c r="AI18" s="28">
        <f t="shared" si="18"/>
        <v>31.96643560986678</v>
      </c>
      <c r="AJ18" s="250">
        <f t="shared" si="19"/>
        <v>-0.005683044988048112</v>
      </c>
    </row>
    <row r="19" spans="1:36" ht="12.75">
      <c r="A19">
        <v>2010</v>
      </c>
      <c r="B19">
        <v>208</v>
      </c>
      <c r="C19" s="248">
        <f t="shared" si="0"/>
        <v>292</v>
      </c>
      <c r="F19" s="246">
        <f t="shared" si="5"/>
        <v>0.8534040203104188</v>
      </c>
      <c r="G19" s="28">
        <f t="shared" si="6"/>
        <v>249.1939739306423</v>
      </c>
      <c r="H19" s="250">
        <f t="shared" si="7"/>
        <v>-0.03885553096333848</v>
      </c>
      <c r="I19" s="24">
        <v>1968</v>
      </c>
      <c r="J19" s="248">
        <f t="shared" si="1"/>
        <v>2604</v>
      </c>
      <c r="M19" s="246">
        <f t="shared" si="8"/>
        <v>0.77893269950483</v>
      </c>
      <c r="N19" s="28">
        <f t="shared" si="9"/>
        <v>2028.3407495105769</v>
      </c>
      <c r="O19" s="250">
        <f t="shared" si="10"/>
        <v>-0.06054715931498821</v>
      </c>
      <c r="P19" s="24">
        <v>4</v>
      </c>
      <c r="Q19" s="248">
        <f t="shared" si="2"/>
        <v>15</v>
      </c>
      <c r="T19" s="246">
        <f t="shared" si="11"/>
        <v>0.8257534193489537</v>
      </c>
      <c r="U19" s="28">
        <f t="shared" si="12"/>
        <v>12.386301290234305</v>
      </c>
      <c r="V19" s="250">
        <f t="shared" si="13"/>
        <v>-0.04673731045196373</v>
      </c>
      <c r="W19" s="24">
        <v>223</v>
      </c>
      <c r="X19" s="248">
        <f t="shared" si="3"/>
        <v>325</v>
      </c>
      <c r="AA19" s="246">
        <f t="shared" si="14"/>
        <v>0.7348672461377995</v>
      </c>
      <c r="AB19" s="28">
        <f t="shared" si="15"/>
        <v>238.83185499478486</v>
      </c>
      <c r="AC19" s="250">
        <f t="shared" si="16"/>
        <v>-0.0741252877127095</v>
      </c>
      <c r="AD19" s="162">
        <f>'Tables 5 to 9'!L175</f>
        <v>25.666850625459897</v>
      </c>
      <c r="AE19" s="248">
        <f t="shared" si="4"/>
        <v>32.51768938185469</v>
      </c>
      <c r="AH19" s="246">
        <f t="shared" si="17"/>
        <v>0.9774608689116975</v>
      </c>
      <c r="AI19" s="28">
        <f t="shared" si="18"/>
        <v>31.784768918188366</v>
      </c>
      <c r="AJ19" s="250">
        <f t="shared" si="19"/>
        <v>-0.005683044988048101</v>
      </c>
    </row>
    <row r="20" spans="1:36" ht="12.75">
      <c r="A20">
        <v>2011</v>
      </c>
      <c r="B20">
        <v>186</v>
      </c>
      <c r="C20" s="248">
        <f t="shared" si="0"/>
        <v>292</v>
      </c>
      <c r="F20" s="246">
        <f t="shared" si="5"/>
        <v>0.8202445539750098</v>
      </c>
      <c r="G20" s="28">
        <f t="shared" si="6"/>
        <v>239.51140976070286</v>
      </c>
      <c r="H20" s="250">
        <f t="shared" si="7"/>
        <v>-0.038855530963338505</v>
      </c>
      <c r="I20" s="24">
        <v>1873</v>
      </c>
      <c r="J20" s="248">
        <f t="shared" si="1"/>
        <v>2604</v>
      </c>
      <c r="M20" s="246">
        <f t="shared" si="8"/>
        <v>0.7317705372522573</v>
      </c>
      <c r="N20" s="28">
        <f t="shared" si="9"/>
        <v>1905.5304790048774</v>
      </c>
      <c r="O20" s="250">
        <f t="shared" si="10"/>
        <v>-0.0605471593149882</v>
      </c>
      <c r="P20" s="24">
        <v>7</v>
      </c>
      <c r="Q20" s="248">
        <f t="shared" si="2"/>
        <v>15</v>
      </c>
      <c r="T20" s="246">
        <f t="shared" si="11"/>
        <v>0.7871599254320711</v>
      </c>
      <c r="U20" s="28">
        <f t="shared" si="12"/>
        <v>11.807398881481065</v>
      </c>
      <c r="V20" s="250">
        <f t="shared" si="13"/>
        <v>-0.04673731045196379</v>
      </c>
      <c r="W20" s="24">
        <v>203</v>
      </c>
      <c r="X20" s="248">
        <f t="shared" si="3"/>
        <v>325</v>
      </c>
      <c r="AA20" s="246">
        <f t="shared" si="14"/>
        <v>0.6803950000871886</v>
      </c>
      <c r="AB20" s="28">
        <f t="shared" si="15"/>
        <v>221.1283750283363</v>
      </c>
      <c r="AC20" s="250">
        <f t="shared" si="16"/>
        <v>-0.07412528771270954</v>
      </c>
      <c r="AD20" s="24"/>
      <c r="AE20" s="248">
        <f t="shared" si="4"/>
        <v>32.51768938185469</v>
      </c>
      <c r="AH20" s="246">
        <f t="shared" si="17"/>
        <v>0.9719059148196157</v>
      </c>
      <c r="AI20" s="28">
        <f t="shared" si="18"/>
        <v>31.60413464649159</v>
      </c>
      <c r="AJ20" s="250">
        <f t="shared" si="19"/>
        <v>-0.005683044988048018</v>
      </c>
    </row>
    <row r="21" spans="1:36" ht="12.75">
      <c r="A21">
        <v>2012</v>
      </c>
      <c r="B21" s="251"/>
      <c r="C21" s="248">
        <f t="shared" si="0"/>
        <v>292</v>
      </c>
      <c r="F21" s="246">
        <f t="shared" si="5"/>
        <v>0.7883735163105241</v>
      </c>
      <c r="G21" s="28">
        <f t="shared" si="6"/>
        <v>230.20506676267303</v>
      </c>
      <c r="H21" s="250">
        <f t="shared" si="7"/>
        <v>-0.03885553096333845</v>
      </c>
      <c r="I21" s="251"/>
      <c r="J21" s="248">
        <f t="shared" si="1"/>
        <v>2604</v>
      </c>
      <c r="M21" s="246">
        <f t="shared" si="8"/>
        <v>0.6874639099512303</v>
      </c>
      <c r="N21" s="28">
        <f t="shared" si="9"/>
        <v>1790.1560215130032</v>
      </c>
      <c r="O21" s="250">
        <f t="shared" si="10"/>
        <v>-0.06054715931498825</v>
      </c>
      <c r="P21" s="251"/>
      <c r="Q21" s="248">
        <f t="shared" si="2"/>
        <v>15</v>
      </c>
      <c r="T21" s="246">
        <f t="shared" si="11"/>
        <v>0.7503701876218078</v>
      </c>
      <c r="U21" s="28">
        <f t="shared" si="12"/>
        <v>11.255552814327116</v>
      </c>
      <c r="V21" s="250">
        <f t="shared" si="13"/>
        <v>-0.046737310451963686</v>
      </c>
      <c r="W21" s="251"/>
      <c r="X21" s="248">
        <f t="shared" si="3"/>
        <v>325</v>
      </c>
      <c r="AA21" s="246">
        <f t="shared" si="14"/>
        <v>0.6299605249474367</v>
      </c>
      <c r="AB21" s="28">
        <f t="shared" si="15"/>
        <v>204.73717060791694</v>
      </c>
      <c r="AC21" s="250">
        <f t="shared" si="16"/>
        <v>-0.07412528771270957</v>
      </c>
      <c r="AD21" s="251"/>
      <c r="AE21" s="248">
        <f t="shared" si="4"/>
        <v>32.51768938185469</v>
      </c>
      <c r="AH21" s="246">
        <f t="shared" si="17"/>
        <v>0.9663825297815458</v>
      </c>
      <c r="AI21" s="28">
        <f t="shared" si="18"/>
        <v>31.42452692748725</v>
      </c>
      <c r="AJ21" s="250">
        <f t="shared" si="19"/>
        <v>-0.005683044988048097</v>
      </c>
    </row>
    <row r="22" spans="1:36" ht="12.75">
      <c r="A22">
        <v>2013</v>
      </c>
      <c r="B22" s="251"/>
      <c r="C22" s="248">
        <f t="shared" si="0"/>
        <v>292</v>
      </c>
      <c r="F22" s="246">
        <f t="shared" si="5"/>
        <v>0.7577408447368444</v>
      </c>
      <c r="G22" s="28">
        <f t="shared" si="6"/>
        <v>221.2603266631586</v>
      </c>
      <c r="H22" s="250">
        <f t="shared" si="7"/>
        <v>-0.038855530963338436</v>
      </c>
      <c r="I22" s="251"/>
      <c r="J22" s="248">
        <f t="shared" si="1"/>
        <v>2604</v>
      </c>
      <c r="M22" s="246">
        <f t="shared" si="8"/>
        <v>0.6458399230721085</v>
      </c>
      <c r="N22" s="28">
        <f t="shared" si="9"/>
        <v>1681.76715967977</v>
      </c>
      <c r="O22" s="250">
        <f t="shared" si="10"/>
        <v>-0.0605471593149882</v>
      </c>
      <c r="P22" s="251"/>
      <c r="Q22" s="248">
        <f t="shared" si="2"/>
        <v>15</v>
      </c>
      <c r="T22" s="246">
        <f t="shared" si="11"/>
        <v>0.7152999032090291</v>
      </c>
      <c r="U22" s="28">
        <f t="shared" si="12"/>
        <v>10.729498548135435</v>
      </c>
      <c r="V22" s="250">
        <f t="shared" si="13"/>
        <v>-0.046737310451963734</v>
      </c>
      <c r="W22" s="251"/>
      <c r="X22" s="248">
        <f t="shared" si="3"/>
        <v>325</v>
      </c>
      <c r="AA22" s="246">
        <f t="shared" si="14"/>
        <v>0.5832645197880584</v>
      </c>
      <c r="AB22" s="28">
        <f t="shared" si="15"/>
        <v>189.560968931119</v>
      </c>
      <c r="AC22" s="250">
        <f t="shared" si="16"/>
        <v>-0.07412528771270956</v>
      </c>
      <c r="AD22" s="251"/>
      <c r="AE22" s="248">
        <f t="shared" si="4"/>
        <v>32.51768938185469</v>
      </c>
      <c r="AH22" s="246">
        <f t="shared" si="17"/>
        <v>0.9608905343891336</v>
      </c>
      <c r="AI22" s="28">
        <f t="shared" si="18"/>
        <v>31.24593992723021</v>
      </c>
      <c r="AJ22" s="250">
        <f t="shared" si="19"/>
        <v>-0.005683044988048104</v>
      </c>
    </row>
    <row r="23" spans="1:36" ht="12.75">
      <c r="A23">
        <v>2014</v>
      </c>
      <c r="B23" s="251"/>
      <c r="C23" s="248">
        <f t="shared" si="0"/>
        <v>292</v>
      </c>
      <c r="F23" s="246">
        <f t="shared" si="5"/>
        <v>0.7282984218819857</v>
      </c>
      <c r="G23" s="28">
        <f t="shared" si="6"/>
        <v>212.66313918953983</v>
      </c>
      <c r="H23" s="250">
        <f t="shared" si="7"/>
        <v>-0.03885553096333855</v>
      </c>
      <c r="I23" s="251"/>
      <c r="J23" s="248">
        <f t="shared" si="1"/>
        <v>2604</v>
      </c>
      <c r="M23" s="246">
        <f t="shared" si="8"/>
        <v>0.6067361503578818</v>
      </c>
      <c r="N23" s="28">
        <f t="shared" si="9"/>
        <v>1579.9409355319237</v>
      </c>
      <c r="O23" s="250">
        <f t="shared" si="10"/>
        <v>-0.0605471593149882</v>
      </c>
      <c r="P23" s="251"/>
      <c r="Q23" s="248">
        <f t="shared" si="2"/>
        <v>15</v>
      </c>
      <c r="T23" s="246">
        <f t="shared" si="11"/>
        <v>0.6818687095664892</v>
      </c>
      <c r="U23" s="28">
        <f t="shared" si="12"/>
        <v>10.228030643497336</v>
      </c>
      <c r="V23" s="250">
        <f t="shared" si="13"/>
        <v>-0.04673731045196368</v>
      </c>
      <c r="W23" s="251"/>
      <c r="X23" s="248">
        <f t="shared" si="3"/>
        <v>325</v>
      </c>
      <c r="AA23" s="246">
        <f t="shared" si="14"/>
        <v>0.5400298694461532</v>
      </c>
      <c r="AB23" s="28">
        <f t="shared" si="15"/>
        <v>175.5097075699998</v>
      </c>
      <c r="AC23" s="250">
        <f t="shared" si="16"/>
        <v>-0.07412528771270961</v>
      </c>
      <c r="AD23" s="251"/>
      <c r="AE23" s="248">
        <f t="shared" si="4"/>
        <v>32.51768938185469</v>
      </c>
      <c r="AH23" s="246">
        <f t="shared" si="17"/>
        <v>0.9554297502536107</v>
      </c>
      <c r="AI23" s="28">
        <f t="shared" si="18"/>
        <v>31.068367844929913</v>
      </c>
      <c r="AJ23" s="250">
        <f t="shared" si="19"/>
        <v>-0.0056830449880481025</v>
      </c>
    </row>
    <row r="24" spans="1:36" ht="12.75">
      <c r="A24">
        <v>2015</v>
      </c>
      <c r="B24" s="24"/>
      <c r="C24" s="248">
        <f t="shared" si="0"/>
        <v>292</v>
      </c>
      <c r="D24" s="248">
        <f>B12*F7</f>
        <v>204.39999999999998</v>
      </c>
      <c r="E24" s="252">
        <f>F7</f>
        <v>0.7</v>
      </c>
      <c r="F24" s="246">
        <f t="shared" si="5"/>
        <v>0.6999999999999996</v>
      </c>
      <c r="G24" s="28">
        <f t="shared" si="6"/>
        <v>204.3999999999999</v>
      </c>
      <c r="H24" s="250">
        <f t="shared" si="7"/>
        <v>-0.038855530963338554</v>
      </c>
      <c r="I24" s="24"/>
      <c r="J24" s="248">
        <f t="shared" si="1"/>
        <v>2604</v>
      </c>
      <c r="K24" s="248">
        <f>I12*M7</f>
        <v>1484.2800000000002</v>
      </c>
      <c r="L24" s="252">
        <f>M7</f>
        <v>0.5700000000000001</v>
      </c>
      <c r="M24" s="246">
        <f t="shared" si="8"/>
        <v>0.5700000000000004</v>
      </c>
      <c r="N24" s="28">
        <f t="shared" si="9"/>
        <v>1484.2800000000009</v>
      </c>
      <c r="O24" s="250">
        <f t="shared" si="10"/>
        <v>-0.060547159314988185</v>
      </c>
      <c r="P24" s="24"/>
      <c r="Q24" s="248">
        <f t="shared" si="2"/>
        <v>15</v>
      </c>
      <c r="R24" s="248">
        <f>P12*T7</f>
        <v>9.75</v>
      </c>
      <c r="S24" s="252">
        <f>T7</f>
        <v>0.65</v>
      </c>
      <c r="T24" s="246">
        <f t="shared" si="11"/>
        <v>0.6500000000000002</v>
      </c>
      <c r="U24" s="28">
        <f t="shared" si="12"/>
        <v>9.750000000000002</v>
      </c>
      <c r="V24" s="250">
        <f t="shared" si="13"/>
        <v>-0.0467373104519638</v>
      </c>
      <c r="W24" s="24"/>
      <c r="X24" s="248">
        <f t="shared" si="3"/>
        <v>325</v>
      </c>
      <c r="Y24" s="248">
        <f>W12*AA7</f>
        <v>162.5</v>
      </c>
      <c r="Z24" s="252">
        <f>AA7</f>
        <v>0.5</v>
      </c>
      <c r="AA24" s="246">
        <f t="shared" si="14"/>
        <v>0.5000000000000001</v>
      </c>
      <c r="AB24" s="28">
        <f t="shared" si="15"/>
        <v>162.50000000000003</v>
      </c>
      <c r="AC24" s="250">
        <f t="shared" si="16"/>
        <v>-0.07412528771270961</v>
      </c>
      <c r="AD24" s="24"/>
      <c r="AE24" s="248">
        <f t="shared" si="4"/>
        <v>32.51768938185469</v>
      </c>
      <c r="AF24" s="248">
        <f>AD12*AH7</f>
        <v>30.891804912761952</v>
      </c>
      <c r="AG24" s="252">
        <f>AH7</f>
        <v>0.95</v>
      </c>
      <c r="AH24" s="246">
        <f t="shared" si="17"/>
        <v>0.9499999999999998</v>
      </c>
      <c r="AI24" s="28">
        <f t="shared" si="18"/>
        <v>30.891804912761952</v>
      </c>
      <c r="AJ24" s="250">
        <f t="shared" si="19"/>
        <v>-0.005683044988048018</v>
      </c>
    </row>
    <row r="25" spans="4:33" ht="12.75">
      <c r="D25" s="175" t="s">
        <v>136</v>
      </c>
      <c r="E25" s="31">
        <v>9</v>
      </c>
      <c r="H25" s="176"/>
      <c r="K25" s="175" t="s">
        <v>136</v>
      </c>
      <c r="L25" s="31">
        <v>9</v>
      </c>
      <c r="R25" s="175" t="s">
        <v>136</v>
      </c>
      <c r="S25" s="31">
        <v>9</v>
      </c>
      <c r="Y25" s="175" t="s">
        <v>136</v>
      </c>
      <c r="Z25" s="31">
        <v>9</v>
      </c>
      <c r="AF25" s="175" t="s">
        <v>136</v>
      </c>
      <c r="AG25" s="31">
        <v>9</v>
      </c>
    </row>
    <row r="26" spans="4:33" ht="12.75">
      <c r="D26" s="175" t="s">
        <v>137</v>
      </c>
      <c r="E26" s="108">
        <f>1/E25</f>
        <v>0.1111111111111111</v>
      </c>
      <c r="K26" s="175" t="s">
        <v>137</v>
      </c>
      <c r="L26" s="108">
        <f>1/L25</f>
        <v>0.1111111111111111</v>
      </c>
      <c r="R26" s="175" t="s">
        <v>137</v>
      </c>
      <c r="S26" s="108">
        <f>1/S25</f>
        <v>0.1111111111111111</v>
      </c>
      <c r="Y26" s="175" t="s">
        <v>137</v>
      </c>
      <c r="Z26" s="108">
        <f>1/Z25</f>
        <v>0.1111111111111111</v>
      </c>
      <c r="AF26" s="175" t="s">
        <v>137</v>
      </c>
      <c r="AG26" s="108">
        <f>1/AG25</f>
        <v>0.1111111111111111</v>
      </c>
    </row>
    <row r="27" spans="4:33" ht="12.75">
      <c r="D27" s="175" t="s">
        <v>138</v>
      </c>
      <c r="E27" s="108">
        <f>POWER(E24,E26)</f>
        <v>0.9611444690366615</v>
      </c>
      <c r="K27" s="175" t="s">
        <v>138</v>
      </c>
      <c r="L27" s="108">
        <f>POWER(L24,L26)</f>
        <v>0.9394528406850118</v>
      </c>
      <c r="R27" s="175" t="s">
        <v>138</v>
      </c>
      <c r="S27" s="108">
        <f>POWER(S24,S26)</f>
        <v>0.9532626895480363</v>
      </c>
      <c r="Y27" s="175" t="s">
        <v>138</v>
      </c>
      <c r="Z27" s="108">
        <f>POWER(Z24,Z26)</f>
        <v>0.9258747122872905</v>
      </c>
      <c r="AF27" s="175" t="s">
        <v>138</v>
      </c>
      <c r="AG27" s="108">
        <f>POWER(AG24,AG26)</f>
        <v>0.9943169550119519</v>
      </c>
    </row>
    <row r="28" spans="4:33" ht="12.75">
      <c r="D28" s="175" t="s">
        <v>139</v>
      </c>
      <c r="E28" s="253">
        <f>1-E27</f>
        <v>0.03885553096333849</v>
      </c>
      <c r="F28" s="178"/>
      <c r="K28" s="175" t="s">
        <v>139</v>
      </c>
      <c r="L28" s="253">
        <f>1-L27</f>
        <v>0.06054715931498822</v>
      </c>
      <c r="R28" s="175" t="s">
        <v>139</v>
      </c>
      <c r="S28" s="253">
        <f>1-S27</f>
        <v>0.04673731045196372</v>
      </c>
      <c r="Y28" s="175" t="s">
        <v>139</v>
      </c>
      <c r="Z28" s="253">
        <f>1-Z27</f>
        <v>0.07412528771270954</v>
      </c>
      <c r="AF28" s="175" t="s">
        <v>139</v>
      </c>
      <c r="AG28" s="253">
        <f>1-AG27</f>
        <v>0.005683044988048058</v>
      </c>
    </row>
    <row r="29" spans="4:33" ht="12.75">
      <c r="D29" s="175"/>
      <c r="E29" s="253"/>
      <c r="F29" s="178"/>
      <c r="K29" s="175"/>
      <c r="L29" s="253"/>
      <c r="R29" s="175"/>
      <c r="S29" s="253"/>
      <c r="Y29" s="175"/>
      <c r="Z29" s="253"/>
      <c r="AF29" s="175"/>
      <c r="AG29" s="253"/>
    </row>
    <row r="30" spans="4:33" ht="12.75">
      <c r="D30" s="175"/>
      <c r="E30" s="253"/>
      <c r="F30" s="178"/>
      <c r="K30" s="175"/>
      <c r="L30" s="253"/>
      <c r="R30" s="175"/>
      <c r="S30" s="253"/>
      <c r="Y30" s="175"/>
      <c r="Z30" s="253"/>
      <c r="AF30" s="175"/>
      <c r="AG30" s="253"/>
    </row>
    <row r="31" spans="4:33" ht="12.75">
      <c r="D31" s="175"/>
      <c r="E31" s="253"/>
      <c r="F31" s="178"/>
      <c r="K31" s="175"/>
      <c r="L31" s="253"/>
      <c r="R31" s="175"/>
      <c r="S31" s="253"/>
      <c r="Y31" s="175"/>
      <c r="Z31" s="253"/>
      <c r="AF31" s="175"/>
      <c r="AG31" s="253"/>
    </row>
    <row r="32" spans="2:30" ht="12.75">
      <c r="B32" t="s">
        <v>175</v>
      </c>
      <c r="I32" s="7" t="s">
        <v>176</v>
      </c>
      <c r="P32" s="7" t="s">
        <v>169</v>
      </c>
      <c r="W32" s="7" t="s">
        <v>170</v>
      </c>
      <c r="AD32" s="7" t="s">
        <v>119</v>
      </c>
    </row>
    <row r="33" spans="9:30" ht="12.75">
      <c r="I33" s="7"/>
      <c r="P33" s="7"/>
      <c r="W33" s="7"/>
      <c r="AD33" s="7"/>
    </row>
    <row r="34" spans="2:32" ht="12.75">
      <c r="B34" t="s">
        <v>177</v>
      </c>
      <c r="D34" s="142">
        <v>0.142</v>
      </c>
      <c r="I34" s="7" t="s">
        <v>177</v>
      </c>
      <c r="K34" s="142">
        <v>0.21</v>
      </c>
      <c r="P34" s="7" t="s">
        <v>177</v>
      </c>
      <c r="R34" s="142">
        <v>0.2</v>
      </c>
      <c r="W34" s="7" t="s">
        <v>177</v>
      </c>
      <c r="Y34" s="142">
        <v>0.301</v>
      </c>
      <c r="AD34" s="7" t="s">
        <v>177</v>
      </c>
      <c r="AF34" s="142">
        <v>0.0534</v>
      </c>
    </row>
    <row r="35" spans="4:30" ht="12.75">
      <c r="D35" s="144"/>
      <c r="I35" s="7"/>
      <c r="P35" s="7"/>
      <c r="W35" s="7"/>
      <c r="AD35" s="7"/>
    </row>
    <row r="36" spans="2:34" ht="12.75">
      <c r="B36" t="s">
        <v>178</v>
      </c>
      <c r="D36" s="144"/>
      <c r="F36" s="245">
        <f>1-D34</f>
        <v>0.858</v>
      </c>
      <c r="I36" s="7" t="s">
        <v>178</v>
      </c>
      <c r="M36" s="246">
        <f>1-K34</f>
        <v>0.79</v>
      </c>
      <c r="P36" s="7" t="s">
        <v>178</v>
      </c>
      <c r="T36" s="246">
        <f>1-R34</f>
        <v>0.8</v>
      </c>
      <c r="W36" s="7" t="s">
        <v>178</v>
      </c>
      <c r="AA36" s="246">
        <f>1-Y34</f>
        <v>0.6990000000000001</v>
      </c>
      <c r="AD36" s="7" t="s">
        <v>178</v>
      </c>
      <c r="AH36" s="246">
        <f>1-AF34</f>
        <v>0.9466</v>
      </c>
    </row>
    <row r="37" spans="9:30" ht="12.75">
      <c r="I37" s="7"/>
      <c r="P37" s="7"/>
      <c r="W37" s="7"/>
      <c r="AD37" s="7"/>
    </row>
    <row r="38" spans="2:36" ht="12.75">
      <c r="B38" s="376"/>
      <c r="C38" s="376"/>
      <c r="D38" s="149" t="s">
        <v>114</v>
      </c>
      <c r="E38" s="149" t="s">
        <v>115</v>
      </c>
      <c r="F38" s="149" t="s">
        <v>116</v>
      </c>
      <c r="G38" s="149" t="s">
        <v>117</v>
      </c>
      <c r="H38" s="149" t="s">
        <v>118</v>
      </c>
      <c r="I38" s="150"/>
      <c r="J38" s="149"/>
      <c r="K38" s="149" t="s">
        <v>114</v>
      </c>
      <c r="L38" s="149" t="s">
        <v>115</v>
      </c>
      <c r="M38" s="149" t="s">
        <v>116</v>
      </c>
      <c r="N38" s="149" t="s">
        <v>117</v>
      </c>
      <c r="O38" s="149" t="s">
        <v>118</v>
      </c>
      <c r="P38" s="153" t="s">
        <v>125</v>
      </c>
      <c r="Q38" s="149"/>
      <c r="R38" s="149" t="s">
        <v>114</v>
      </c>
      <c r="S38" s="149" t="s">
        <v>115</v>
      </c>
      <c r="T38" s="149" t="s">
        <v>116</v>
      </c>
      <c r="U38" s="149" t="s">
        <v>117</v>
      </c>
      <c r="V38" s="149" t="s">
        <v>118</v>
      </c>
      <c r="W38" s="153" t="s">
        <v>125</v>
      </c>
      <c r="X38" s="149"/>
      <c r="Y38" s="149" t="s">
        <v>114</v>
      </c>
      <c r="Z38" s="149" t="s">
        <v>115</v>
      </c>
      <c r="AA38" s="149" t="s">
        <v>116</v>
      </c>
      <c r="AB38" s="149" t="s">
        <v>117</v>
      </c>
      <c r="AC38" s="149" t="s">
        <v>118</v>
      </c>
      <c r="AD38" s="153" t="s">
        <v>125</v>
      </c>
      <c r="AE38" s="149"/>
      <c r="AF38" s="149" t="s">
        <v>114</v>
      </c>
      <c r="AG38" s="149" t="s">
        <v>115</v>
      </c>
      <c r="AH38" s="149" t="s">
        <v>116</v>
      </c>
      <c r="AI38" s="149" t="s">
        <v>117</v>
      </c>
      <c r="AJ38" s="149" t="s">
        <v>118</v>
      </c>
    </row>
    <row r="39" spans="2:36" ht="12.75">
      <c r="B39" s="152" t="s">
        <v>98</v>
      </c>
      <c r="C39" s="149"/>
      <c r="D39" t="s">
        <v>121</v>
      </c>
      <c r="E39" t="s">
        <v>122</v>
      </c>
      <c r="F39" t="s">
        <v>123</v>
      </c>
      <c r="G39" t="s">
        <v>36</v>
      </c>
      <c r="H39" t="s">
        <v>124</v>
      </c>
      <c r="I39" s="153" t="s">
        <v>2</v>
      </c>
      <c r="J39" s="16"/>
      <c r="K39" t="s">
        <v>121</v>
      </c>
      <c r="L39" t="s">
        <v>122</v>
      </c>
      <c r="M39" t="s">
        <v>123</v>
      </c>
      <c r="N39" t="s">
        <v>36</v>
      </c>
      <c r="O39" t="s">
        <v>124</v>
      </c>
      <c r="P39" s="153" t="s">
        <v>172</v>
      </c>
      <c r="Q39" s="16"/>
      <c r="R39" t="s">
        <v>121</v>
      </c>
      <c r="S39" t="s">
        <v>122</v>
      </c>
      <c r="T39" t="s">
        <v>123</v>
      </c>
      <c r="U39" t="s">
        <v>36</v>
      </c>
      <c r="V39" t="s">
        <v>124</v>
      </c>
      <c r="W39" s="153" t="s">
        <v>173</v>
      </c>
      <c r="X39" s="16"/>
      <c r="Y39" t="s">
        <v>121</v>
      </c>
      <c r="Z39" t="s">
        <v>122</v>
      </c>
      <c r="AA39" t="s">
        <v>123</v>
      </c>
      <c r="AB39" t="s">
        <v>36</v>
      </c>
      <c r="AC39" t="s">
        <v>124</v>
      </c>
      <c r="AD39" s="153" t="s">
        <v>173</v>
      </c>
      <c r="AE39" s="16"/>
      <c r="AF39" t="s">
        <v>121</v>
      </c>
      <c r="AG39" t="s">
        <v>122</v>
      </c>
      <c r="AH39" t="s">
        <v>123</v>
      </c>
      <c r="AI39" t="s">
        <v>36</v>
      </c>
      <c r="AJ39" t="s">
        <v>124</v>
      </c>
    </row>
    <row r="40" spans="1:36" ht="13.5" thickBot="1">
      <c r="A40" s="154" t="s">
        <v>127</v>
      </c>
      <c r="B40" s="154"/>
      <c r="C40" s="155" t="s">
        <v>128</v>
      </c>
      <c r="D40" s="155" t="s">
        <v>129</v>
      </c>
      <c r="E40" s="155" t="s">
        <v>130</v>
      </c>
      <c r="F40" s="155" t="s">
        <v>131</v>
      </c>
      <c r="G40" s="155" t="s">
        <v>132</v>
      </c>
      <c r="H40" s="155" t="s">
        <v>133</v>
      </c>
      <c r="I40" s="156"/>
      <c r="J40" s="154" t="s">
        <v>128</v>
      </c>
      <c r="K40" s="155" t="s">
        <v>129</v>
      </c>
      <c r="L40" s="155" t="s">
        <v>130</v>
      </c>
      <c r="M40" s="155" t="s">
        <v>131</v>
      </c>
      <c r="N40" s="155" t="s">
        <v>132</v>
      </c>
      <c r="O40" s="155" t="s">
        <v>133</v>
      </c>
      <c r="P40" s="156"/>
      <c r="Q40" s="154" t="s">
        <v>128</v>
      </c>
      <c r="R40" s="155" t="s">
        <v>129</v>
      </c>
      <c r="S40" s="155" t="s">
        <v>130</v>
      </c>
      <c r="T40" s="155" t="s">
        <v>131</v>
      </c>
      <c r="U40" s="155" t="s">
        <v>132</v>
      </c>
      <c r="V40" s="155" t="s">
        <v>133</v>
      </c>
      <c r="W40" s="156"/>
      <c r="X40" s="154" t="s">
        <v>128</v>
      </c>
      <c r="Y40" s="155" t="s">
        <v>129</v>
      </c>
      <c r="Z40" s="155" t="s">
        <v>130</v>
      </c>
      <c r="AA40" s="155" t="s">
        <v>131</v>
      </c>
      <c r="AB40" s="155" t="s">
        <v>132</v>
      </c>
      <c r="AC40" s="155" t="s">
        <v>133</v>
      </c>
      <c r="AD40" s="156"/>
      <c r="AE40" s="154" t="s">
        <v>128</v>
      </c>
      <c r="AF40" s="155" t="s">
        <v>129</v>
      </c>
      <c r="AG40" s="155" t="s">
        <v>130</v>
      </c>
      <c r="AH40" s="155" t="s">
        <v>131</v>
      </c>
      <c r="AI40" s="155" t="s">
        <v>132</v>
      </c>
      <c r="AJ40" s="155" t="s">
        <v>133</v>
      </c>
    </row>
    <row r="41" spans="1:36" ht="12.75">
      <c r="A41">
        <v>2015</v>
      </c>
      <c r="B41" s="24"/>
      <c r="C41" s="248">
        <f>D24</f>
        <v>204.39999999999998</v>
      </c>
      <c r="D41" s="248">
        <f>C45</f>
        <v>204.39999999999998</v>
      </c>
      <c r="E41" s="167">
        <v>1</v>
      </c>
      <c r="F41" s="168">
        <f>1</f>
        <v>1</v>
      </c>
      <c r="G41" s="28">
        <f>D41</f>
        <v>204.39999999999998</v>
      </c>
      <c r="H41" s="163"/>
      <c r="I41" s="249"/>
      <c r="J41" s="248">
        <f>K24</f>
        <v>1484.2800000000002</v>
      </c>
      <c r="K41" s="248">
        <f>J45</f>
        <v>1484.2800000000002</v>
      </c>
      <c r="L41" s="167">
        <v>1</v>
      </c>
      <c r="M41" s="168">
        <f>1</f>
        <v>1</v>
      </c>
      <c r="N41" s="28">
        <f>K41</f>
        <v>1484.2800000000002</v>
      </c>
      <c r="O41" s="163"/>
      <c r="P41" s="249"/>
      <c r="Q41" s="248">
        <f>R24</f>
        <v>9.75</v>
      </c>
      <c r="R41" s="248">
        <f>Q45</f>
        <v>9.75</v>
      </c>
      <c r="S41" s="167">
        <v>1</v>
      </c>
      <c r="T41" s="168">
        <f>1</f>
        <v>1</v>
      </c>
      <c r="U41" s="28">
        <f>R41</f>
        <v>9.75</v>
      </c>
      <c r="V41" s="163"/>
      <c r="W41" s="249"/>
      <c r="X41" s="248">
        <f>Y24</f>
        <v>162.5</v>
      </c>
      <c r="Y41" s="248">
        <f>X45</f>
        <v>162.5</v>
      </c>
      <c r="Z41" s="167">
        <v>1</v>
      </c>
      <c r="AA41" s="168">
        <f>1</f>
        <v>1</v>
      </c>
      <c r="AB41" s="28">
        <f>Y41</f>
        <v>162.5</v>
      </c>
      <c r="AC41" s="163"/>
      <c r="AD41" s="249"/>
      <c r="AE41" s="248">
        <f>AF24</f>
        <v>30.891804912761952</v>
      </c>
      <c r="AF41" s="248">
        <f>AE45</f>
        <v>30.891804912761952</v>
      </c>
      <c r="AG41" s="167">
        <v>1</v>
      </c>
      <c r="AH41" s="168">
        <f>1</f>
        <v>1</v>
      </c>
      <c r="AI41" s="28">
        <f>AF41</f>
        <v>30.891804912761952</v>
      </c>
      <c r="AJ41" s="163"/>
    </row>
    <row r="42" spans="1:36" ht="12.75">
      <c r="A42">
        <v>2016</v>
      </c>
      <c r="B42" s="24"/>
      <c r="C42" s="248">
        <f>C41</f>
        <v>204.39999999999998</v>
      </c>
      <c r="D42" s="248"/>
      <c r="E42" s="167"/>
      <c r="F42" s="146">
        <f>F41*E$49</f>
        <v>0.9698341166240871</v>
      </c>
      <c r="G42" s="28">
        <f>G41*E$49</f>
        <v>198.2340934379634</v>
      </c>
      <c r="H42" s="250">
        <f>(G42-G41)/G41</f>
        <v>-0.030165883375912833</v>
      </c>
      <c r="I42" s="249"/>
      <c r="J42" s="248">
        <f>J41</f>
        <v>1484.2800000000002</v>
      </c>
      <c r="K42" s="248"/>
      <c r="L42" s="167"/>
      <c r="M42" s="146">
        <f>M41*L$49</f>
        <v>0.9539495736842316</v>
      </c>
      <c r="N42" s="28">
        <f>N41*L$49</f>
        <v>1415.9282732280315</v>
      </c>
      <c r="O42" s="250">
        <f>(N42-N41)/N41</f>
        <v>-0.04605042631576841</v>
      </c>
      <c r="P42" s="249"/>
      <c r="Q42" s="248">
        <f>Q41</f>
        <v>9.75</v>
      </c>
      <c r="R42" s="248"/>
      <c r="S42" s="167"/>
      <c r="T42" s="146">
        <f>T41*S$49</f>
        <v>0.956352499790037</v>
      </c>
      <c r="U42" s="28">
        <f>U41*S$49</f>
        <v>9.32443687295286</v>
      </c>
      <c r="V42" s="250">
        <f>(U42-U41)/U41</f>
        <v>-0.04364750020996301</v>
      </c>
      <c r="W42" s="249"/>
      <c r="X42" s="248">
        <f>X41</f>
        <v>162.5</v>
      </c>
      <c r="Y42" s="248"/>
      <c r="Z42" s="167"/>
      <c r="AA42" s="146">
        <f>AA41*Z$49</f>
        <v>0.9308837201070403</v>
      </c>
      <c r="AB42" s="28">
        <f>AB41*Z$49</f>
        <v>151.26860451739407</v>
      </c>
      <c r="AC42" s="250">
        <f>(AB42-AB41)/AB41</f>
        <v>-0.06911627989295958</v>
      </c>
      <c r="AD42" s="249"/>
      <c r="AE42" s="248">
        <f>AE41</f>
        <v>30.891804912761952</v>
      </c>
      <c r="AF42" s="248"/>
      <c r="AG42" s="167"/>
      <c r="AH42" s="146">
        <f>AH41*AG$49</f>
        <v>0.9890842812827615</v>
      </c>
      <c r="AI42" s="28">
        <f>AI41*AG$49</f>
        <v>30.554598659666436</v>
      </c>
      <c r="AJ42" s="250">
        <f>(AI42-AI41)/AI41</f>
        <v>-0.010915718717238511</v>
      </c>
    </row>
    <row r="43" spans="1:36" ht="12.75">
      <c r="A43">
        <v>2017</v>
      </c>
      <c r="B43" s="24"/>
      <c r="C43" s="248">
        <f>C42</f>
        <v>204.39999999999998</v>
      </c>
      <c r="D43" s="163"/>
      <c r="E43" s="163"/>
      <c r="F43" s="146">
        <f>F42*E$49</f>
        <v>0.9405782137680234</v>
      </c>
      <c r="G43" s="28">
        <f>G42*E$49</f>
        <v>192.254186894184</v>
      </c>
      <c r="H43" s="250">
        <f>(G43-G42)/G42</f>
        <v>-0.030165883375912812</v>
      </c>
      <c r="I43" s="249"/>
      <c r="J43" s="248">
        <f>J42</f>
        <v>1484.2800000000002</v>
      </c>
      <c r="K43" s="163"/>
      <c r="L43" s="163"/>
      <c r="M43" s="146">
        <f>M42*L$49</f>
        <v>0.9100197891323273</v>
      </c>
      <c r="N43" s="28">
        <f>N42*L$49</f>
        <v>1350.724172613331</v>
      </c>
      <c r="O43" s="250">
        <f>(N43-N42)/N42</f>
        <v>-0.04605042631576834</v>
      </c>
      <c r="P43" s="249"/>
      <c r="Q43" s="248">
        <f>Q42</f>
        <v>9.75</v>
      </c>
      <c r="R43" s="163"/>
      <c r="S43" s="163"/>
      <c r="T43" s="146">
        <f>T42*S$49</f>
        <v>0.9146101038546527</v>
      </c>
      <c r="U43" s="28">
        <f>U42*S$49</f>
        <v>8.917448512582864</v>
      </c>
      <c r="V43" s="250">
        <f>(U43-U42)/U42</f>
        <v>-0.04364750020996304</v>
      </c>
      <c r="W43" s="249"/>
      <c r="X43" s="248">
        <f>X42</f>
        <v>162.5</v>
      </c>
      <c r="Y43" s="163"/>
      <c r="Z43" s="163"/>
      <c r="AA43" s="146">
        <f>AA42*Z$49</f>
        <v>0.8665445003603226</v>
      </c>
      <c r="AB43" s="28">
        <f>AB42*Z$49</f>
        <v>140.81348130855244</v>
      </c>
      <c r="AC43" s="250">
        <f>(AB43-AB42)/AB42</f>
        <v>-0.06911627989295964</v>
      </c>
      <c r="AD43" s="249"/>
      <c r="AE43" s="248">
        <f>AE42</f>
        <v>30.891804912761952</v>
      </c>
      <c r="AF43" s="163"/>
      <c r="AG43" s="163"/>
      <c r="AH43" s="146">
        <f>AH42*AG$49</f>
        <v>0.9782877154806369</v>
      </c>
      <c r="AI43" s="28">
        <f>AI42*AG$49</f>
        <v>30.221073255179405</v>
      </c>
      <c r="AJ43" s="250">
        <f>(AI43-AI42)/AI42</f>
        <v>-0.01091571871723847</v>
      </c>
    </row>
    <row r="44" spans="1:36" ht="12.75">
      <c r="A44">
        <v>2018</v>
      </c>
      <c r="B44" s="24"/>
      <c r="C44" s="248">
        <f>C43</f>
        <v>204.39999999999998</v>
      </c>
      <c r="D44" s="163"/>
      <c r="E44" s="163"/>
      <c r="F44" s="146">
        <f>F43*E$49</f>
        <v>0.9122048410655728</v>
      </c>
      <c r="G44" s="28">
        <f>G43*E$49</f>
        <v>186.45466951380308</v>
      </c>
      <c r="H44" s="250">
        <f>(G44-G43)/G43</f>
        <v>-0.03016588337591284</v>
      </c>
      <c r="I44" s="249"/>
      <c r="J44" s="248">
        <f>J43</f>
        <v>1484.2800000000002</v>
      </c>
      <c r="K44" s="163"/>
      <c r="L44" s="163"/>
      <c r="M44" s="146">
        <f>M43*L$49</f>
        <v>0.8681129898869979</v>
      </c>
      <c r="N44" s="28">
        <f>N43*L$49</f>
        <v>1288.5227486294734</v>
      </c>
      <c r="O44" s="250">
        <f>(N44-N43)/N43</f>
        <v>-0.046050426315768424</v>
      </c>
      <c r="P44" s="249"/>
      <c r="Q44" s="248">
        <f>Q43</f>
        <v>9.75</v>
      </c>
      <c r="R44" s="163"/>
      <c r="S44" s="163"/>
      <c r="T44" s="146">
        <f>T43*S$49</f>
        <v>0.8746896591546225</v>
      </c>
      <c r="U44" s="28">
        <f>U43*S$49</f>
        <v>8.528224176757568</v>
      </c>
      <c r="V44" s="250">
        <f>(U44-U43)/U43</f>
        <v>-0.04364750020996304</v>
      </c>
      <c r="W44" s="249"/>
      <c r="X44" s="248">
        <f>X43</f>
        <v>162.5</v>
      </c>
      <c r="Y44" s="163"/>
      <c r="Z44" s="163"/>
      <c r="AA44" s="146">
        <f>AA43*Z$49</f>
        <v>0.8066521681337137</v>
      </c>
      <c r="AB44" s="28">
        <f>AB43*Z$49</f>
        <v>131.08097732172848</v>
      </c>
      <c r="AC44" s="250">
        <f>(AB44-AB43)/AB43</f>
        <v>-0.06911627989295968</v>
      </c>
      <c r="AD44" s="249"/>
      <c r="AE44" s="248">
        <f>AE43</f>
        <v>30.891804912761952</v>
      </c>
      <c r="AF44" s="163"/>
      <c r="AG44" s="163"/>
      <c r="AH44" s="146">
        <f>AH43*AG$49</f>
        <v>0.9676090019539204</v>
      </c>
      <c r="AI44" s="28">
        <f>AI43*AG$49</f>
        <v>29.891188520192806</v>
      </c>
      <c r="AJ44" s="250">
        <f>(AI44-AI43)/AI43</f>
        <v>-0.010915718717238558</v>
      </c>
    </row>
    <row r="45" spans="1:36" ht="12.75">
      <c r="A45">
        <v>2019</v>
      </c>
      <c r="B45" s="24"/>
      <c r="C45" s="248">
        <f>C44</f>
        <v>204.39999999999998</v>
      </c>
      <c r="F45" s="146">
        <f>F44*E$49</f>
        <v>0.8846873762150456</v>
      </c>
      <c r="G45" s="28">
        <f>G44*E$49</f>
        <v>180.83009969835533</v>
      </c>
      <c r="H45" s="250">
        <f>(G45-G44)/G44</f>
        <v>-0.030165883375912847</v>
      </c>
      <c r="I45" s="24"/>
      <c r="J45" s="248">
        <f>J44</f>
        <v>1484.2800000000002</v>
      </c>
      <c r="M45" s="146">
        <f>M44*L$49</f>
        <v>0.8281360166124453</v>
      </c>
      <c r="N45" s="28">
        <f>N44*L$49</f>
        <v>1229.1857267375206</v>
      </c>
      <c r="O45" s="250">
        <f>(N45-N44)/N44</f>
        <v>-0.046050426315768354</v>
      </c>
      <c r="P45" s="24"/>
      <c r="Q45" s="248">
        <f>Q44</f>
        <v>9.75</v>
      </c>
      <c r="T45" s="146">
        <f>T44*S$49</f>
        <v>0.8365116420730186</v>
      </c>
      <c r="U45" s="28">
        <f>U44*S$49</f>
        <v>8.15598851021193</v>
      </c>
      <c r="V45" s="250">
        <f>(U45-U44)/U44</f>
        <v>-0.043647500209963074</v>
      </c>
      <c r="W45" s="24"/>
      <c r="X45" s="248">
        <f>X44</f>
        <v>162.5</v>
      </c>
      <c r="AA45" s="146">
        <f>AA44*Z$49</f>
        <v>0.7508993711047212</v>
      </c>
      <c r="AB45" s="28">
        <f>AB44*Z$49</f>
        <v>122.0211478045172</v>
      </c>
      <c r="AC45" s="250">
        <f>(AB45-AB44)/AB44</f>
        <v>-0.06911627989295967</v>
      </c>
      <c r="AD45" s="24"/>
      <c r="AE45" s="248">
        <f>AE44</f>
        <v>30.891804912761952</v>
      </c>
      <c r="AH45" s="146">
        <f>AH44*AG$49</f>
        <v>0.9570468542603235</v>
      </c>
      <c r="AI45" s="28">
        <f>AI44*AG$49</f>
        <v>29.564904714182433</v>
      </c>
      <c r="AJ45" s="250">
        <f>(AI45-AI44)/AI44</f>
        <v>-0.0109157187172385</v>
      </c>
    </row>
    <row r="46" spans="1:36" ht="12.75">
      <c r="A46">
        <v>2020</v>
      </c>
      <c r="B46" s="24"/>
      <c r="C46" s="248">
        <f>C45</f>
        <v>204.39999999999998</v>
      </c>
      <c r="D46" s="248">
        <f>C41*F36</f>
        <v>175.37519999999998</v>
      </c>
      <c r="E46" s="252">
        <f>F36</f>
        <v>0.858</v>
      </c>
      <c r="F46" s="146">
        <f>F45*E$49</f>
        <v>0.8580000000000002</v>
      </c>
      <c r="G46" s="28">
        <f>G45*E$49</f>
        <v>175.37520000000004</v>
      </c>
      <c r="H46" s="250">
        <f>(G46-G45)/G45</f>
        <v>-0.03016588337591291</v>
      </c>
      <c r="I46" s="24"/>
      <c r="J46" s="248">
        <f>J45</f>
        <v>1484.2800000000002</v>
      </c>
      <c r="K46" s="248">
        <f>J41*M36</f>
        <v>1172.5812000000003</v>
      </c>
      <c r="L46" s="252">
        <f>M36</f>
        <v>0.79</v>
      </c>
      <c r="M46" s="146">
        <f>M45*L$49</f>
        <v>0.7899999999999999</v>
      </c>
      <c r="N46" s="28">
        <f>N45*L$49</f>
        <v>1172.5812</v>
      </c>
      <c r="O46" s="250">
        <f>(N46-N45)/N45</f>
        <v>-0.046050426315768445</v>
      </c>
      <c r="P46" s="24"/>
      <c r="Q46" s="248">
        <f>Q45</f>
        <v>9.75</v>
      </c>
      <c r="R46" s="306">
        <f>Q41*T36</f>
        <v>7.800000000000001</v>
      </c>
      <c r="S46" s="252">
        <f>T36</f>
        <v>0.8</v>
      </c>
      <c r="T46" s="146">
        <f>T45*S$49</f>
        <v>0.8</v>
      </c>
      <c r="U46" s="28">
        <f>U45*S$49</f>
        <v>7.799999999999999</v>
      </c>
      <c r="V46" s="250">
        <f>(U46-U45)/U45</f>
        <v>-0.04364750020996304</v>
      </c>
      <c r="W46" s="24"/>
      <c r="X46" s="248">
        <f>X45</f>
        <v>162.5</v>
      </c>
      <c r="Y46" s="248">
        <f>X41*AA36</f>
        <v>113.5875</v>
      </c>
      <c r="Z46" s="252">
        <f>AA36</f>
        <v>0.6990000000000001</v>
      </c>
      <c r="AA46" s="146">
        <f>AA45*Z$49</f>
        <v>0.6989999999999998</v>
      </c>
      <c r="AB46" s="28">
        <f>AB45*Z$49</f>
        <v>113.58749999999999</v>
      </c>
      <c r="AC46" s="250">
        <f>(AB46-AB45)/AB45</f>
        <v>-0.06911627989295963</v>
      </c>
      <c r="AD46" s="24"/>
      <c r="AE46" s="248">
        <f>AE45</f>
        <v>30.891804912761952</v>
      </c>
      <c r="AF46" s="248">
        <f>AE41*AH36</f>
        <v>29.242182530420465</v>
      </c>
      <c r="AG46" s="252">
        <f>AH36</f>
        <v>0.9466</v>
      </c>
      <c r="AH46" s="146">
        <f>AH45*AG$49</f>
        <v>0.9465999999999999</v>
      </c>
      <c r="AI46" s="28">
        <f>AI45*AG$49</f>
        <v>29.242182530420457</v>
      </c>
      <c r="AJ46" s="250">
        <f>(AI46-AI45)/AI45</f>
        <v>-0.01091571871723854</v>
      </c>
    </row>
    <row r="47" spans="4:33" ht="12.75">
      <c r="D47" s="175" t="s">
        <v>136</v>
      </c>
      <c r="E47" s="31">
        <v>5</v>
      </c>
      <c r="H47" s="176"/>
      <c r="K47" s="175" t="s">
        <v>136</v>
      </c>
      <c r="L47" s="31">
        <v>5</v>
      </c>
      <c r="R47" s="175" t="s">
        <v>136</v>
      </c>
      <c r="S47" s="31">
        <v>5</v>
      </c>
      <c r="Y47" s="175" t="s">
        <v>136</v>
      </c>
      <c r="Z47" s="31">
        <v>5</v>
      </c>
      <c r="AF47" s="175" t="s">
        <v>136</v>
      </c>
      <c r="AG47" s="31">
        <v>5</v>
      </c>
    </row>
    <row r="48" spans="4:33" ht="12.75">
      <c r="D48" s="175" t="s">
        <v>137</v>
      </c>
      <c r="E48" s="108">
        <f>1/E47</f>
        <v>0.2</v>
      </c>
      <c r="K48" s="175" t="s">
        <v>137</v>
      </c>
      <c r="L48" s="108">
        <f>1/L47</f>
        <v>0.2</v>
      </c>
      <c r="R48" s="175" t="s">
        <v>137</v>
      </c>
      <c r="S48" s="108">
        <f>1/S47</f>
        <v>0.2</v>
      </c>
      <c r="Y48" s="175" t="s">
        <v>137</v>
      </c>
      <c r="Z48" s="108">
        <f>1/Z47</f>
        <v>0.2</v>
      </c>
      <c r="AF48" s="175" t="s">
        <v>137</v>
      </c>
      <c r="AG48" s="108">
        <f>1/AG47</f>
        <v>0.2</v>
      </c>
    </row>
    <row r="49" spans="4:33" ht="12.75">
      <c r="D49" s="175" t="s">
        <v>138</v>
      </c>
      <c r="E49" s="108">
        <f>POWER(E46,E48)</f>
        <v>0.9698341166240871</v>
      </c>
      <c r="K49" s="175" t="s">
        <v>138</v>
      </c>
      <c r="L49" s="108">
        <f>POWER(L46,L48)</f>
        <v>0.9539495736842316</v>
      </c>
      <c r="R49" s="175" t="s">
        <v>138</v>
      </c>
      <c r="S49" s="108">
        <f>POWER(S46,S48)</f>
        <v>0.956352499790037</v>
      </c>
      <c r="Y49" s="175" t="s">
        <v>138</v>
      </c>
      <c r="Z49" s="108">
        <f>POWER(Z46,Z48)</f>
        <v>0.9308837201070403</v>
      </c>
      <c r="AF49" s="175" t="s">
        <v>138</v>
      </c>
      <c r="AG49" s="108">
        <f>POWER(AG46,AG48)</f>
        <v>0.9890842812827615</v>
      </c>
    </row>
    <row r="50" spans="4:33" ht="12.75">
      <c r="D50" s="175" t="s">
        <v>139</v>
      </c>
      <c r="E50" s="253">
        <f>1-E49</f>
        <v>0.03016588337591286</v>
      </c>
      <c r="F50" s="178"/>
      <c r="K50" s="175" t="s">
        <v>139</v>
      </c>
      <c r="L50" s="253">
        <f>1-L49</f>
        <v>0.04605042631576839</v>
      </c>
      <c r="R50" s="175" t="s">
        <v>139</v>
      </c>
      <c r="S50" s="253">
        <f>1-S49</f>
        <v>0.043647500209963</v>
      </c>
      <c r="Y50" s="175" t="s">
        <v>139</v>
      </c>
      <c r="Z50" s="253">
        <f>1-Z49</f>
        <v>0.06911627989295965</v>
      </c>
      <c r="AF50" s="175" t="s">
        <v>139</v>
      </c>
      <c r="AG50" s="253">
        <f>1-AG49</f>
        <v>0.01091571871723851</v>
      </c>
    </row>
    <row r="51" spans="4:26" ht="12.75">
      <c r="D51" s="175"/>
      <c r="E51" s="253"/>
      <c r="F51" s="178"/>
      <c r="K51" s="175"/>
      <c r="L51" s="253"/>
      <c r="R51" s="175"/>
      <c r="S51" s="253"/>
      <c r="Y51" s="175"/>
      <c r="Z51" s="253"/>
    </row>
    <row r="52" spans="2:22" ht="12.75">
      <c r="B52" s="251"/>
      <c r="C52" s="248"/>
      <c r="F52" s="246"/>
      <c r="G52" s="28"/>
      <c r="H52" s="254"/>
      <c r="I52" s="8"/>
      <c r="J52" s="255"/>
      <c r="K52" s="8"/>
      <c r="L52" s="8"/>
      <c r="M52" s="256"/>
      <c r="N52" s="257"/>
      <c r="O52" s="258"/>
      <c r="P52" s="259"/>
      <c r="Q52" s="260"/>
      <c r="R52" s="168"/>
      <c r="T52" s="246"/>
      <c r="U52" s="261"/>
      <c r="V52" s="262"/>
    </row>
    <row r="55" spans="2:12" ht="26.25">
      <c r="B55" s="263" t="s">
        <v>217</v>
      </c>
      <c r="D55" s="175"/>
      <c r="E55" s="178"/>
      <c r="F55" s="178"/>
      <c r="K55" s="175"/>
      <c r="L55" s="180"/>
    </row>
    <row r="58" spans="18:21" ht="12.75">
      <c r="R58">
        <f aca="true" t="shared" si="20" ref="R58:R67">A15</f>
        <v>2006</v>
      </c>
      <c r="S58" s="307">
        <f aca="true" t="shared" si="21" ref="S58:S67">G15</f>
        <v>292</v>
      </c>
      <c r="U58" s="305">
        <f aca="true" t="shared" si="22" ref="U58:U69">C13</f>
        <v>292</v>
      </c>
    </row>
    <row r="59" spans="18:21" ht="12.75">
      <c r="R59">
        <f t="shared" si="20"/>
        <v>2007</v>
      </c>
      <c r="S59" s="307">
        <f t="shared" si="21"/>
        <v>280.6541849587052</v>
      </c>
      <c r="U59" s="305">
        <f t="shared" si="22"/>
        <v>292</v>
      </c>
    </row>
    <row r="60" spans="18:21" ht="12.75">
      <c r="R60">
        <f t="shared" si="20"/>
        <v>2008</v>
      </c>
      <c r="S60" s="307">
        <f t="shared" si="21"/>
        <v>269.74921758505167</v>
      </c>
      <c r="U60" s="305">
        <f t="shared" si="22"/>
        <v>292</v>
      </c>
    </row>
    <row r="61" spans="18:21" ht="12.75">
      <c r="R61">
        <f t="shared" si="20"/>
        <v>2009</v>
      </c>
      <c r="S61" s="307">
        <f t="shared" si="21"/>
        <v>259.2679685088394</v>
      </c>
      <c r="U61" s="305">
        <f t="shared" si="22"/>
        <v>292</v>
      </c>
    </row>
    <row r="62" spans="18:21" ht="12.75">
      <c r="R62">
        <f t="shared" si="20"/>
        <v>2010</v>
      </c>
      <c r="S62" s="307">
        <f t="shared" si="21"/>
        <v>249.1939739306423</v>
      </c>
      <c r="U62" s="305">
        <f t="shared" si="22"/>
        <v>292</v>
      </c>
    </row>
    <row r="63" spans="18:21" ht="12.75">
      <c r="R63">
        <f t="shared" si="20"/>
        <v>2011</v>
      </c>
      <c r="S63" s="307">
        <f t="shared" si="21"/>
        <v>239.51140976070286</v>
      </c>
      <c r="U63" s="305">
        <f t="shared" si="22"/>
        <v>292</v>
      </c>
    </row>
    <row r="64" spans="18:21" ht="12.75">
      <c r="R64">
        <f t="shared" si="20"/>
        <v>2012</v>
      </c>
      <c r="S64" s="307">
        <f t="shared" si="21"/>
        <v>230.20506676267303</v>
      </c>
      <c r="U64" s="305">
        <f t="shared" si="22"/>
        <v>292</v>
      </c>
    </row>
    <row r="65" spans="18:21" ht="12.75">
      <c r="R65">
        <f t="shared" si="20"/>
        <v>2013</v>
      </c>
      <c r="S65" s="307">
        <f t="shared" si="21"/>
        <v>221.2603266631586</v>
      </c>
      <c r="U65" s="305">
        <f t="shared" si="22"/>
        <v>292</v>
      </c>
    </row>
    <row r="66" spans="18:21" ht="12.75">
      <c r="R66">
        <f t="shared" si="20"/>
        <v>2014</v>
      </c>
      <c r="S66" s="307">
        <f t="shared" si="21"/>
        <v>212.66313918953983</v>
      </c>
      <c r="U66" s="305">
        <f t="shared" si="22"/>
        <v>292</v>
      </c>
    </row>
    <row r="67" spans="18:21" ht="12.75">
      <c r="R67" s="8">
        <f t="shared" si="20"/>
        <v>2015</v>
      </c>
      <c r="S67" s="308">
        <f t="shared" si="21"/>
        <v>204.3999999999999</v>
      </c>
      <c r="T67" s="307">
        <f>S67</f>
        <v>204.3999999999999</v>
      </c>
      <c r="U67" s="305">
        <f t="shared" si="22"/>
        <v>292</v>
      </c>
    </row>
    <row r="68" spans="18:22" ht="12.75">
      <c r="R68" s="264">
        <f>A42</f>
        <v>2016</v>
      </c>
      <c r="T68" s="307">
        <f>G42</f>
        <v>198.2340934379634</v>
      </c>
      <c r="U68" s="305">
        <f t="shared" si="22"/>
        <v>292</v>
      </c>
      <c r="V68" s="247"/>
    </row>
    <row r="69" spans="18:22" ht="12.75">
      <c r="R69" s="264">
        <f>A43</f>
        <v>2017</v>
      </c>
      <c r="T69" s="307">
        <f>G43</f>
        <v>192.254186894184</v>
      </c>
      <c r="U69" s="305">
        <f t="shared" si="22"/>
        <v>292</v>
      </c>
      <c r="V69" s="247"/>
    </row>
    <row r="70" spans="18:22" ht="12.75">
      <c r="R70" s="264">
        <f>A44</f>
        <v>2018</v>
      </c>
      <c r="T70" s="307">
        <f>G44</f>
        <v>186.45466951380308</v>
      </c>
      <c r="U70" s="305">
        <f>U69</f>
        <v>292</v>
      </c>
      <c r="V70" s="247"/>
    </row>
    <row r="71" spans="18:22" ht="12.75">
      <c r="R71" s="264">
        <f>A45</f>
        <v>2019</v>
      </c>
      <c r="T71" s="307">
        <f>G45</f>
        <v>180.83009969835533</v>
      </c>
      <c r="U71" s="305">
        <f>U70</f>
        <v>292</v>
      </c>
      <c r="V71" s="247"/>
    </row>
    <row r="72" spans="18:22" ht="12.75">
      <c r="R72" s="264">
        <f>A46</f>
        <v>2020</v>
      </c>
      <c r="T72" s="307">
        <f>G46</f>
        <v>175.37520000000004</v>
      </c>
      <c r="U72" s="305">
        <f>U71</f>
        <v>292</v>
      </c>
      <c r="V72" s="247"/>
    </row>
    <row r="95" spans="18:21" ht="12.75">
      <c r="R95">
        <f aca="true" t="shared" si="23" ref="R95:R109">R58</f>
        <v>2006</v>
      </c>
      <c r="S95" s="307">
        <f aca="true" t="shared" si="24" ref="S95:S104">N15</f>
        <v>2604</v>
      </c>
      <c r="U95" s="305">
        <f aca="true" t="shared" si="25" ref="U95:U104">J13</f>
        <v>2604</v>
      </c>
    </row>
    <row r="96" spans="18:21" ht="12.75">
      <c r="R96">
        <f t="shared" si="23"/>
        <v>2007</v>
      </c>
      <c r="S96" s="307">
        <f t="shared" si="24"/>
        <v>2446.3351971437705</v>
      </c>
      <c r="U96" s="305">
        <f t="shared" si="25"/>
        <v>2604</v>
      </c>
    </row>
    <row r="97" spans="18:21" ht="12.75">
      <c r="R97">
        <f t="shared" si="23"/>
        <v>2008</v>
      </c>
      <c r="S97" s="307">
        <f t="shared" si="24"/>
        <v>2298.2165502244434</v>
      </c>
      <c r="U97" s="305">
        <f t="shared" si="25"/>
        <v>2604</v>
      </c>
    </row>
    <row r="98" spans="18:21" ht="12.75">
      <c r="R98">
        <f t="shared" si="23"/>
        <v>2009</v>
      </c>
      <c r="S98" s="307">
        <f t="shared" si="24"/>
        <v>2159.0660666176614</v>
      </c>
      <c r="U98" s="305">
        <f t="shared" si="25"/>
        <v>2604</v>
      </c>
    </row>
    <row r="99" spans="18:21" ht="12.75">
      <c r="R99">
        <f t="shared" si="23"/>
        <v>2010</v>
      </c>
      <c r="S99" s="307">
        <f t="shared" si="24"/>
        <v>2028.3407495105769</v>
      </c>
      <c r="U99" s="305">
        <f t="shared" si="25"/>
        <v>2604</v>
      </c>
    </row>
    <row r="100" spans="18:21" ht="12.75">
      <c r="R100">
        <f t="shared" si="23"/>
        <v>2011</v>
      </c>
      <c r="S100" s="307">
        <f t="shared" si="24"/>
        <v>1905.5304790048774</v>
      </c>
      <c r="U100" s="305">
        <f t="shared" si="25"/>
        <v>2604</v>
      </c>
    </row>
    <row r="101" spans="18:21" ht="12.75">
      <c r="R101">
        <f t="shared" si="23"/>
        <v>2012</v>
      </c>
      <c r="S101" s="307">
        <f t="shared" si="24"/>
        <v>1790.1560215130032</v>
      </c>
      <c r="U101" s="305">
        <f t="shared" si="25"/>
        <v>2604</v>
      </c>
    </row>
    <row r="102" spans="18:21" ht="12.75">
      <c r="R102">
        <f t="shared" si="23"/>
        <v>2013</v>
      </c>
      <c r="S102" s="307">
        <f t="shared" si="24"/>
        <v>1681.76715967977</v>
      </c>
      <c r="U102" s="305">
        <f t="shared" si="25"/>
        <v>2604</v>
      </c>
    </row>
    <row r="103" spans="18:21" ht="12.75">
      <c r="R103">
        <f t="shared" si="23"/>
        <v>2014</v>
      </c>
      <c r="S103" s="307">
        <f t="shared" si="24"/>
        <v>1579.9409355319237</v>
      </c>
      <c r="U103" s="305">
        <f t="shared" si="25"/>
        <v>2604</v>
      </c>
    </row>
    <row r="104" spans="18:21" ht="12.75">
      <c r="R104">
        <f t="shared" si="23"/>
        <v>2015</v>
      </c>
      <c r="S104" s="307">
        <f t="shared" si="24"/>
        <v>1484.2800000000009</v>
      </c>
      <c r="T104" s="307">
        <f>S104</f>
        <v>1484.2800000000009</v>
      </c>
      <c r="U104" s="305">
        <f t="shared" si="25"/>
        <v>2604</v>
      </c>
    </row>
    <row r="105" spans="18:21" ht="12.75">
      <c r="R105">
        <f t="shared" si="23"/>
        <v>2016</v>
      </c>
      <c r="T105" s="307">
        <f>N42</f>
        <v>1415.9282732280315</v>
      </c>
      <c r="U105" s="305">
        <f>U100</f>
        <v>2604</v>
      </c>
    </row>
    <row r="106" spans="18:21" ht="12.75">
      <c r="R106">
        <f t="shared" si="23"/>
        <v>2017</v>
      </c>
      <c r="T106" s="307">
        <f>N43</f>
        <v>1350.724172613331</v>
      </c>
      <c r="U106" s="305">
        <f>U101</f>
        <v>2604</v>
      </c>
    </row>
    <row r="107" spans="18:21" ht="12.75">
      <c r="R107">
        <f t="shared" si="23"/>
        <v>2018</v>
      </c>
      <c r="T107" s="307">
        <f>N44</f>
        <v>1288.5227486294734</v>
      </c>
      <c r="U107" s="305">
        <f>U102</f>
        <v>2604</v>
      </c>
    </row>
    <row r="108" spans="18:21" ht="12.75">
      <c r="R108">
        <f t="shared" si="23"/>
        <v>2019</v>
      </c>
      <c r="T108" s="307">
        <f>N45</f>
        <v>1229.1857267375206</v>
      </c>
      <c r="U108" s="305">
        <f>U103</f>
        <v>2604</v>
      </c>
    </row>
    <row r="109" spans="18:21" ht="12.75">
      <c r="R109">
        <f t="shared" si="23"/>
        <v>2020</v>
      </c>
      <c r="T109" s="307">
        <f>N46</f>
        <v>1172.5812</v>
      </c>
      <c r="U109" s="305">
        <f>U104</f>
        <v>2604</v>
      </c>
    </row>
    <row r="128" spans="18:21" ht="12.75">
      <c r="R128">
        <f aca="true" t="shared" si="26" ref="R128:R142">R95</f>
        <v>2006</v>
      </c>
      <c r="S128" s="307">
        <f aca="true" t="shared" si="27" ref="S128:S137">U15</f>
        <v>15</v>
      </c>
      <c r="U128" s="305">
        <f aca="true" t="shared" si="28" ref="U128:U137">Q12</f>
        <v>15</v>
      </c>
    </row>
    <row r="129" spans="18:21" ht="12.75">
      <c r="R129">
        <f t="shared" si="26"/>
        <v>2007</v>
      </c>
      <c r="S129" s="307">
        <f t="shared" si="27"/>
        <v>14.298940343220544</v>
      </c>
      <c r="U129" s="305">
        <f t="shared" si="28"/>
        <v>15</v>
      </c>
    </row>
    <row r="130" spans="18:21" ht="12.75">
      <c r="R130">
        <f t="shared" si="26"/>
        <v>2008</v>
      </c>
      <c r="S130" s="307">
        <f t="shared" si="27"/>
        <v>13.630646329265335</v>
      </c>
      <c r="U130" s="305">
        <f t="shared" si="28"/>
        <v>15</v>
      </c>
    </row>
    <row r="131" spans="18:21" ht="12.75">
      <c r="R131">
        <f t="shared" si="26"/>
        <v>2009</v>
      </c>
      <c r="S131" s="307">
        <f t="shared" si="27"/>
        <v>12.993586580113542</v>
      </c>
      <c r="U131" s="305">
        <f t="shared" si="28"/>
        <v>15</v>
      </c>
    </row>
    <row r="132" spans="18:21" ht="12.75">
      <c r="R132">
        <f t="shared" si="26"/>
        <v>2010</v>
      </c>
      <c r="S132" s="307">
        <f t="shared" si="27"/>
        <v>12.386301290234305</v>
      </c>
      <c r="U132" s="305">
        <f t="shared" si="28"/>
        <v>15</v>
      </c>
    </row>
    <row r="133" spans="18:21" ht="12.75">
      <c r="R133">
        <f t="shared" si="26"/>
        <v>2011</v>
      </c>
      <c r="S133" s="307">
        <f t="shared" si="27"/>
        <v>11.807398881481065</v>
      </c>
      <c r="U133" s="305">
        <f t="shared" si="28"/>
        <v>15</v>
      </c>
    </row>
    <row r="134" spans="18:21" ht="12.75">
      <c r="R134">
        <f t="shared" si="26"/>
        <v>2012</v>
      </c>
      <c r="S134" s="307">
        <f t="shared" si="27"/>
        <v>11.255552814327116</v>
      </c>
      <c r="U134" s="305">
        <f t="shared" si="28"/>
        <v>15</v>
      </c>
    </row>
    <row r="135" spans="18:21" ht="12.75">
      <c r="R135">
        <f t="shared" si="26"/>
        <v>2013</v>
      </c>
      <c r="S135" s="307">
        <f t="shared" si="27"/>
        <v>10.729498548135435</v>
      </c>
      <c r="U135" s="305">
        <f t="shared" si="28"/>
        <v>15</v>
      </c>
    </row>
    <row r="136" spans="18:21" ht="12.75">
      <c r="R136">
        <f t="shared" si="26"/>
        <v>2014</v>
      </c>
      <c r="S136" s="307">
        <f t="shared" si="27"/>
        <v>10.228030643497336</v>
      </c>
      <c r="U136" s="305">
        <f t="shared" si="28"/>
        <v>15</v>
      </c>
    </row>
    <row r="137" spans="18:21" ht="12.75">
      <c r="R137">
        <f t="shared" si="26"/>
        <v>2015</v>
      </c>
      <c r="S137" s="307">
        <f t="shared" si="27"/>
        <v>9.750000000000002</v>
      </c>
      <c r="T137" s="307">
        <f>S137</f>
        <v>9.750000000000002</v>
      </c>
      <c r="U137" s="305">
        <f t="shared" si="28"/>
        <v>15</v>
      </c>
    </row>
    <row r="138" spans="18:21" ht="12.75">
      <c r="R138">
        <f t="shared" si="26"/>
        <v>2016</v>
      </c>
      <c r="T138" s="307">
        <f>U42</f>
        <v>9.32443687295286</v>
      </c>
      <c r="U138" s="305">
        <f>Q12</f>
        <v>15</v>
      </c>
    </row>
    <row r="139" spans="18:21" ht="12.75">
      <c r="R139">
        <f t="shared" si="26"/>
        <v>2017</v>
      </c>
      <c r="T139" s="307">
        <f>U43</f>
        <v>8.917448512582864</v>
      </c>
      <c r="U139" s="305">
        <f>Q13</f>
        <v>15</v>
      </c>
    </row>
    <row r="140" spans="18:21" ht="12.75">
      <c r="R140">
        <f t="shared" si="26"/>
        <v>2018</v>
      </c>
      <c r="T140" s="307">
        <f>U44</f>
        <v>8.528224176757568</v>
      </c>
      <c r="U140" s="305">
        <f>Q14</f>
        <v>15</v>
      </c>
    </row>
    <row r="141" spans="18:21" ht="12.75">
      <c r="R141">
        <f t="shared" si="26"/>
        <v>2019</v>
      </c>
      <c r="T141" s="307">
        <f>U45</f>
        <v>8.15598851021193</v>
      </c>
      <c r="U141" s="305">
        <f>Q15</f>
        <v>15</v>
      </c>
    </row>
    <row r="142" spans="18:21" ht="12.75">
      <c r="R142">
        <f t="shared" si="26"/>
        <v>2020</v>
      </c>
      <c r="T142" s="307">
        <f>U46</f>
        <v>7.799999999999999</v>
      </c>
      <c r="U142" s="305">
        <f>Q16</f>
        <v>15</v>
      </c>
    </row>
    <row r="166" spans="18:21" ht="12.75">
      <c r="R166">
        <f aca="true" t="shared" si="29" ref="R166:R180">R128</f>
        <v>2006</v>
      </c>
      <c r="S166" s="307">
        <f aca="true" t="shared" si="30" ref="S166:S175">AB15</f>
        <v>325</v>
      </c>
      <c r="U166" s="305">
        <f aca="true" t="shared" si="31" ref="U166:U175">X12</f>
        <v>325</v>
      </c>
    </row>
    <row r="167" spans="18:21" ht="12.75">
      <c r="R167">
        <f t="shared" si="29"/>
        <v>2007</v>
      </c>
      <c r="S167" s="307">
        <f t="shared" si="30"/>
        <v>300.9092814933694</v>
      </c>
      <c r="U167" s="305">
        <f t="shared" si="31"/>
        <v>325</v>
      </c>
    </row>
    <row r="168" spans="18:21" ht="12.75">
      <c r="R168">
        <f t="shared" si="29"/>
        <v>2008</v>
      </c>
      <c r="S168" s="307">
        <f t="shared" si="30"/>
        <v>278.6042944272487</v>
      </c>
      <c r="U168" s="305">
        <f t="shared" si="31"/>
        <v>325</v>
      </c>
    </row>
    <row r="169" spans="18:21" ht="12.75">
      <c r="R169">
        <f t="shared" si="29"/>
        <v>2009</v>
      </c>
      <c r="S169" s="307">
        <f t="shared" si="30"/>
        <v>257.95267094483245</v>
      </c>
      <c r="U169" s="305">
        <f t="shared" si="31"/>
        <v>325</v>
      </c>
    </row>
    <row r="170" spans="18:21" ht="12.75">
      <c r="R170">
        <f t="shared" si="29"/>
        <v>2010</v>
      </c>
      <c r="S170" s="307">
        <f t="shared" si="30"/>
        <v>238.83185499478486</v>
      </c>
      <c r="U170" s="305">
        <f t="shared" si="31"/>
        <v>325</v>
      </c>
    </row>
    <row r="171" spans="18:21" ht="12.75">
      <c r="R171">
        <f t="shared" si="29"/>
        <v>2011</v>
      </c>
      <c r="S171" s="307">
        <f t="shared" si="30"/>
        <v>221.1283750283363</v>
      </c>
      <c r="U171" s="305">
        <f t="shared" si="31"/>
        <v>325</v>
      </c>
    </row>
    <row r="172" spans="18:21" ht="12.75">
      <c r="R172">
        <f t="shared" si="29"/>
        <v>2012</v>
      </c>
      <c r="S172" s="307">
        <f t="shared" si="30"/>
        <v>204.73717060791694</v>
      </c>
      <c r="U172" s="305">
        <f t="shared" si="31"/>
        <v>325</v>
      </c>
    </row>
    <row r="173" spans="18:21" ht="12.75">
      <c r="R173">
        <f t="shared" si="29"/>
        <v>2013</v>
      </c>
      <c r="S173" s="307">
        <f t="shared" si="30"/>
        <v>189.560968931119</v>
      </c>
      <c r="U173" s="305">
        <f t="shared" si="31"/>
        <v>325</v>
      </c>
    </row>
    <row r="174" spans="18:21" ht="12.75">
      <c r="R174">
        <f t="shared" si="29"/>
        <v>2014</v>
      </c>
      <c r="S174" s="307">
        <f t="shared" si="30"/>
        <v>175.5097075699998</v>
      </c>
      <c r="U174" s="305">
        <f t="shared" si="31"/>
        <v>325</v>
      </c>
    </row>
    <row r="175" spans="18:21" ht="12.75">
      <c r="R175">
        <f t="shared" si="29"/>
        <v>2015</v>
      </c>
      <c r="S175" s="307">
        <f t="shared" si="30"/>
        <v>162.50000000000003</v>
      </c>
      <c r="T175" s="307">
        <f>S175</f>
        <v>162.50000000000003</v>
      </c>
      <c r="U175" s="305">
        <f t="shared" si="31"/>
        <v>325</v>
      </c>
    </row>
    <row r="176" spans="18:21" ht="12.75">
      <c r="R176">
        <f t="shared" si="29"/>
        <v>2016</v>
      </c>
      <c r="T176" s="307">
        <f>AB42</f>
        <v>151.26860451739407</v>
      </c>
      <c r="U176" s="305">
        <f>X13</f>
        <v>325</v>
      </c>
    </row>
    <row r="177" spans="18:21" ht="12.75">
      <c r="R177">
        <f t="shared" si="29"/>
        <v>2017</v>
      </c>
      <c r="T177" s="307">
        <f>AB43</f>
        <v>140.81348130855244</v>
      </c>
      <c r="U177" s="305">
        <f>X14</f>
        <v>325</v>
      </c>
    </row>
    <row r="178" spans="18:21" ht="12.75">
      <c r="R178">
        <f t="shared" si="29"/>
        <v>2018</v>
      </c>
      <c r="T178" s="307">
        <f>AB44</f>
        <v>131.08097732172848</v>
      </c>
      <c r="U178" s="305">
        <f>X15</f>
        <v>325</v>
      </c>
    </row>
    <row r="179" spans="18:21" ht="12.75">
      <c r="R179">
        <f t="shared" si="29"/>
        <v>2019</v>
      </c>
      <c r="T179" s="307">
        <f>AB45</f>
        <v>122.0211478045172</v>
      </c>
      <c r="U179" s="305">
        <f>X16</f>
        <v>325</v>
      </c>
    </row>
    <row r="180" spans="18:21" ht="12.75">
      <c r="R180">
        <f t="shared" si="29"/>
        <v>2020</v>
      </c>
      <c r="T180" s="307">
        <f>AB46</f>
        <v>113.58749999999999</v>
      </c>
      <c r="U180" s="305">
        <f>X17</f>
        <v>325</v>
      </c>
    </row>
  </sheetData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107</v>
      </c>
      <c r="I1" s="7"/>
    </row>
    <row r="2" ht="12.75">
      <c r="I2" s="7"/>
    </row>
    <row r="3" spans="2:16" ht="12.75">
      <c r="B3" t="s">
        <v>108</v>
      </c>
      <c r="I3" s="7" t="s">
        <v>109</v>
      </c>
      <c r="P3" t="s">
        <v>110</v>
      </c>
    </row>
    <row r="4" ht="12.75">
      <c r="I4" s="7"/>
    </row>
    <row r="5" spans="2:18" ht="12.75">
      <c r="B5" t="s">
        <v>111</v>
      </c>
      <c r="D5" s="142">
        <v>0.4</v>
      </c>
      <c r="I5" s="7" t="s">
        <v>111</v>
      </c>
      <c r="K5" s="142">
        <v>0.5</v>
      </c>
      <c r="P5" t="s">
        <v>111</v>
      </c>
      <c r="R5" s="143">
        <v>0.1</v>
      </c>
    </row>
    <row r="6" spans="4:9" ht="12.75">
      <c r="D6" s="144"/>
      <c r="I6" s="7"/>
    </row>
    <row r="7" spans="2:20" ht="12.75">
      <c r="B7" t="s">
        <v>112</v>
      </c>
      <c r="D7" s="144"/>
      <c r="F7" s="145">
        <f>1-D5</f>
        <v>0.6</v>
      </c>
      <c r="I7" s="7" t="s">
        <v>112</v>
      </c>
      <c r="M7" s="146">
        <f>1-K5</f>
        <v>0.5</v>
      </c>
      <c r="P7" t="s">
        <v>112</v>
      </c>
      <c r="Q7" s="147"/>
      <c r="T7" s="148">
        <f>1-R5</f>
        <v>0.9</v>
      </c>
    </row>
    <row r="8" ht="12.75">
      <c r="I8" s="7"/>
    </row>
    <row r="9" spans="2:22" ht="12.75">
      <c r="B9" s="376" t="s">
        <v>113</v>
      </c>
      <c r="C9" s="376"/>
      <c r="D9" s="149" t="s">
        <v>114</v>
      </c>
      <c r="E9" s="149" t="s">
        <v>115</v>
      </c>
      <c r="F9" s="149" t="s">
        <v>116</v>
      </c>
      <c r="G9" s="149" t="s">
        <v>117</v>
      </c>
      <c r="H9" s="149" t="s">
        <v>118</v>
      </c>
      <c r="I9" s="150" t="s">
        <v>113</v>
      </c>
      <c r="J9" s="149"/>
      <c r="K9" s="149" t="s">
        <v>114</v>
      </c>
      <c r="L9" s="149" t="s">
        <v>115</v>
      </c>
      <c r="M9" s="149" t="s">
        <v>116</v>
      </c>
      <c r="N9" s="149" t="s">
        <v>117</v>
      </c>
      <c r="O9" s="149" t="s">
        <v>118</v>
      </c>
      <c r="P9" s="151" t="s">
        <v>119</v>
      </c>
      <c r="R9" s="149" t="s">
        <v>114</v>
      </c>
      <c r="S9" s="149" t="s">
        <v>115</v>
      </c>
      <c r="T9" s="149" t="s">
        <v>116</v>
      </c>
      <c r="U9" s="149" t="s">
        <v>117</v>
      </c>
      <c r="V9" s="149" t="s">
        <v>118</v>
      </c>
    </row>
    <row r="10" spans="2:22" ht="12.75">
      <c r="B10" s="152" t="s">
        <v>120</v>
      </c>
      <c r="C10" s="149" t="s">
        <v>120</v>
      </c>
      <c r="D10" t="s">
        <v>121</v>
      </c>
      <c r="E10" t="s">
        <v>122</v>
      </c>
      <c r="F10" t="s">
        <v>123</v>
      </c>
      <c r="G10" t="s">
        <v>36</v>
      </c>
      <c r="H10" t="s">
        <v>124</v>
      </c>
      <c r="I10" s="153" t="s">
        <v>125</v>
      </c>
      <c r="J10" s="16" t="s">
        <v>125</v>
      </c>
      <c r="K10" t="s">
        <v>121</v>
      </c>
      <c r="L10" t="s">
        <v>122</v>
      </c>
      <c r="M10" t="s">
        <v>123</v>
      </c>
      <c r="N10" t="s">
        <v>36</v>
      </c>
      <c r="O10" t="s">
        <v>124</v>
      </c>
      <c r="P10" s="151" t="s">
        <v>120</v>
      </c>
      <c r="R10" t="s">
        <v>121</v>
      </c>
      <c r="S10" t="s">
        <v>122</v>
      </c>
      <c r="T10" t="s">
        <v>123</v>
      </c>
      <c r="U10" t="s">
        <v>126</v>
      </c>
      <c r="V10" t="s">
        <v>124</v>
      </c>
    </row>
    <row r="11" spans="1:22" ht="13.5" thickBot="1">
      <c r="A11" s="154" t="s">
        <v>127</v>
      </c>
      <c r="B11" s="154"/>
      <c r="C11" s="155" t="s">
        <v>128</v>
      </c>
      <c r="D11" s="155" t="s">
        <v>129</v>
      </c>
      <c r="E11" s="155" t="s">
        <v>130</v>
      </c>
      <c r="F11" s="155" t="s">
        <v>131</v>
      </c>
      <c r="G11" s="155" t="s">
        <v>132</v>
      </c>
      <c r="H11" s="155" t="s">
        <v>133</v>
      </c>
      <c r="I11" s="156"/>
      <c r="J11" s="154" t="s">
        <v>128</v>
      </c>
      <c r="K11" s="155" t="s">
        <v>129</v>
      </c>
      <c r="L11" s="155" t="s">
        <v>130</v>
      </c>
      <c r="M11" s="155" t="s">
        <v>131</v>
      </c>
      <c r="N11" s="155" t="s">
        <v>132</v>
      </c>
      <c r="O11" s="155" t="s">
        <v>133</v>
      </c>
      <c r="P11" s="157" t="s">
        <v>134</v>
      </c>
      <c r="Q11" s="154"/>
      <c r="R11" s="155" t="s">
        <v>129</v>
      </c>
      <c r="S11" s="155" t="s">
        <v>130</v>
      </c>
      <c r="T11" s="155" t="s">
        <v>131</v>
      </c>
      <c r="U11" s="155" t="s">
        <v>132</v>
      </c>
      <c r="V11" s="155" t="s">
        <v>133</v>
      </c>
    </row>
    <row r="12" spans="1:23" ht="12.75">
      <c r="A12" t="s">
        <v>135</v>
      </c>
      <c r="B12" s="158">
        <f>'Tables 5 to 9'!J5</f>
        <v>378.2</v>
      </c>
      <c r="C12" s="158">
        <f>B12</f>
        <v>378.2</v>
      </c>
      <c r="D12" s="159"/>
      <c r="E12" s="159"/>
      <c r="F12" s="159"/>
      <c r="G12" s="159"/>
      <c r="H12" s="159"/>
      <c r="I12" s="160">
        <f>'Tables 5 to 9'!J142</f>
        <v>221.272</v>
      </c>
      <c r="J12" s="158">
        <f>I12</f>
        <v>221.272</v>
      </c>
      <c r="K12" s="159"/>
      <c r="L12" s="159"/>
      <c r="M12" s="159"/>
      <c r="N12" s="159"/>
      <c r="O12" s="159"/>
      <c r="P12" s="161">
        <f>'Tables 5 to 9'!L157</f>
        <v>46.41900458956953</v>
      </c>
      <c r="Q12" s="162">
        <f>P12</f>
        <v>46.41900458956953</v>
      </c>
      <c r="R12" s="159"/>
      <c r="S12" s="159"/>
      <c r="T12" s="159"/>
      <c r="U12" s="159"/>
      <c r="V12" s="159"/>
      <c r="W12" s="163"/>
    </row>
    <row r="13" spans="1:23" ht="12.75">
      <c r="A13">
        <v>1994</v>
      </c>
      <c r="B13" s="164" t="e">
        <f>'Tables 5 to 9'!#REF!</f>
        <v>#REF!</v>
      </c>
      <c r="C13" s="158">
        <f aca="true" t="shared" si="0" ref="C13:C29">C12</f>
        <v>378.2</v>
      </c>
      <c r="D13" s="159"/>
      <c r="E13" s="159"/>
      <c r="F13" s="159"/>
      <c r="G13" s="159"/>
      <c r="H13" s="159"/>
      <c r="I13" s="165">
        <f>'Tables 5 to 9'!J144</f>
        <v>-0.08968609865470852</v>
      </c>
      <c r="J13" s="158">
        <f aca="true" t="shared" si="1" ref="J13:J29">J12</f>
        <v>221.272</v>
      </c>
      <c r="K13" s="159"/>
      <c r="L13" s="159"/>
      <c r="M13" s="159"/>
      <c r="N13" s="159"/>
      <c r="O13" s="159"/>
      <c r="P13" s="166" t="e">
        <f>'Tables 5 to 9'!#REF!</f>
        <v>#REF!</v>
      </c>
      <c r="Q13" s="162">
        <f aca="true" t="shared" si="2" ref="Q13:Q29">Q12</f>
        <v>46.41900458956953</v>
      </c>
      <c r="R13" s="159"/>
      <c r="S13" s="159"/>
      <c r="T13" s="159"/>
      <c r="U13" s="159"/>
      <c r="V13" s="159"/>
      <c r="W13" s="163"/>
    </row>
    <row r="14" spans="1:23" ht="12.75">
      <c r="A14">
        <v>1995</v>
      </c>
      <c r="B14" s="164" t="e">
        <f>'Tables 5 to 9'!#REF!</f>
        <v>#REF!</v>
      </c>
      <c r="C14" s="158">
        <f t="shared" si="0"/>
        <v>378.2</v>
      </c>
      <c r="D14" s="159"/>
      <c r="E14" s="159"/>
      <c r="F14" s="159"/>
      <c r="G14" s="159"/>
      <c r="H14" s="159"/>
      <c r="I14" s="165">
        <f>'Tables 5 to 9'!J145</f>
        <v>0</v>
      </c>
      <c r="J14" s="158">
        <f t="shared" si="1"/>
        <v>221.272</v>
      </c>
      <c r="K14" s="159"/>
      <c r="L14" s="159"/>
      <c r="M14" s="159"/>
      <c r="N14" s="159"/>
      <c r="O14" s="159"/>
      <c r="P14" s="166" t="e">
        <f>'Tables 5 to 9'!#REF!</f>
        <v>#REF!</v>
      </c>
      <c r="Q14" s="162">
        <f t="shared" si="2"/>
        <v>46.41900458956953</v>
      </c>
      <c r="R14" s="159"/>
      <c r="S14" s="159"/>
      <c r="T14" s="159"/>
      <c r="U14" s="159"/>
      <c r="V14" s="159"/>
      <c r="W14" s="163"/>
    </row>
    <row r="15" spans="1:21" ht="12.75">
      <c r="A15">
        <v>1996</v>
      </c>
      <c r="B15" s="164" t="e">
        <f>'Tables 5 to 9'!#REF!</f>
        <v>#REF!</v>
      </c>
      <c r="C15" s="158">
        <f t="shared" si="0"/>
        <v>378.2</v>
      </c>
      <c r="D15" s="158">
        <f>C15</f>
        <v>378.2</v>
      </c>
      <c r="E15" s="167">
        <v>1</v>
      </c>
      <c r="F15" s="168">
        <f>1</f>
        <v>1</v>
      </c>
      <c r="G15" s="164">
        <f>D15</f>
        <v>378.2</v>
      </c>
      <c r="I15" s="165">
        <f>'Tables 5 to 9'!J146</f>
        <v>-0.37615242778119234</v>
      </c>
      <c r="J15" s="158">
        <f t="shared" si="1"/>
        <v>221.272</v>
      </c>
      <c r="K15" s="158">
        <f>J15</f>
        <v>221.272</v>
      </c>
      <c r="L15" s="168">
        <v>1</v>
      </c>
      <c r="M15" s="146">
        <f>1</f>
        <v>1</v>
      </c>
      <c r="N15" s="169">
        <f>K15</f>
        <v>221.272</v>
      </c>
      <c r="P15" s="166" t="e">
        <f>'Tables 5 to 9'!#REF!</f>
        <v>#REF!</v>
      </c>
      <c r="Q15" s="162">
        <f t="shared" si="2"/>
        <v>46.41900458956953</v>
      </c>
      <c r="R15" s="170">
        <f>ROUND(P12,2)</f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164" t="e">
        <f>'Tables 5 to 9'!#REF!</f>
        <v>#REF!</v>
      </c>
      <c r="C16" s="158">
        <f t="shared" si="0"/>
        <v>378.2</v>
      </c>
      <c r="F16" s="146">
        <f aca="true" t="shared" si="3" ref="F16:F29">F15*E$32</f>
        <v>0.9641701029894991</v>
      </c>
      <c r="G16" s="164">
        <f aca="true" t="shared" si="4" ref="G16:G29">G15*E$32</f>
        <v>364.64913295062854</v>
      </c>
      <c r="H16" s="172">
        <f aca="true" t="shared" si="5" ref="H16:H29">(G16-G15)/G15</f>
        <v>-0.03582989701050092</v>
      </c>
      <c r="I16" s="165">
        <f>'Tables 5 to 9'!J147</f>
        <v>0</v>
      </c>
      <c r="J16" s="158">
        <f t="shared" si="1"/>
        <v>221.272</v>
      </c>
      <c r="M16" s="146">
        <f aca="true" t="shared" si="6" ref="M16:M29">M15*L$32</f>
        <v>0.9516951530106196</v>
      </c>
      <c r="N16" s="169">
        <f aca="true" t="shared" si="7" ref="N16:N29">N15*L$32</f>
        <v>210.5834898969658</v>
      </c>
      <c r="O16" s="173">
        <f aca="true" t="shared" si="8" ref="O16:O29">(N16-N15)/N15</f>
        <v>-0.04830484698938045</v>
      </c>
      <c r="P16" s="166" t="e">
        <f>'Tables 5 to 9'!#REF!</f>
        <v>#REF!</v>
      </c>
      <c r="Q16" s="162">
        <f t="shared" si="2"/>
        <v>46.41900458956953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164" t="e">
        <f>'Tables 5 to 9'!#REF!</f>
        <v>#REF!</v>
      </c>
      <c r="C17" s="158">
        <f t="shared" si="0"/>
        <v>378.2</v>
      </c>
      <c r="F17" s="146">
        <f t="shared" si="3"/>
        <v>0.9296239874987814</v>
      </c>
      <c r="G17" s="164">
        <f t="shared" si="4"/>
        <v>351.5837920720391</v>
      </c>
      <c r="H17" s="172">
        <f t="shared" si="5"/>
        <v>-0.03582989701050081</v>
      </c>
      <c r="I17" s="165">
        <f>'Tables 5 to 9'!J148</f>
        <v>0</v>
      </c>
      <c r="J17" s="158">
        <f t="shared" si="1"/>
        <v>221.272</v>
      </c>
      <c r="M17" s="146">
        <f t="shared" si="6"/>
        <v>0.9057236642639066</v>
      </c>
      <c r="N17" s="169">
        <f t="shared" si="7"/>
        <v>200.41128663900312</v>
      </c>
      <c r="O17" s="173">
        <f t="shared" si="8"/>
        <v>-0.04830484698938046</v>
      </c>
      <c r="P17" s="166" t="e">
        <f>'Tables 5 to 9'!#REF!</f>
        <v>#REF!</v>
      </c>
      <c r="Q17" s="162">
        <f t="shared" si="2"/>
        <v>46.41900458956953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64" t="e">
        <f>'Tables 5 to 9'!#REF!</f>
        <v>#REF!</v>
      </c>
      <c r="C18" s="158">
        <f t="shared" si="0"/>
        <v>378.2</v>
      </c>
      <c r="F18" s="146">
        <f t="shared" si="3"/>
        <v>0.8963156557682089</v>
      </c>
      <c r="G18" s="164">
        <f t="shared" si="4"/>
        <v>338.9865810115366</v>
      </c>
      <c r="H18" s="172">
        <f t="shared" si="5"/>
        <v>-0.035829897010500836</v>
      </c>
      <c r="I18" s="165">
        <f>'Tables 5 to 9'!J149</f>
        <v>0</v>
      </c>
      <c r="J18" s="158">
        <f t="shared" si="1"/>
        <v>221.272</v>
      </c>
      <c r="M18" s="146">
        <f t="shared" si="6"/>
        <v>0.8619728212469776</v>
      </c>
      <c r="N18" s="169">
        <f t="shared" si="7"/>
        <v>190.7304501029612</v>
      </c>
      <c r="O18" s="173">
        <f t="shared" si="8"/>
        <v>-0.04830484698938043</v>
      </c>
      <c r="P18" s="166" t="e">
        <f>'Tables 5 to 9'!#REF!</f>
        <v>#REF!</v>
      </c>
      <c r="Q18" s="162">
        <f t="shared" si="2"/>
        <v>46.41900458956953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64" t="e">
        <f>'Tables 5 to 9'!#REF!</f>
        <v>#REF!</v>
      </c>
      <c r="C19" s="158">
        <f t="shared" si="0"/>
        <v>378.2</v>
      </c>
      <c r="F19" s="146">
        <f t="shared" si="3"/>
        <v>0.8642007581331345</v>
      </c>
      <c r="G19" s="164">
        <f t="shared" si="4"/>
        <v>326.8407267259514</v>
      </c>
      <c r="H19" s="172">
        <f t="shared" si="5"/>
        <v>-0.03582989701050093</v>
      </c>
      <c r="I19" s="165" t="e">
        <f>'Tables 5 to 9'!#REF!</f>
        <v>#REF!</v>
      </c>
      <c r="J19" s="158">
        <f t="shared" si="1"/>
        <v>221.272</v>
      </c>
      <c r="M19" s="146">
        <f t="shared" si="6"/>
        <v>0.8203353560076377</v>
      </c>
      <c r="N19" s="169">
        <f t="shared" si="7"/>
        <v>181.517244894522</v>
      </c>
      <c r="O19" s="173">
        <f t="shared" si="8"/>
        <v>-0.04830484698938046</v>
      </c>
      <c r="P19" s="166" t="e">
        <f>'Tables 5 to 9'!#REF!</f>
        <v>#REF!</v>
      </c>
      <c r="Q19" s="162">
        <f t="shared" si="2"/>
        <v>46.41900458956953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64" t="e">
        <f>'Tables 5 to 9'!#REF!</f>
        <v>#REF!</v>
      </c>
      <c r="C20" s="158">
        <f t="shared" si="0"/>
        <v>378.2</v>
      </c>
      <c r="F20" s="146">
        <f t="shared" si="3"/>
        <v>0.8332365339728275</v>
      </c>
      <c r="G20" s="164">
        <f t="shared" si="4"/>
        <v>315.1300571485233</v>
      </c>
      <c r="H20" s="172">
        <f t="shared" si="5"/>
        <v>-0.03582989701050094</v>
      </c>
      <c r="I20" s="165" t="e">
        <f>'Tables 5 to 9'!#REF!</f>
        <v>#REF!</v>
      </c>
      <c r="J20" s="158">
        <f t="shared" si="1"/>
        <v>221.272</v>
      </c>
      <c r="M20" s="146">
        <f t="shared" si="6"/>
        <v>0.7807091821557098</v>
      </c>
      <c r="N20" s="169">
        <f t="shared" si="7"/>
        <v>172.74908215395823</v>
      </c>
      <c r="O20" s="173">
        <f t="shared" si="8"/>
        <v>-0.04830484698938043</v>
      </c>
      <c r="P20" s="166" t="e">
        <f>'Tables 5 to 9'!#REF!</f>
        <v>#REF!</v>
      </c>
      <c r="Q20" s="162">
        <f t="shared" si="2"/>
        <v>46.41900458956953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64" t="e">
        <f>'Tables 5 to 9'!#REF!</f>
        <v>#REF!</v>
      </c>
      <c r="C21" s="158">
        <f t="shared" si="0"/>
        <v>378.2</v>
      </c>
      <c r="F21" s="146">
        <f t="shared" si="3"/>
        <v>0.8033817547751944</v>
      </c>
      <c r="G21" s="164">
        <f t="shared" si="4"/>
        <v>303.83897965597845</v>
      </c>
      <c r="H21" s="172">
        <f t="shared" si="5"/>
        <v>-0.03582989701050087</v>
      </c>
      <c r="I21" s="165" t="e">
        <f>'Tables 5 to 9'!#REF!</f>
        <v>#REF!</v>
      </c>
      <c r="J21" s="158">
        <f t="shared" si="1"/>
        <v>221.272</v>
      </c>
      <c r="M21" s="146">
        <f t="shared" si="6"/>
        <v>0.742997144568474</v>
      </c>
      <c r="N21" s="169">
        <f t="shared" si="7"/>
        <v>164.40446417295536</v>
      </c>
      <c r="O21" s="173">
        <f t="shared" si="8"/>
        <v>-0.04830484698938048</v>
      </c>
      <c r="P21" s="166" t="e">
        <f>'Tables 5 to 9'!#REF!</f>
        <v>#REF!</v>
      </c>
      <c r="Q21" s="162">
        <f t="shared" si="2"/>
        <v>46.41900458956953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64" t="e">
        <f>'Tables 5 to 9'!#REF!</f>
        <v>#REF!</v>
      </c>
      <c r="C22" s="158">
        <f t="shared" si="0"/>
        <v>378.2</v>
      </c>
      <c r="F22" s="146">
        <f t="shared" si="3"/>
        <v>0.7745966692414836</v>
      </c>
      <c r="G22" s="164">
        <f t="shared" si="4"/>
        <v>292.95246030712906</v>
      </c>
      <c r="H22" s="172">
        <f t="shared" si="5"/>
        <v>-0.03582989701050091</v>
      </c>
      <c r="I22" s="165" t="e">
        <f>'Tables 5 to 9'!#REF!</f>
        <v>#REF!</v>
      </c>
      <c r="J22" s="158">
        <f t="shared" si="1"/>
        <v>221.272</v>
      </c>
      <c r="M22" s="146">
        <f t="shared" si="6"/>
        <v>0.7071067811865472</v>
      </c>
      <c r="N22" s="169">
        <f t="shared" si="7"/>
        <v>156.46293168670968</v>
      </c>
      <c r="O22" s="173">
        <f t="shared" si="8"/>
        <v>-0.04830484698938038</v>
      </c>
      <c r="P22" s="166" t="e">
        <f>'Tables 5 to 9'!#REF!</f>
        <v>#REF!</v>
      </c>
      <c r="Q22" s="162">
        <f t="shared" si="2"/>
        <v>46.41900458956953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64">
        <f>'Tables 5 to 9'!J7</f>
        <v>0</v>
      </c>
      <c r="C23" s="158">
        <f t="shared" si="0"/>
        <v>378.2</v>
      </c>
      <c r="F23" s="146">
        <f t="shared" si="3"/>
        <v>0.7468429503578843</v>
      </c>
      <c r="G23" s="164">
        <f t="shared" si="4"/>
        <v>282.4560038253518</v>
      </c>
      <c r="H23" s="172">
        <f t="shared" si="5"/>
        <v>-0.03582989701050085</v>
      </c>
      <c r="I23" s="165" t="e">
        <f>'Tables 5 to 9'!#REF!</f>
        <v>#REF!</v>
      </c>
      <c r="J23" s="158">
        <f t="shared" si="1"/>
        <v>221.272</v>
      </c>
      <c r="M23" s="146">
        <f t="shared" si="6"/>
        <v>0.6729500963161777</v>
      </c>
      <c r="N23" s="169">
        <f t="shared" si="7"/>
        <v>148.9050137120733</v>
      </c>
      <c r="O23" s="173">
        <f t="shared" si="8"/>
        <v>-0.048304846989380354</v>
      </c>
      <c r="P23" s="166">
        <f>'Tables 5 to 9'!L169</f>
        <v>36.12667358665278</v>
      </c>
      <c r="Q23" s="162">
        <f t="shared" si="2"/>
        <v>46.41900458956953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64">
        <f>'Tables 5 to 9'!J19</f>
        <v>286</v>
      </c>
      <c r="C24" s="158">
        <f t="shared" si="0"/>
        <v>378.2</v>
      </c>
      <c r="F24" s="146">
        <f t="shared" si="3"/>
        <v>0.7200836443635427</v>
      </c>
      <c r="G24" s="164">
        <f t="shared" si="4"/>
        <v>272.3356342982918</v>
      </c>
      <c r="H24" s="172">
        <f t="shared" si="5"/>
        <v>-0.03582989701050091</v>
      </c>
      <c r="I24" s="165" t="e">
        <f>'Tables 5 to 9'!#REF!</f>
        <v>#REF!</v>
      </c>
      <c r="J24" s="158">
        <f t="shared" si="1"/>
        <v>221.272</v>
      </c>
      <c r="M24" s="146">
        <f t="shared" si="6"/>
        <v>0.640443344882136</v>
      </c>
      <c r="N24" s="169">
        <f t="shared" si="7"/>
        <v>141.71217980876</v>
      </c>
      <c r="O24" s="173">
        <f t="shared" si="8"/>
        <v>-0.04830484698938046</v>
      </c>
      <c r="P24" s="166">
        <f>'Tables 5 to 9'!L170</f>
        <v>34.95729021142969</v>
      </c>
      <c r="Q24" s="162">
        <f t="shared" si="2"/>
        <v>46.41900458956953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64">
        <f>'Tables 5 to 9'!J20</f>
        <v>314</v>
      </c>
      <c r="C25" s="158">
        <f t="shared" si="0"/>
        <v>378.2</v>
      </c>
      <c r="F25" s="146">
        <f t="shared" si="3"/>
        <v>0.6942831215470507</v>
      </c>
      <c r="G25" s="164">
        <f t="shared" si="4"/>
        <v>262.57787656909454</v>
      </c>
      <c r="H25" s="172">
        <f t="shared" si="5"/>
        <v>-0.035829897010500926</v>
      </c>
      <c r="I25" s="165" t="e">
        <f>'Tables 5 to 9'!#REF!</f>
        <v>#REF!</v>
      </c>
      <c r="J25" s="158">
        <f t="shared" si="1"/>
        <v>221.272</v>
      </c>
      <c r="M25" s="146">
        <f t="shared" si="6"/>
        <v>0.6095068271022374</v>
      </c>
      <c r="N25" s="169">
        <f t="shared" si="7"/>
        <v>134.8667946465663</v>
      </c>
      <c r="O25" s="173">
        <f t="shared" si="8"/>
        <v>-0.048304846989380354</v>
      </c>
      <c r="P25" s="166">
        <f>'Tables 5 to 9'!L171</f>
        <v>32.45693563009973</v>
      </c>
      <c r="Q25" s="162">
        <f t="shared" si="2"/>
        <v>46.41900458956953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64">
        <f>'Tables 5 to 9'!J21</f>
        <v>281</v>
      </c>
      <c r="C26" s="158">
        <f t="shared" si="0"/>
        <v>378.2</v>
      </c>
      <c r="F26" s="146">
        <f t="shared" si="3"/>
        <v>0.6694070288058909</v>
      </c>
      <c r="G26" s="164">
        <f t="shared" si="4"/>
        <v>253.16973829438788</v>
      </c>
      <c r="H26" s="172">
        <f t="shared" si="5"/>
        <v>-0.035829897010500836</v>
      </c>
      <c r="I26" s="165" t="e">
        <f>'Tables 5 to 9'!#REF!</f>
        <v>#REF!</v>
      </c>
      <c r="J26" s="158">
        <f t="shared" si="1"/>
        <v>221.272</v>
      </c>
      <c r="M26" s="146">
        <f t="shared" si="6"/>
        <v>0.580064693080081</v>
      </c>
      <c r="N26" s="169">
        <f t="shared" si="7"/>
        <v>128.35207476721573</v>
      </c>
      <c r="O26" s="173">
        <f t="shared" si="8"/>
        <v>-0.04830484698938035</v>
      </c>
      <c r="P26" s="166">
        <f>'Tables 5 to 9'!L172</f>
        <v>30.38552814221108</v>
      </c>
      <c r="Q26" s="162">
        <f t="shared" si="2"/>
        <v>46.41900458956953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64">
        <f>'Tables 5 to 9'!J22</f>
        <v>270</v>
      </c>
      <c r="C27" s="158">
        <f t="shared" si="0"/>
        <v>378.2</v>
      </c>
      <c r="F27" s="146">
        <f t="shared" si="3"/>
        <v>0.6454222439056704</v>
      </c>
      <c r="G27" s="164">
        <f t="shared" si="4"/>
        <v>244.09869264512452</v>
      </c>
      <c r="H27" s="172">
        <f t="shared" si="5"/>
        <v>-0.035829897010500836</v>
      </c>
      <c r="I27" s="165" t="e">
        <f>'Tables 5 to 9'!#REF!</f>
        <v>#REF!</v>
      </c>
      <c r="J27" s="158">
        <f t="shared" si="1"/>
        <v>221.272</v>
      </c>
      <c r="M27" s="146">
        <f t="shared" si="6"/>
        <v>0.5520447568369058</v>
      </c>
      <c r="N27" s="169">
        <f t="shared" si="7"/>
        <v>122.15204743481586</v>
      </c>
      <c r="O27" s="173">
        <f t="shared" si="8"/>
        <v>-0.04830484698938041</v>
      </c>
      <c r="P27" s="166">
        <f>'Tables 5 to 9'!L173</f>
        <v>28.662019338880143</v>
      </c>
      <c r="Q27" s="162">
        <f t="shared" si="2"/>
        <v>46.41900458956953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64">
        <f>'Tables 5 to 9'!J23</f>
        <v>216</v>
      </c>
      <c r="C28" s="158">
        <f t="shared" si="0"/>
        <v>378.2</v>
      </c>
      <c r="F28" s="146">
        <f t="shared" si="3"/>
        <v>0.6222968313782439</v>
      </c>
      <c r="G28" s="164">
        <f t="shared" si="4"/>
        <v>235.3526616272518</v>
      </c>
      <c r="H28" s="172">
        <f t="shared" si="5"/>
        <v>-0.0358298970105009</v>
      </c>
      <c r="I28" s="165" t="e">
        <f>'Tables 5 to 9'!#REF!</f>
        <v>#REF!</v>
      </c>
      <c r="J28" s="158">
        <f t="shared" si="1"/>
        <v>221.272</v>
      </c>
      <c r="M28" s="146">
        <f t="shared" si="6"/>
        <v>0.5253783193266094</v>
      </c>
      <c r="N28" s="169">
        <f t="shared" si="7"/>
        <v>116.25151147403754</v>
      </c>
      <c r="O28" s="173">
        <f t="shared" si="8"/>
        <v>-0.048304846989380375</v>
      </c>
      <c r="P28" s="166">
        <f>'Tables 5 to 9'!L174</f>
        <v>28.361111739297588</v>
      </c>
      <c r="Q28" s="162">
        <f t="shared" si="2"/>
        <v>46.41900458956953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164">
        <f>'Tables 5 to 9'!J24</f>
        <v>208</v>
      </c>
      <c r="C29" s="158">
        <f t="shared" si="0"/>
        <v>378.2</v>
      </c>
      <c r="D29" s="158">
        <f>B12*F7</f>
        <v>226.92</v>
      </c>
      <c r="E29" s="184">
        <f>F7</f>
        <v>0.6</v>
      </c>
      <c r="F29" s="146">
        <f t="shared" si="3"/>
        <v>0.6000000000000004</v>
      </c>
      <c r="G29" s="164">
        <f t="shared" si="4"/>
        <v>226.9200000000001</v>
      </c>
      <c r="H29" s="172">
        <f t="shared" si="5"/>
        <v>-0.035829897010500864</v>
      </c>
      <c r="I29" s="165" t="e">
        <f>'Tables 5 to 9'!#REF!</f>
        <v>#REF!</v>
      </c>
      <c r="J29" s="158">
        <f t="shared" si="1"/>
        <v>221.272</v>
      </c>
      <c r="K29" s="158">
        <f>K15*M7</f>
        <v>110.636</v>
      </c>
      <c r="L29" s="146">
        <f>M7</f>
        <v>0.5</v>
      </c>
      <c r="M29" s="146">
        <f t="shared" si="6"/>
        <v>0.49999999999999967</v>
      </c>
      <c r="N29" s="169">
        <f t="shared" si="7"/>
        <v>110.63599999999995</v>
      </c>
      <c r="O29" s="173">
        <f t="shared" si="8"/>
        <v>-0.04830484698938045</v>
      </c>
      <c r="P29" s="166">
        <f>'Tables 5 to 9'!L175</f>
        <v>25.666850625459897</v>
      </c>
      <c r="Q29" s="162">
        <f t="shared" si="2"/>
        <v>46.41900458956953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21" ht="12.75">
      <c r="D30" s="175" t="s">
        <v>136</v>
      </c>
      <c r="E30" s="185">
        <v>14</v>
      </c>
      <c r="G30" s="158"/>
      <c r="H30" s="176">
        <f>SUM(H16:H27)</f>
        <v>-0.42995876412601064</v>
      </c>
      <c r="K30" s="175" t="s">
        <v>136</v>
      </c>
      <c r="L30" s="31">
        <v>14</v>
      </c>
      <c r="N30" s="158"/>
      <c r="O30" s="176">
        <f>SUM(O16:O25)</f>
        <v>-0.48304846989380423</v>
      </c>
      <c r="R30" s="175" t="s">
        <v>136</v>
      </c>
      <c r="S30" s="31">
        <v>14</v>
      </c>
      <c r="U30" s="158"/>
    </row>
    <row r="31" spans="4:19" ht="12.75">
      <c r="D31" s="175" t="s">
        <v>137</v>
      </c>
      <c r="E31" s="186">
        <f>1/E30</f>
        <v>0.07142857142857142</v>
      </c>
      <c r="K31" s="175" t="s">
        <v>137</v>
      </c>
      <c r="L31" s="177">
        <f>1/L30</f>
        <v>0.07142857142857142</v>
      </c>
      <c r="R31" s="175" t="s">
        <v>137</v>
      </c>
      <c r="S31" s="177">
        <f>1/S30</f>
        <v>0.07142857142857142</v>
      </c>
    </row>
    <row r="32" spans="4:19" ht="12.75">
      <c r="D32" s="175" t="s">
        <v>138</v>
      </c>
      <c r="E32" s="186">
        <f>POWER(E29,E31)</f>
        <v>0.9641701029894991</v>
      </c>
      <c r="K32" s="175" t="s">
        <v>138</v>
      </c>
      <c r="L32" s="177">
        <f>POWER(L29,L31)</f>
        <v>0.9516951530106196</v>
      </c>
      <c r="R32" s="175" t="s">
        <v>138</v>
      </c>
      <c r="S32" s="177">
        <f>POWER(S29,S31)</f>
        <v>0.9925024964407473</v>
      </c>
    </row>
    <row r="33" spans="4:19" ht="12.75">
      <c r="D33" s="175" t="s">
        <v>139</v>
      </c>
      <c r="E33" s="187">
        <f>1-E32</f>
        <v>0.03582989701050088</v>
      </c>
      <c r="F33" s="178"/>
      <c r="K33" s="175" t="s">
        <v>139</v>
      </c>
      <c r="L33" s="179">
        <f>1-L32</f>
        <v>0.04830484698938042</v>
      </c>
      <c r="R33" s="175" t="s">
        <v>139</v>
      </c>
      <c r="S33" s="174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82" t="s">
        <v>140</v>
      </c>
      <c r="D36" s="175"/>
      <c r="E36" s="178"/>
      <c r="F36" s="178"/>
      <c r="K36" s="175"/>
      <c r="L36" s="180"/>
      <c r="R36" s="175"/>
      <c r="S36" s="181"/>
    </row>
    <row r="47" spans="2:10" ht="12.75">
      <c r="B47" s="183"/>
      <c r="C47" s="183"/>
      <c r="D47" s="183"/>
      <c r="E47" s="183"/>
      <c r="F47" s="183"/>
      <c r="G47" s="183"/>
      <c r="H47" s="183"/>
      <c r="I47" s="183"/>
      <c r="J47" s="183"/>
    </row>
    <row r="72" spans="2:13" ht="12.7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96" ht="12.75">
      <c r="A96" t="s">
        <v>181</v>
      </c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8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21.57421875" style="48" customWidth="1"/>
    <col min="6" max="6" width="9.574218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0039062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10.57421875" style="48" customWidth="1"/>
    <col min="15" max="15" width="11.28125" style="48" customWidth="1"/>
    <col min="16" max="16" width="11.00390625" style="48" customWidth="1"/>
    <col min="17" max="17" width="6.140625" style="48" customWidth="1"/>
    <col min="18" max="18" width="1.57421875" style="48" customWidth="1"/>
    <col min="19" max="19" width="2.8515625" style="48" customWidth="1"/>
    <col min="20" max="20" width="3.57421875" style="48" customWidth="1"/>
    <col min="21" max="21" width="79.8515625" style="48" customWidth="1"/>
    <col min="22" max="16384" width="12.57421875" style="48" customWidth="1"/>
  </cols>
  <sheetData>
    <row r="1" ht="7.5" customHeight="1"/>
    <row r="2" spans="1:18" ht="16.5">
      <c r="A2" s="48" t="s">
        <v>181</v>
      </c>
      <c r="B2" s="133" t="s">
        <v>209</v>
      </c>
      <c r="C2" s="49"/>
      <c r="D2" s="34"/>
      <c r="P2" s="50"/>
      <c r="Q2" s="50"/>
      <c r="R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8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6"/>
      <c r="O4" s="55" t="s">
        <v>12</v>
      </c>
      <c r="P4" s="93"/>
      <c r="Q4" s="88"/>
      <c r="R4" s="89"/>
    </row>
    <row r="5" spans="2:18" ht="16.5" thickBot="1">
      <c r="B5" s="59"/>
      <c r="C5" s="60"/>
      <c r="D5" s="51" t="s">
        <v>20</v>
      </c>
      <c r="E5" s="60"/>
      <c r="F5" s="291" t="s">
        <v>98</v>
      </c>
      <c r="G5" s="298" t="s">
        <v>2</v>
      </c>
      <c r="H5" s="298" t="s">
        <v>5</v>
      </c>
      <c r="I5" s="299"/>
      <c r="J5" s="298" t="s">
        <v>98</v>
      </c>
      <c r="K5" s="298" t="s">
        <v>2</v>
      </c>
      <c r="L5" s="298" t="s">
        <v>5</v>
      </c>
      <c r="M5" s="299"/>
      <c r="N5" s="300" t="s">
        <v>98</v>
      </c>
      <c r="O5" s="298" t="s">
        <v>2</v>
      </c>
      <c r="P5" s="292" t="s">
        <v>5</v>
      </c>
      <c r="Q5" s="293"/>
      <c r="R5" s="83"/>
    </row>
    <row r="6" spans="2:18" ht="6" customHeight="1">
      <c r="B6" s="53"/>
      <c r="C6" s="54"/>
      <c r="N6" s="53"/>
      <c r="P6" s="54"/>
      <c r="Q6" s="63"/>
      <c r="R6" s="54"/>
    </row>
    <row r="7" spans="2:18" ht="15.75">
      <c r="B7" s="53"/>
      <c r="C7" s="54"/>
      <c r="D7" s="49" t="s">
        <v>13</v>
      </c>
      <c r="N7" s="53"/>
      <c r="P7" s="54"/>
      <c r="Q7" s="63"/>
      <c r="R7" s="54"/>
    </row>
    <row r="8" spans="2:18" ht="15">
      <c r="B8" s="53"/>
      <c r="C8" s="54"/>
      <c r="D8" s="34"/>
      <c r="E8" s="296" t="s">
        <v>190</v>
      </c>
      <c r="F8" s="64">
        <v>46.2</v>
      </c>
      <c r="G8" s="64">
        <v>609</v>
      </c>
      <c r="H8" s="64">
        <v>2722.8</v>
      </c>
      <c r="I8" s="64"/>
      <c r="J8" s="64">
        <v>18.4</v>
      </c>
      <c r="K8" s="64">
        <v>46.6</v>
      </c>
      <c r="L8" s="64">
        <v>132.6</v>
      </c>
      <c r="M8" s="64"/>
      <c r="N8" s="218">
        <v>64.6</v>
      </c>
      <c r="O8" s="64">
        <v>655.6</v>
      </c>
      <c r="P8" s="85">
        <v>2855.4</v>
      </c>
      <c r="Q8" s="82"/>
      <c r="R8" s="84"/>
    </row>
    <row r="9" spans="2:18" ht="3.75" customHeight="1">
      <c r="B9" s="53"/>
      <c r="C9" s="54"/>
      <c r="D9" s="34"/>
      <c r="E9" s="296"/>
      <c r="F9" s="64"/>
      <c r="G9" s="64"/>
      <c r="H9" s="64"/>
      <c r="I9" s="64"/>
      <c r="J9" s="64"/>
      <c r="K9" s="64"/>
      <c r="L9" s="64"/>
      <c r="M9" s="64"/>
      <c r="N9" s="218"/>
      <c r="O9" s="64"/>
      <c r="P9" s="85"/>
      <c r="Q9" s="65"/>
      <c r="R9" s="85"/>
    </row>
    <row r="10" spans="2:18" ht="15.75">
      <c r="B10" s="53"/>
      <c r="C10" s="54"/>
      <c r="D10" s="49"/>
      <c r="E10" s="297">
        <v>2009</v>
      </c>
      <c r="F10" s="64">
        <v>33</v>
      </c>
      <c r="G10" s="64">
        <v>481</v>
      </c>
      <c r="H10" s="64">
        <v>2107</v>
      </c>
      <c r="I10" s="64"/>
      <c r="J10" s="64">
        <v>14</v>
      </c>
      <c r="K10" s="64">
        <v>28</v>
      </c>
      <c r="L10" s="64">
        <v>92</v>
      </c>
      <c r="M10" s="64"/>
      <c r="N10" s="218">
        <v>47</v>
      </c>
      <c r="O10" s="64">
        <v>509</v>
      </c>
      <c r="P10" s="85">
        <v>2199</v>
      </c>
      <c r="Q10" s="82"/>
      <c r="R10" s="84"/>
    </row>
    <row r="11" spans="2:18" ht="15.75">
      <c r="B11" s="53"/>
      <c r="C11" s="54"/>
      <c r="D11" s="49"/>
      <c r="E11" s="297">
        <v>2010</v>
      </c>
      <c r="F11" s="64">
        <v>33</v>
      </c>
      <c r="G11" s="64">
        <v>432</v>
      </c>
      <c r="H11" s="64">
        <v>1912</v>
      </c>
      <c r="I11" s="64"/>
      <c r="J11" s="64">
        <v>14</v>
      </c>
      <c r="K11" s="64">
        <v>25</v>
      </c>
      <c r="L11" s="64">
        <v>102</v>
      </c>
      <c r="M11" s="64"/>
      <c r="N11" s="218">
        <v>47</v>
      </c>
      <c r="O11" s="64">
        <v>457</v>
      </c>
      <c r="P11" s="85">
        <v>2014</v>
      </c>
      <c r="Q11" s="82"/>
      <c r="R11" s="84"/>
    </row>
    <row r="12" spans="2:18" ht="15.75">
      <c r="B12" s="53"/>
      <c r="C12" s="54"/>
      <c r="D12" s="49"/>
      <c r="E12" s="297" t="s">
        <v>184</v>
      </c>
      <c r="F12" s="64">
        <v>35</v>
      </c>
      <c r="G12" s="64">
        <v>476</v>
      </c>
      <c r="H12" s="64">
        <v>1955</v>
      </c>
      <c r="I12" s="64"/>
      <c r="J12" s="64">
        <v>8</v>
      </c>
      <c r="K12" s="64">
        <v>36</v>
      </c>
      <c r="L12" s="64">
        <v>102</v>
      </c>
      <c r="M12" s="64"/>
      <c r="N12" s="218">
        <v>43</v>
      </c>
      <c r="O12" s="64">
        <v>512</v>
      </c>
      <c r="P12" s="85">
        <v>2057</v>
      </c>
      <c r="Q12" s="82"/>
      <c r="R12" s="84"/>
    </row>
    <row r="13" spans="2:18" ht="15">
      <c r="B13" s="53"/>
      <c r="C13" s="54"/>
      <c r="E13" s="297" t="s">
        <v>191</v>
      </c>
      <c r="F13" s="80" t="str">
        <f>IF(F11&gt;$F$77,(F12-F11)/F11,$F$78)</f>
        <v>*</v>
      </c>
      <c r="G13" s="80">
        <f>IF(G11&gt;$F$77,(G12-G11)/G11,$F$78)</f>
        <v>0.10185185185185185</v>
      </c>
      <c r="H13" s="80">
        <f>IF(H11&gt;$F$77,(H12-H11)/H11,$F$78)</f>
        <v>0.022489539748953975</v>
      </c>
      <c r="I13" s="66"/>
      <c r="J13" s="80" t="str">
        <f>IF(J11&gt;$F$77,(J12-J11)/J11,$F$78)</f>
        <v>*</v>
      </c>
      <c r="K13" s="80" t="str">
        <f>IF(K11&gt;$F$77,(K12-K11)/K11,$F$78)</f>
        <v>*</v>
      </c>
      <c r="L13" s="80">
        <f>IF(L11&gt;$F$77,(L12-L11)/L11,$F$78)</f>
        <v>0</v>
      </c>
      <c r="M13" s="66"/>
      <c r="N13" s="219" t="str">
        <f>IF(N11&gt;$F$77,(N12-N11)/N11,$F$78)</f>
        <v>*</v>
      </c>
      <c r="O13" s="80">
        <f>IF(O11&gt;$F$77,(O12-O11)/O11,$F$78)</f>
        <v>0.12035010940919037</v>
      </c>
      <c r="P13" s="80">
        <f>IF(P11&gt;$F$77,(P12-P11)/P11,$F$78)</f>
        <v>0.02135054617676266</v>
      </c>
      <c r="Q13" s="81"/>
      <c r="R13" s="86"/>
    </row>
    <row r="14" spans="2:18" ht="15">
      <c r="B14" s="53"/>
      <c r="C14" s="54"/>
      <c r="E14" s="297" t="s">
        <v>192</v>
      </c>
      <c r="F14" s="80" t="str">
        <f>IF(F8&gt;$F$77,(F12-F8)/F8,$F$78)</f>
        <v>*</v>
      </c>
      <c r="G14" s="80">
        <f>IF(G8&gt;$F$77,(G12-G8)/G8,$F$78)</f>
        <v>-0.21839080459770116</v>
      </c>
      <c r="H14" s="80">
        <f>IF(H8&gt;$F$77,(H12-H8)/H8,$F$78)</f>
        <v>-0.28198912883796096</v>
      </c>
      <c r="I14" s="66"/>
      <c r="J14" s="80" t="str">
        <f>IF(J8&gt;$F$77,(J12-J8)/J8,$F$78)</f>
        <v>*</v>
      </c>
      <c r="K14" s="80" t="str">
        <f>IF(K8&gt;$F$77,(K12-K8)/K8,$F$78)</f>
        <v>*</v>
      </c>
      <c r="L14" s="80">
        <f>IF(L8&gt;$F$77,(L12-L8)/L8,$F$78)</f>
        <v>-0.23076923076923073</v>
      </c>
      <c r="M14" s="66"/>
      <c r="N14" s="219">
        <f>IF(N8&gt;$F$77,(N12-N8)/N8,$F$78)</f>
        <v>-0.3343653250773993</v>
      </c>
      <c r="O14" s="80">
        <f>IF(O8&gt;$F$77,(O12-O8)/O8,$F$78)</f>
        <v>-0.21903599755948752</v>
      </c>
      <c r="P14" s="80">
        <f>IF(P8&gt;$F$77,(P12-P8)/P8,$F$78)</f>
        <v>-0.2796105624430903</v>
      </c>
      <c r="Q14" s="81"/>
      <c r="R14" s="86"/>
    </row>
    <row r="15" spans="2:18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20"/>
      <c r="O15" s="66"/>
      <c r="P15" s="87"/>
      <c r="Q15" s="67"/>
      <c r="R15" s="87"/>
    </row>
    <row r="16" spans="2:18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20"/>
      <c r="O16" s="66"/>
      <c r="P16" s="66"/>
      <c r="Q16" s="67"/>
      <c r="R16" s="87"/>
    </row>
    <row r="17" spans="2:18" ht="15">
      <c r="B17" s="53"/>
      <c r="C17" s="54"/>
      <c r="D17" s="34"/>
      <c r="E17" s="296" t="s">
        <v>190</v>
      </c>
      <c r="F17" s="64">
        <v>5.2</v>
      </c>
      <c r="G17" s="64">
        <v>111.4</v>
      </c>
      <c r="H17" s="64">
        <v>673</v>
      </c>
      <c r="I17" s="64"/>
      <c r="J17" s="64">
        <v>4</v>
      </c>
      <c r="K17" s="64">
        <v>22.6</v>
      </c>
      <c r="L17" s="64">
        <v>83.4</v>
      </c>
      <c r="M17" s="64"/>
      <c r="N17" s="218">
        <v>9.2</v>
      </c>
      <c r="O17" s="64">
        <v>134</v>
      </c>
      <c r="P17" s="85">
        <v>756.4</v>
      </c>
      <c r="Q17" s="82"/>
      <c r="R17" s="84"/>
    </row>
    <row r="18" spans="2:18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8"/>
      <c r="O18" s="64"/>
      <c r="P18" s="85"/>
      <c r="Q18" s="65"/>
      <c r="R18" s="85"/>
    </row>
    <row r="19" spans="2:18" ht="15.75">
      <c r="B19" s="53"/>
      <c r="C19" s="54"/>
      <c r="D19" s="49"/>
      <c r="E19" s="297">
        <v>2009</v>
      </c>
      <c r="F19" s="64">
        <v>3</v>
      </c>
      <c r="G19" s="64">
        <v>123</v>
      </c>
      <c r="H19" s="64">
        <v>704</v>
      </c>
      <c r="I19" s="64"/>
      <c r="J19" s="64">
        <v>2</v>
      </c>
      <c r="K19" s="64">
        <v>29</v>
      </c>
      <c r="L19" s="64">
        <v>100</v>
      </c>
      <c r="M19" s="64"/>
      <c r="N19" s="218">
        <v>5</v>
      </c>
      <c r="O19" s="64">
        <v>152</v>
      </c>
      <c r="P19" s="85">
        <v>804</v>
      </c>
      <c r="Q19" s="82"/>
      <c r="R19" s="84"/>
    </row>
    <row r="20" spans="2:18" ht="15.75">
      <c r="B20" s="53"/>
      <c r="C20" s="54"/>
      <c r="D20" s="49"/>
      <c r="E20" s="297">
        <v>2010</v>
      </c>
      <c r="F20" s="64">
        <v>1</v>
      </c>
      <c r="G20" s="64">
        <v>115</v>
      </c>
      <c r="H20" s="64">
        <v>688</v>
      </c>
      <c r="I20" s="64"/>
      <c r="J20" s="64">
        <v>6</v>
      </c>
      <c r="K20" s="64">
        <v>23</v>
      </c>
      <c r="L20" s="64">
        <v>93</v>
      </c>
      <c r="M20" s="64"/>
      <c r="N20" s="218">
        <v>7</v>
      </c>
      <c r="O20" s="64">
        <v>138</v>
      </c>
      <c r="P20" s="85">
        <v>781</v>
      </c>
      <c r="Q20" s="82"/>
      <c r="R20" s="84"/>
    </row>
    <row r="21" spans="2:18" ht="15.75">
      <c r="B21" s="53"/>
      <c r="C21" s="54"/>
      <c r="D21" s="49"/>
      <c r="E21" s="297" t="s">
        <v>184</v>
      </c>
      <c r="F21" s="64">
        <v>3</v>
      </c>
      <c r="G21" s="64">
        <v>120</v>
      </c>
      <c r="H21" s="64">
        <v>733</v>
      </c>
      <c r="I21" s="64"/>
      <c r="J21" s="64">
        <v>4</v>
      </c>
      <c r="K21" s="64">
        <v>36</v>
      </c>
      <c r="L21" s="64">
        <v>91</v>
      </c>
      <c r="M21" s="64"/>
      <c r="N21" s="218">
        <v>7</v>
      </c>
      <c r="O21" s="64">
        <v>156</v>
      </c>
      <c r="P21" s="85">
        <v>824</v>
      </c>
      <c r="Q21" s="82"/>
      <c r="R21" s="84"/>
    </row>
    <row r="22" spans="2:18" ht="15">
      <c r="B22" s="53"/>
      <c r="C22" s="54"/>
      <c r="E22" s="297" t="s">
        <v>191</v>
      </c>
      <c r="F22" s="80" t="str">
        <f>IF(F20&gt;$F$77,(F21-F20)/F20,$F$78)</f>
        <v>*</v>
      </c>
      <c r="G22" s="80">
        <f>IF(G20&gt;$F$77,(G21-G20)/G20,$F$78)</f>
        <v>0.043478260869565216</v>
      </c>
      <c r="H22" s="80">
        <f>IF(H20&gt;$F$77,(H21-H20)/H20,$F$78)</f>
        <v>0.06540697674418605</v>
      </c>
      <c r="I22" s="66"/>
      <c r="J22" s="80" t="str">
        <f>IF(J20&gt;$F$77,(J21-J20)/J20,$F$78)</f>
        <v>*</v>
      </c>
      <c r="K22" s="80" t="str">
        <f>IF(K20&gt;$F$77,(K21-K20)/K20,$F$78)</f>
        <v>*</v>
      </c>
      <c r="L22" s="80">
        <f>IF(L20&gt;$F$77,(L21-L20)/L20,$F$78)</f>
        <v>-0.021505376344086023</v>
      </c>
      <c r="M22" s="66"/>
      <c r="N22" s="219" t="str">
        <f>IF(N20&gt;$F$77,(N21-N20)/N20,$F$78)</f>
        <v>*</v>
      </c>
      <c r="O22" s="80">
        <f>IF(O20&gt;$F$77,(O21-O20)/O20,$F$78)</f>
        <v>0.13043478260869565</v>
      </c>
      <c r="P22" s="80">
        <f>IF(P20&gt;$F$77,(P21-P20)/P20,$F$78)</f>
        <v>0.05505761843790013</v>
      </c>
      <c r="Q22" s="81"/>
      <c r="R22" s="86"/>
    </row>
    <row r="23" spans="2:18" ht="15">
      <c r="B23" s="53"/>
      <c r="C23" s="54"/>
      <c r="E23" s="297" t="s">
        <v>192</v>
      </c>
      <c r="F23" s="80" t="str">
        <f>IF(F17&gt;$F$77,(F21-F17)/F17,$F$78)</f>
        <v>*</v>
      </c>
      <c r="G23" s="80">
        <f>IF(G17&gt;$F$77,(G21-G17)/G17,$F$78)</f>
        <v>0.07719928186714536</v>
      </c>
      <c r="H23" s="80">
        <f>IF(H17&gt;$F$77,(H21-H17)/H17,$F$78)</f>
        <v>0.08915304606240713</v>
      </c>
      <c r="I23" s="66"/>
      <c r="J23" s="80" t="str">
        <f>IF(J17&gt;$F$77,(J21-J17)/J17,$F$78)</f>
        <v>*</v>
      </c>
      <c r="K23" s="80" t="str">
        <f>IF(K17&gt;$F$77,(K21-K17)/K17,$F$78)</f>
        <v>*</v>
      </c>
      <c r="L23" s="80">
        <f>IF(L17&gt;$F$77,(L21-L17)/L17,$F$78)</f>
        <v>0.09112709832134284</v>
      </c>
      <c r="M23" s="66"/>
      <c r="N23" s="219" t="str">
        <f>IF(N17&gt;$F$77,(N21-N17)/N17,$F$78)</f>
        <v>*</v>
      </c>
      <c r="O23" s="80">
        <f>IF(O17&gt;$F$77,(O21-O17)/O17,$F$78)</f>
        <v>0.16417910447761194</v>
      </c>
      <c r="P23" s="80">
        <f>IF(P17&gt;$F$77,(P21-P17)/P17,$F$78)</f>
        <v>0.08937070333157063</v>
      </c>
      <c r="Q23" s="81"/>
      <c r="R23" s="86"/>
    </row>
    <row r="24" spans="2:18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20"/>
      <c r="O24" s="66"/>
      <c r="P24" s="87"/>
      <c r="Q24" s="67"/>
      <c r="R24" s="87"/>
    </row>
    <row r="25" spans="2:18" ht="15.75">
      <c r="B25" s="53"/>
      <c r="C25" s="54"/>
      <c r="D25" s="49" t="s">
        <v>15</v>
      </c>
      <c r="F25" s="66"/>
      <c r="G25" s="66"/>
      <c r="H25" s="66"/>
      <c r="I25" s="66"/>
      <c r="J25" s="66"/>
      <c r="K25" s="66"/>
      <c r="L25" s="66"/>
      <c r="M25" s="66"/>
      <c r="N25" s="220"/>
      <c r="O25" s="66"/>
      <c r="P25" s="66"/>
      <c r="Q25" s="67"/>
      <c r="R25" s="87"/>
    </row>
    <row r="26" spans="2:18" ht="15">
      <c r="B26" s="53"/>
      <c r="C26" s="54"/>
      <c r="D26" s="34"/>
      <c r="E26" s="296" t="s">
        <v>190</v>
      </c>
      <c r="F26" s="64">
        <v>6</v>
      </c>
      <c r="G26" s="64">
        <v>159</v>
      </c>
      <c r="H26" s="64">
        <v>560.6</v>
      </c>
      <c r="I26" s="64"/>
      <c r="J26" s="64">
        <v>35.6</v>
      </c>
      <c r="K26" s="64">
        <v>211.6</v>
      </c>
      <c r="L26" s="64">
        <v>488.8</v>
      </c>
      <c r="M26" s="64"/>
      <c r="N26" s="218">
        <v>41.6</v>
      </c>
      <c r="O26" s="64">
        <v>370.6</v>
      </c>
      <c r="P26" s="85">
        <v>1049.4</v>
      </c>
      <c r="Q26" s="82"/>
      <c r="R26" s="84"/>
    </row>
    <row r="27" spans="2:18" ht="6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8"/>
      <c r="O27" s="64"/>
      <c r="P27" s="85"/>
      <c r="Q27" s="65"/>
      <c r="R27" s="85"/>
    </row>
    <row r="28" spans="2:18" ht="15.75">
      <c r="B28" s="53"/>
      <c r="C28" s="54"/>
      <c r="D28" s="49"/>
      <c r="E28" s="297">
        <v>2009</v>
      </c>
      <c r="F28" s="64">
        <v>8</v>
      </c>
      <c r="G28" s="64">
        <v>121</v>
      </c>
      <c r="H28" s="64">
        <v>499</v>
      </c>
      <c r="I28" s="64"/>
      <c r="J28" s="64">
        <v>35</v>
      </c>
      <c r="K28" s="64">
        <v>211</v>
      </c>
      <c r="L28" s="64">
        <v>522</v>
      </c>
      <c r="M28" s="64"/>
      <c r="N28" s="218">
        <v>43</v>
      </c>
      <c r="O28" s="64">
        <v>332</v>
      </c>
      <c r="P28" s="85">
        <v>1021</v>
      </c>
      <c r="Q28" s="82"/>
      <c r="R28" s="84"/>
    </row>
    <row r="29" spans="2:18" ht="15.75">
      <c r="B29" s="53"/>
      <c r="C29" s="54"/>
      <c r="D29" s="49"/>
      <c r="E29" s="297">
        <v>2010</v>
      </c>
      <c r="F29" s="64">
        <v>6</v>
      </c>
      <c r="G29" s="64">
        <v>122</v>
      </c>
      <c r="H29" s="64">
        <v>400</v>
      </c>
      <c r="I29" s="64"/>
      <c r="J29" s="64">
        <v>29</v>
      </c>
      <c r="K29" s="64">
        <v>197</v>
      </c>
      <c r="L29" s="64">
        <v>445</v>
      </c>
      <c r="M29" s="64"/>
      <c r="N29" s="218">
        <v>35</v>
      </c>
      <c r="O29" s="64">
        <v>319</v>
      </c>
      <c r="P29" s="85">
        <v>845</v>
      </c>
      <c r="Q29" s="82"/>
      <c r="R29" s="84"/>
    </row>
    <row r="30" spans="2:18" ht="15.75">
      <c r="B30" s="53"/>
      <c r="C30" s="54"/>
      <c r="D30" s="49"/>
      <c r="E30" s="297" t="s">
        <v>184</v>
      </c>
      <c r="F30" s="64">
        <v>9</v>
      </c>
      <c r="G30" s="64">
        <v>113</v>
      </c>
      <c r="H30" s="64">
        <v>426</v>
      </c>
      <c r="I30" s="64"/>
      <c r="J30" s="64">
        <v>24</v>
      </c>
      <c r="K30" s="64">
        <v>179</v>
      </c>
      <c r="L30" s="64">
        <v>381</v>
      </c>
      <c r="M30" s="64"/>
      <c r="N30" s="218">
        <v>33</v>
      </c>
      <c r="O30" s="64">
        <v>292</v>
      </c>
      <c r="P30" s="85">
        <v>807</v>
      </c>
      <c r="Q30" s="82"/>
      <c r="R30" s="84"/>
    </row>
    <row r="31" spans="2:18" ht="15">
      <c r="B31" s="53"/>
      <c r="C31" s="54"/>
      <c r="E31" s="297" t="s">
        <v>191</v>
      </c>
      <c r="F31" s="80" t="str">
        <f>IF(F29&gt;$F$77,(F30-F29)/F29,$F$78)</f>
        <v>*</v>
      </c>
      <c r="G31" s="80">
        <f>IF(G29&gt;$F$77,(G30-G29)/G29,$F$78)</f>
        <v>-0.07377049180327869</v>
      </c>
      <c r="H31" s="80">
        <f>IF(H29&gt;$F$77,(H30-H29)/H29,$F$78)</f>
        <v>0.065</v>
      </c>
      <c r="I31" s="66"/>
      <c r="J31" s="80" t="str">
        <f>IF(J29&gt;$F$77,(J30-J29)/J29,$F$78)</f>
        <v>*</v>
      </c>
      <c r="K31" s="80">
        <f>IF(K29&gt;$F$77,(K30-K29)/K29,$F$78)</f>
        <v>-0.09137055837563451</v>
      </c>
      <c r="L31" s="80">
        <f>IF(L29&gt;$F$77,(L30-L29)/L29,$F$78)</f>
        <v>-0.14382022471910114</v>
      </c>
      <c r="M31" s="66"/>
      <c r="N31" s="219" t="str">
        <f>IF(N29&gt;$F$77,(N30-N29)/N29,$F$78)</f>
        <v>*</v>
      </c>
      <c r="O31" s="80">
        <f>IF(O29&gt;$F$77,(O30-O29)/O29,$F$78)</f>
        <v>-0.08463949843260188</v>
      </c>
      <c r="P31" s="80">
        <f>IF(P29&gt;$F$77,(P30-P29)/P29,$F$78)</f>
        <v>-0.04497041420118343</v>
      </c>
      <c r="Q31" s="81"/>
      <c r="R31" s="86"/>
    </row>
    <row r="32" spans="2:18" ht="15">
      <c r="B32" s="53"/>
      <c r="C32" s="54"/>
      <c r="E32" s="297" t="s">
        <v>192</v>
      </c>
      <c r="F32" s="80" t="str">
        <f>IF(F26&gt;$F$77,(F30-F26)/F26,$F$78)</f>
        <v>*</v>
      </c>
      <c r="G32" s="80">
        <f>IF(G26&gt;$F$77,(G30-G26)/G26,$F$78)</f>
        <v>-0.2893081761006289</v>
      </c>
      <c r="H32" s="80">
        <f>IF(H26&gt;$F$77,(H30-H26)/H26,$F$78)</f>
        <v>-0.24009989297181594</v>
      </c>
      <c r="I32" s="66"/>
      <c r="J32" s="80" t="str">
        <f>IF(J26&gt;$F$77,(J30-J26)/J26,$F$78)</f>
        <v>*</v>
      </c>
      <c r="K32" s="80">
        <f>IF(K26&gt;$F$77,(K30-K26)/K26,$F$78)</f>
        <v>-0.1540642722117202</v>
      </c>
      <c r="L32" s="80">
        <f>IF(L26&gt;$F$77,(L30-L26)/L26,$F$78)</f>
        <v>-0.22054009819967269</v>
      </c>
      <c r="M32" s="66"/>
      <c r="N32" s="219" t="str">
        <f>IF(N26&gt;$F$77,(N30-N26)/N26,$F$78)</f>
        <v>*</v>
      </c>
      <c r="O32" s="80">
        <f>IF(O26&gt;$F$77,(O30-O26)/O26,$F$78)</f>
        <v>-0.21208850512682142</v>
      </c>
      <c r="P32" s="80">
        <f>IF(P26&gt;$F$77,(P30-P26)/P26,$F$78)</f>
        <v>-0.23098913664951407</v>
      </c>
      <c r="Q32" s="81"/>
      <c r="R32" s="86"/>
    </row>
    <row r="33" spans="2:18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20"/>
      <c r="O33" s="66"/>
      <c r="P33" s="87"/>
      <c r="Q33" s="67"/>
      <c r="R33" s="87"/>
    </row>
    <row r="34" spans="2:18" ht="15.75">
      <c r="B34" s="53"/>
      <c r="C34" s="54"/>
      <c r="D34" s="49" t="s">
        <v>16</v>
      </c>
      <c r="F34" s="66"/>
      <c r="G34" s="66"/>
      <c r="H34" s="66"/>
      <c r="I34" s="66"/>
      <c r="J34" s="66"/>
      <c r="K34" s="66"/>
      <c r="L34" s="66"/>
      <c r="M34" s="66"/>
      <c r="N34" s="220"/>
      <c r="O34" s="66"/>
      <c r="P34" s="66"/>
      <c r="Q34" s="67"/>
      <c r="R34" s="87"/>
    </row>
    <row r="35" spans="2:18" ht="15">
      <c r="B35" s="53"/>
      <c r="C35" s="54"/>
      <c r="D35" s="34"/>
      <c r="E35" s="296" t="s">
        <v>190</v>
      </c>
      <c r="F35" s="64">
        <v>21</v>
      </c>
      <c r="G35" s="64">
        <v>337.4</v>
      </c>
      <c r="H35" s="64">
        <v>4762.4</v>
      </c>
      <c r="I35" s="64"/>
      <c r="J35" s="64">
        <v>140.6</v>
      </c>
      <c r="K35" s="64">
        <v>920.4</v>
      </c>
      <c r="L35" s="64">
        <v>5844</v>
      </c>
      <c r="M35" s="64"/>
      <c r="N35" s="218">
        <v>161.6</v>
      </c>
      <c r="O35" s="64">
        <v>1257.8</v>
      </c>
      <c r="P35" s="85">
        <v>10606.4</v>
      </c>
      <c r="Q35" s="82"/>
      <c r="R35" s="84"/>
    </row>
    <row r="36" spans="2:18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8"/>
      <c r="O36" s="64"/>
      <c r="P36" s="85"/>
      <c r="Q36" s="65"/>
      <c r="R36" s="85"/>
    </row>
    <row r="37" spans="2:18" ht="15.75">
      <c r="B37" s="53"/>
      <c r="C37" s="54"/>
      <c r="D37" s="49"/>
      <c r="E37" s="297">
        <v>2009</v>
      </c>
      <c r="F37" s="64">
        <v>18</v>
      </c>
      <c r="G37" s="64">
        <v>293</v>
      </c>
      <c r="H37" s="64">
        <v>4249</v>
      </c>
      <c r="I37" s="64"/>
      <c r="J37" s="64">
        <v>98</v>
      </c>
      <c r="K37" s="64">
        <v>842</v>
      </c>
      <c r="L37" s="64">
        <v>5331</v>
      </c>
      <c r="M37" s="64"/>
      <c r="N37" s="218">
        <v>116</v>
      </c>
      <c r="O37" s="64">
        <v>1135</v>
      </c>
      <c r="P37" s="85">
        <v>9580</v>
      </c>
      <c r="Q37" s="82"/>
      <c r="R37" s="84"/>
    </row>
    <row r="38" spans="2:18" ht="15.75">
      <c r="B38" s="53"/>
      <c r="C38" s="54"/>
      <c r="D38" s="49"/>
      <c r="E38" s="297">
        <v>2010</v>
      </c>
      <c r="F38" s="64">
        <v>15</v>
      </c>
      <c r="G38" s="64">
        <v>233</v>
      </c>
      <c r="H38" s="64">
        <v>3864</v>
      </c>
      <c r="I38" s="64"/>
      <c r="J38" s="64">
        <v>90</v>
      </c>
      <c r="K38" s="64">
        <v>669</v>
      </c>
      <c r="L38" s="64">
        <v>4436</v>
      </c>
      <c r="M38" s="64"/>
      <c r="N38" s="218">
        <v>105</v>
      </c>
      <c r="O38" s="64">
        <v>902</v>
      </c>
      <c r="P38" s="85">
        <v>8300</v>
      </c>
      <c r="Q38" s="82"/>
      <c r="R38" s="84"/>
    </row>
    <row r="39" spans="2:18" ht="15.75">
      <c r="B39" s="53"/>
      <c r="C39" s="54"/>
      <c r="D39" s="49"/>
      <c r="E39" s="297" t="s">
        <v>184</v>
      </c>
      <c r="F39" s="64">
        <v>12</v>
      </c>
      <c r="G39" s="64">
        <v>208</v>
      </c>
      <c r="H39" s="64">
        <v>3757</v>
      </c>
      <c r="I39" s="64"/>
      <c r="J39" s="64">
        <v>77</v>
      </c>
      <c r="K39" s="64">
        <v>548</v>
      </c>
      <c r="L39" s="64">
        <v>4011</v>
      </c>
      <c r="M39" s="64"/>
      <c r="N39" s="218">
        <v>89</v>
      </c>
      <c r="O39" s="64">
        <v>756</v>
      </c>
      <c r="P39" s="85">
        <v>7768</v>
      </c>
      <c r="Q39" s="82"/>
      <c r="R39" s="84"/>
    </row>
    <row r="40" spans="2:18" ht="15">
      <c r="B40" s="53"/>
      <c r="C40" s="54"/>
      <c r="E40" s="297" t="s">
        <v>191</v>
      </c>
      <c r="F40" s="80" t="str">
        <f>IF(F38&gt;$F$77,(F39-F38)/F38,$F$78)</f>
        <v>*</v>
      </c>
      <c r="G40" s="80">
        <f>IF(G38&gt;$F$77,(G39-G38)/G38,$F$78)</f>
        <v>-0.1072961373390558</v>
      </c>
      <c r="H40" s="80">
        <f>IF(H38&gt;$F$77,(H39-H38)/H38,$F$78)</f>
        <v>-0.02769151138716356</v>
      </c>
      <c r="I40" s="66"/>
      <c r="J40" s="80">
        <f>IF(J38&gt;$F$77,(J39-J38)/J38,$F$78)</f>
        <v>-0.14444444444444443</v>
      </c>
      <c r="K40" s="80">
        <f>IF(K38&gt;$F$77,(K39-K38)/K38,$F$78)</f>
        <v>-0.18086696562032886</v>
      </c>
      <c r="L40" s="80">
        <f>IF(L38&gt;$F$77,(L39-L38)/L38,$F$78)</f>
        <v>-0.09580703336339044</v>
      </c>
      <c r="M40" s="66"/>
      <c r="N40" s="219">
        <f>IF(N38&gt;$F$77,(N39-N38)/N38,$F$78)</f>
        <v>-0.1523809523809524</v>
      </c>
      <c r="O40" s="80">
        <f>IF(O38&gt;$F$77,(O39-O38)/O38,$F$78)</f>
        <v>-0.16186252771618626</v>
      </c>
      <c r="P40" s="80">
        <f>IF(P38&gt;$F$77,(P39-P38)/P38,$F$78)</f>
        <v>-0.06409638554216868</v>
      </c>
      <c r="Q40" s="81"/>
      <c r="R40" s="86"/>
    </row>
    <row r="41" spans="2:18" ht="15">
      <c r="B41" s="53"/>
      <c r="C41" s="54"/>
      <c r="E41" s="297" t="s">
        <v>192</v>
      </c>
      <c r="F41" s="80" t="str">
        <f>IF(F35&gt;$F$77,(F39-F35)/F35,$F$78)</f>
        <v>*</v>
      </c>
      <c r="G41" s="80">
        <f>IF(G35&gt;$F$77,(G39-G35)/G35,$F$78)</f>
        <v>-0.3835210432720806</v>
      </c>
      <c r="H41" s="80">
        <f>IF(H35&gt;$F$77,(H39-H35)/H35,$F$78)</f>
        <v>-0.2111120443473878</v>
      </c>
      <c r="I41" s="66"/>
      <c r="J41" s="80">
        <f>IF(J35&gt;$F$77,(J39-J35)/J35,$F$78)</f>
        <v>-0.4523470839260313</v>
      </c>
      <c r="K41" s="80">
        <f>IF(K35&gt;$F$77,(K39-K35)/K35,$F$78)</f>
        <v>-0.40460669274228594</v>
      </c>
      <c r="L41" s="80">
        <f>IF(L35&gt;$F$77,(L39-L35)/L35,$F$78)</f>
        <v>-0.31365503080082136</v>
      </c>
      <c r="M41" s="66"/>
      <c r="N41" s="219">
        <f>IF(N35&gt;$F$77,(N39-N35)/N35,$F$78)</f>
        <v>-0.4492574257425742</v>
      </c>
      <c r="O41" s="80">
        <f>IF(O35&gt;$F$77,(O39-O35)/O35,$F$78)</f>
        <v>-0.3989505485768802</v>
      </c>
      <c r="P41" s="80">
        <f>IF(P35&gt;$F$77,(P39-P35)/P35,$F$78)</f>
        <v>-0.2676120078443204</v>
      </c>
      <c r="Q41" s="81"/>
      <c r="R41" s="86"/>
    </row>
    <row r="42" spans="2:18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20"/>
      <c r="O42" s="66"/>
      <c r="P42" s="87"/>
      <c r="Q42" s="67"/>
      <c r="R42" s="87"/>
    </row>
    <row r="43" spans="2:18" ht="15.75">
      <c r="B43" s="53"/>
      <c r="C43" s="54"/>
      <c r="D43" s="49" t="s">
        <v>21</v>
      </c>
      <c r="F43" s="66"/>
      <c r="G43" s="66"/>
      <c r="H43" s="66"/>
      <c r="I43" s="66"/>
      <c r="J43" s="66"/>
      <c r="K43" s="66"/>
      <c r="L43" s="66"/>
      <c r="M43" s="66"/>
      <c r="N43" s="220"/>
      <c r="O43" s="66"/>
      <c r="P43" s="66"/>
      <c r="Q43" s="67"/>
      <c r="R43" s="87"/>
    </row>
    <row r="44" spans="2:18" ht="15">
      <c r="B44" s="53"/>
      <c r="C44" s="54"/>
      <c r="D44" s="34"/>
      <c r="E44" s="296" t="s">
        <v>190</v>
      </c>
      <c r="F44" s="64">
        <v>0.4</v>
      </c>
      <c r="G44" s="64">
        <v>49.6</v>
      </c>
      <c r="H44" s="64">
        <v>669.4</v>
      </c>
      <c r="I44" s="64"/>
      <c r="J44" s="64">
        <v>0.4</v>
      </c>
      <c r="K44" s="64">
        <v>5.4</v>
      </c>
      <c r="L44" s="64">
        <v>79.6</v>
      </c>
      <c r="M44" s="64"/>
      <c r="N44" s="218">
        <v>0.8</v>
      </c>
      <c r="O44" s="64">
        <v>55</v>
      </c>
      <c r="P44" s="85">
        <v>749</v>
      </c>
      <c r="Q44" s="82"/>
      <c r="R44" s="84"/>
    </row>
    <row r="45" spans="2:18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8"/>
      <c r="O45" s="64"/>
      <c r="P45" s="85"/>
      <c r="Q45" s="65"/>
      <c r="R45" s="85"/>
    </row>
    <row r="46" spans="2:18" ht="15.75">
      <c r="B46" s="53"/>
      <c r="C46" s="54"/>
      <c r="D46" s="49"/>
      <c r="E46" s="297">
        <v>2009</v>
      </c>
      <c r="F46" s="64">
        <v>0</v>
      </c>
      <c r="G46" s="64">
        <v>32</v>
      </c>
      <c r="H46" s="64">
        <v>430</v>
      </c>
      <c r="I46" s="64"/>
      <c r="J46" s="64">
        <v>0</v>
      </c>
      <c r="K46" s="64">
        <v>4</v>
      </c>
      <c r="L46" s="64">
        <v>43</v>
      </c>
      <c r="M46" s="64"/>
      <c r="N46" s="218">
        <v>0</v>
      </c>
      <c r="O46" s="64">
        <v>36</v>
      </c>
      <c r="P46" s="85">
        <v>473</v>
      </c>
      <c r="Q46" s="82"/>
      <c r="R46" s="84"/>
    </row>
    <row r="47" spans="2:18" ht="15.75">
      <c r="B47" s="53"/>
      <c r="C47" s="54"/>
      <c r="D47" s="49"/>
      <c r="E47" s="297">
        <v>2010</v>
      </c>
      <c r="F47" s="64">
        <v>0</v>
      </c>
      <c r="G47" s="64">
        <v>39</v>
      </c>
      <c r="H47" s="64">
        <v>416</v>
      </c>
      <c r="I47" s="64"/>
      <c r="J47" s="64">
        <v>1</v>
      </c>
      <c r="K47" s="64">
        <v>13</v>
      </c>
      <c r="L47" s="64">
        <v>124</v>
      </c>
      <c r="M47" s="64"/>
      <c r="N47" s="218">
        <v>1</v>
      </c>
      <c r="O47" s="64">
        <v>52</v>
      </c>
      <c r="P47" s="85">
        <v>540</v>
      </c>
      <c r="Q47" s="82"/>
      <c r="R47" s="84"/>
    </row>
    <row r="48" spans="2:18" ht="15.75">
      <c r="B48" s="53"/>
      <c r="C48" s="54"/>
      <c r="D48" s="49"/>
      <c r="E48" s="297" t="s">
        <v>184</v>
      </c>
      <c r="F48" s="64">
        <v>1</v>
      </c>
      <c r="G48" s="64">
        <v>45</v>
      </c>
      <c r="H48" s="64">
        <v>410</v>
      </c>
      <c r="I48" s="64"/>
      <c r="J48" s="64">
        <v>0</v>
      </c>
      <c r="K48" s="64">
        <v>5</v>
      </c>
      <c r="L48" s="64">
        <v>92</v>
      </c>
      <c r="M48" s="64"/>
      <c r="N48" s="218">
        <v>1</v>
      </c>
      <c r="O48" s="64">
        <v>50</v>
      </c>
      <c r="P48" s="85">
        <v>502</v>
      </c>
      <c r="Q48" s="82"/>
      <c r="R48" s="84"/>
    </row>
    <row r="49" spans="2:18" ht="15">
      <c r="B49" s="53"/>
      <c r="C49" s="54"/>
      <c r="E49" s="297" t="s">
        <v>191</v>
      </c>
      <c r="F49" s="80" t="str">
        <f>IF(F47&gt;$F$77,(F48-F47)/F47,$F$78)</f>
        <v>*</v>
      </c>
      <c r="G49" s="80" t="str">
        <f>IF(G47&gt;$F$77,(G48-G47)/G47,$F$78)</f>
        <v>*</v>
      </c>
      <c r="H49" s="80">
        <f>IF(H47&gt;$F$77,(H48-H47)/H47,$F$78)</f>
        <v>-0.014423076923076924</v>
      </c>
      <c r="I49" s="66"/>
      <c r="J49" s="80" t="str">
        <f>IF(J47&gt;$F$77,(J48-J47)/J47,$F$78)</f>
        <v>*</v>
      </c>
      <c r="K49" s="80" t="str">
        <f>IF(K47&gt;$F$77,(K48-K47)/K47,$F$78)</f>
        <v>*</v>
      </c>
      <c r="L49" s="80">
        <f>IF(L47&gt;$F$77,(L48-L47)/L47,$F$78)</f>
        <v>-0.25806451612903225</v>
      </c>
      <c r="M49" s="66"/>
      <c r="N49" s="219" t="str">
        <f>IF(N47&gt;$F$77,(N48-N47)/N47,$F$78)</f>
        <v>*</v>
      </c>
      <c r="O49" s="80">
        <f>IF(O47&gt;$F$77,(O48-O47)/O47,$F$78)</f>
        <v>-0.038461538461538464</v>
      </c>
      <c r="P49" s="80">
        <f>IF(P47&gt;$F$77,(P48-P47)/P47,$F$78)</f>
        <v>-0.07037037037037037</v>
      </c>
      <c r="Q49" s="81"/>
      <c r="R49" s="86"/>
    </row>
    <row r="50" spans="2:18" ht="15">
      <c r="B50" s="53"/>
      <c r="C50" s="54"/>
      <c r="E50" s="297" t="s">
        <v>192</v>
      </c>
      <c r="F50" s="80" t="str">
        <f>IF(F44&gt;$F$77,(F48-F44)/F44,$F$78)</f>
        <v>*</v>
      </c>
      <c r="G50" s="80" t="str">
        <f>IF(G44&gt;$F$77,(G48-G44)/G44,$F$78)</f>
        <v>*</v>
      </c>
      <c r="H50" s="80">
        <f>IF(H44&gt;$F$77,(H48-H44)/H44,$F$78)</f>
        <v>-0.3875112040633403</v>
      </c>
      <c r="I50" s="66"/>
      <c r="J50" s="80" t="str">
        <f>IF(J44&gt;$F$77,(J48-J44)/J44,$F$78)</f>
        <v>*</v>
      </c>
      <c r="K50" s="80" t="str">
        <f>IF(K44&gt;$F$77,(K48-K44)/K44,$F$78)</f>
        <v>*</v>
      </c>
      <c r="L50" s="80">
        <f>IF(L44&gt;$F$77,(L48-L44)/L44,$F$78)</f>
        <v>0.1557788944723619</v>
      </c>
      <c r="M50" s="66"/>
      <c r="N50" s="219" t="str">
        <f>IF(N44&gt;$F$77,(N48-N44)/N44,$F$78)</f>
        <v>*</v>
      </c>
      <c r="O50" s="80">
        <f>IF(O44&gt;$F$77,(O48-O44)/O44,$F$78)</f>
        <v>-0.09090909090909091</v>
      </c>
      <c r="P50" s="80">
        <f>IF(P44&gt;$F$77,(P48-P44)/P44,$F$78)</f>
        <v>-0.32977303070761016</v>
      </c>
      <c r="Q50" s="81"/>
      <c r="R50" s="86"/>
    </row>
    <row r="51" spans="2:18" ht="6" customHeight="1">
      <c r="B51" s="53"/>
      <c r="C51" s="54"/>
      <c r="D51" s="49"/>
      <c r="F51" s="66"/>
      <c r="G51" s="66"/>
      <c r="H51" s="66"/>
      <c r="I51" s="66"/>
      <c r="J51" s="66"/>
      <c r="K51" s="66"/>
      <c r="L51" s="66"/>
      <c r="M51" s="66"/>
      <c r="N51" s="220"/>
      <c r="O51" s="66"/>
      <c r="P51" s="87"/>
      <c r="Q51" s="67"/>
      <c r="R51" s="87"/>
    </row>
    <row r="52" spans="2:18" ht="15.75">
      <c r="B52" s="53"/>
      <c r="C52" s="54"/>
      <c r="D52" s="49" t="s">
        <v>43</v>
      </c>
      <c r="F52" s="66"/>
      <c r="G52" s="66"/>
      <c r="H52" s="66"/>
      <c r="I52" s="66"/>
      <c r="J52" s="66"/>
      <c r="K52" s="66"/>
      <c r="L52" s="66"/>
      <c r="M52" s="66"/>
      <c r="N52" s="220"/>
      <c r="O52" s="66"/>
      <c r="P52" s="66"/>
      <c r="Q52" s="67"/>
      <c r="R52" s="87"/>
    </row>
    <row r="53" spans="2:18" ht="15">
      <c r="B53" s="53"/>
      <c r="C53" s="54"/>
      <c r="D53" s="34"/>
      <c r="E53" s="296" t="s">
        <v>190</v>
      </c>
      <c r="F53" s="64">
        <v>3.6</v>
      </c>
      <c r="G53" s="64">
        <v>42.4</v>
      </c>
      <c r="H53" s="64">
        <v>489</v>
      </c>
      <c r="I53" s="64"/>
      <c r="J53" s="64">
        <v>10.4</v>
      </c>
      <c r="K53" s="64">
        <v>90</v>
      </c>
      <c r="L53" s="64">
        <v>591.4</v>
      </c>
      <c r="M53" s="64"/>
      <c r="N53" s="218">
        <v>14</v>
      </c>
      <c r="O53" s="64">
        <v>132.4</v>
      </c>
      <c r="P53" s="85">
        <v>1080.4</v>
      </c>
      <c r="Q53" s="82"/>
      <c r="R53" s="84"/>
    </row>
    <row r="54" spans="2:18" ht="3.75" customHeight="1">
      <c r="B54" s="53"/>
      <c r="C54" s="54"/>
      <c r="D54" s="34"/>
      <c r="F54" s="64"/>
      <c r="G54" s="64"/>
      <c r="H54" s="64"/>
      <c r="I54" s="64"/>
      <c r="J54" s="64"/>
      <c r="K54" s="64"/>
      <c r="L54" s="64"/>
      <c r="M54" s="64"/>
      <c r="N54" s="218"/>
      <c r="O54" s="64"/>
      <c r="P54" s="85"/>
      <c r="Q54" s="65"/>
      <c r="R54" s="85"/>
    </row>
    <row r="55" spans="2:18" ht="15">
      <c r="B55" s="53"/>
      <c r="C55" s="54"/>
      <c r="D55" s="68"/>
      <c r="E55" s="297">
        <v>2009</v>
      </c>
      <c r="F55" s="64">
        <v>1</v>
      </c>
      <c r="G55" s="64">
        <v>32</v>
      </c>
      <c r="H55" s="64">
        <v>435</v>
      </c>
      <c r="I55" s="64"/>
      <c r="J55" s="64">
        <v>4</v>
      </c>
      <c r="K55" s="64">
        <v>91</v>
      </c>
      <c r="L55" s="64">
        <v>532</v>
      </c>
      <c r="M55" s="64"/>
      <c r="N55" s="218">
        <v>5</v>
      </c>
      <c r="O55" s="64">
        <v>123</v>
      </c>
      <c r="P55" s="85">
        <v>967</v>
      </c>
      <c r="Q55" s="82"/>
      <c r="R55" s="84"/>
    </row>
    <row r="56" spans="2:18" ht="15">
      <c r="B56" s="53"/>
      <c r="C56" s="54"/>
      <c r="D56" s="68"/>
      <c r="E56" s="297">
        <v>2010</v>
      </c>
      <c r="F56" s="64">
        <v>4</v>
      </c>
      <c r="G56" s="64">
        <v>31</v>
      </c>
      <c r="H56" s="64">
        <v>401</v>
      </c>
      <c r="I56" s="64"/>
      <c r="J56" s="64">
        <v>9</v>
      </c>
      <c r="K56" s="64">
        <v>69</v>
      </c>
      <c r="L56" s="64">
        <v>457</v>
      </c>
      <c r="M56" s="64"/>
      <c r="N56" s="218">
        <v>13</v>
      </c>
      <c r="O56" s="64">
        <v>100</v>
      </c>
      <c r="P56" s="85">
        <v>858</v>
      </c>
      <c r="Q56" s="82"/>
      <c r="R56" s="84"/>
    </row>
    <row r="57" spans="2:18" ht="15.75">
      <c r="B57" s="53"/>
      <c r="C57" s="54"/>
      <c r="D57" s="49"/>
      <c r="E57" s="297" t="s">
        <v>184</v>
      </c>
      <c r="F57" s="64">
        <v>4</v>
      </c>
      <c r="G57" s="64">
        <v>36</v>
      </c>
      <c r="H57" s="64">
        <v>387</v>
      </c>
      <c r="I57" s="64"/>
      <c r="J57" s="64">
        <v>9</v>
      </c>
      <c r="K57" s="64">
        <v>71</v>
      </c>
      <c r="L57" s="64">
        <v>418</v>
      </c>
      <c r="M57" s="64"/>
      <c r="N57" s="218">
        <v>13</v>
      </c>
      <c r="O57" s="64">
        <v>107</v>
      </c>
      <c r="P57" s="85">
        <v>805</v>
      </c>
      <c r="Q57" s="82"/>
      <c r="R57" s="84"/>
    </row>
    <row r="58" spans="2:18" ht="15">
      <c r="B58" s="53"/>
      <c r="C58" s="54"/>
      <c r="E58" s="297" t="s">
        <v>191</v>
      </c>
      <c r="F58" s="80" t="str">
        <f>IF(F56&gt;$F$77,(F57-F56)/F56,$F$78)</f>
        <v>*</v>
      </c>
      <c r="G58" s="80" t="str">
        <f>IF(G56&gt;$F$77,(G57-G56)/G56,$F$78)</f>
        <v>*</v>
      </c>
      <c r="H58" s="80">
        <f>IF(H56&gt;$F$77,(H57-H56)/H56,$F$78)</f>
        <v>-0.034912718204488775</v>
      </c>
      <c r="I58" s="66"/>
      <c r="J58" s="80" t="str">
        <f>IF(J56&gt;$F$77,(J57-J56)/J56,$F$78)</f>
        <v>*</v>
      </c>
      <c r="K58" s="80">
        <f>IF(K56&gt;$F$77,(K57-K56)/K56,$F$78)</f>
        <v>0.028985507246376812</v>
      </c>
      <c r="L58" s="80">
        <f>IF(L56&gt;$F$77,(L57-L56)/L56,$F$78)</f>
        <v>-0.08533916849015317</v>
      </c>
      <c r="M58" s="66"/>
      <c r="N58" s="219" t="str">
        <f>IF(N56&gt;$F$77,(N57-N56)/N56,$F$78)</f>
        <v>*</v>
      </c>
      <c r="O58" s="80">
        <f>IF(O56&gt;$F$77,(O57-O56)/O56,$F$78)</f>
        <v>0.07</v>
      </c>
      <c r="P58" s="80">
        <f>IF(P56&gt;$F$77,(P57-P56)/P56,$F$78)</f>
        <v>-0.06177156177156177</v>
      </c>
      <c r="Q58" s="81"/>
      <c r="R58" s="86"/>
    </row>
    <row r="59" spans="2:18" ht="15">
      <c r="B59" s="53"/>
      <c r="C59" s="54"/>
      <c r="E59" s="297" t="s">
        <v>192</v>
      </c>
      <c r="F59" s="80" t="str">
        <f>IF(F53&gt;$F$77,(F57-F53)/F53,$F$78)</f>
        <v>*</v>
      </c>
      <c r="G59" s="80" t="str">
        <f>IF(G53&gt;$F$77,(G57-G53)/G53,$F$78)</f>
        <v>*</v>
      </c>
      <c r="H59" s="80">
        <f>IF(H53&gt;$F$77,(H57-H53)/H53,$F$78)</f>
        <v>-0.2085889570552147</v>
      </c>
      <c r="I59" s="66"/>
      <c r="J59" s="80" t="str">
        <f>IF(J53&gt;$F$77,(J57-J53)/J53,$F$78)</f>
        <v>*</v>
      </c>
      <c r="K59" s="80">
        <f>IF(K53&gt;$F$77,(K57-K53)/K53,$F$78)</f>
        <v>-0.2111111111111111</v>
      </c>
      <c r="L59" s="80">
        <f>IF(L53&gt;$F$77,(L57-L53)/L53,$F$78)</f>
        <v>-0.2932025701724721</v>
      </c>
      <c r="M59" s="66"/>
      <c r="N59" s="219" t="str">
        <f>IF(N53&gt;$F$77,(N57-N53)/N53,$F$78)</f>
        <v>*</v>
      </c>
      <c r="O59" s="80">
        <f>IF(O53&gt;$F$77,(O57-O53)/O53,$F$78)</f>
        <v>-0.19184290030211484</v>
      </c>
      <c r="P59" s="80">
        <f>IF(P53&gt;$F$77,(P57-P53)/P53,$F$78)</f>
        <v>-0.25490559052202894</v>
      </c>
      <c r="Q59" s="81"/>
      <c r="R59" s="86"/>
    </row>
    <row r="60" spans="2:18" ht="6" customHeight="1">
      <c r="B60" s="53"/>
      <c r="C60" s="54"/>
      <c r="D60" s="68"/>
      <c r="F60" s="66"/>
      <c r="G60" s="66"/>
      <c r="H60" s="66"/>
      <c r="I60" s="66"/>
      <c r="J60" s="66"/>
      <c r="K60" s="66"/>
      <c r="L60" s="66"/>
      <c r="M60" s="66"/>
      <c r="N60" s="220"/>
      <c r="O60" s="66"/>
      <c r="P60" s="87"/>
      <c r="Q60" s="67"/>
      <c r="R60" s="87"/>
    </row>
    <row r="61" spans="2:18" ht="15.75">
      <c r="B61" s="53"/>
      <c r="C61" s="54"/>
      <c r="D61" s="69" t="s">
        <v>25</v>
      </c>
      <c r="F61" s="66"/>
      <c r="G61" s="66"/>
      <c r="H61" s="66"/>
      <c r="I61" s="66"/>
      <c r="J61" s="66"/>
      <c r="K61" s="66"/>
      <c r="L61" s="66"/>
      <c r="M61" s="66"/>
      <c r="N61" s="220"/>
      <c r="O61" s="66"/>
      <c r="P61" s="66"/>
      <c r="Q61" s="67"/>
      <c r="R61" s="87"/>
    </row>
    <row r="62" spans="2:18" ht="15">
      <c r="B62" s="53"/>
      <c r="C62" s="54"/>
      <c r="D62" s="34"/>
      <c r="E62" s="296" t="s">
        <v>190</v>
      </c>
      <c r="F62" s="79">
        <f>F8+F17+F26+F35+F44+F53</f>
        <v>82.4</v>
      </c>
      <c r="G62" s="79">
        <f>G8+G17+G26+G35+G44+G53</f>
        <v>1308.8</v>
      </c>
      <c r="H62" s="79">
        <f>H8+H17+H26+H35+H44+H53</f>
        <v>9877.199999999999</v>
      </c>
      <c r="I62" s="64"/>
      <c r="J62" s="79">
        <f>J8+J17+J26+J35+J44+J53</f>
        <v>209.4</v>
      </c>
      <c r="K62" s="79">
        <f>K8+K17+K26+K35+K44+K53</f>
        <v>1296.6000000000001</v>
      </c>
      <c r="L62" s="79">
        <f>L8+L17+L26+L35+L44+L53</f>
        <v>7219.8</v>
      </c>
      <c r="M62" s="64"/>
      <c r="N62" s="217">
        <f>F62+J62</f>
        <v>291.8</v>
      </c>
      <c r="O62" s="79">
        <f>G62+K62</f>
        <v>2605.4</v>
      </c>
      <c r="P62" s="84">
        <f>H62+L62</f>
        <v>17097</v>
      </c>
      <c r="Q62" s="82"/>
      <c r="R62" s="84"/>
    </row>
    <row r="63" spans="2:18" ht="3.75" customHeight="1">
      <c r="B63" s="53"/>
      <c r="C63" s="54"/>
      <c r="D63" s="34"/>
      <c r="F63" s="64"/>
      <c r="G63" s="64"/>
      <c r="H63" s="64"/>
      <c r="I63" s="64"/>
      <c r="J63" s="64"/>
      <c r="K63" s="64"/>
      <c r="L63" s="64"/>
      <c r="M63" s="64"/>
      <c r="N63" s="218"/>
      <c r="O63" s="64"/>
      <c r="P63" s="85"/>
      <c r="Q63" s="65"/>
      <c r="R63" s="85"/>
    </row>
    <row r="64" spans="2:18" ht="15">
      <c r="B64" s="53"/>
      <c r="C64" s="54"/>
      <c r="E64" s="297">
        <v>2009</v>
      </c>
      <c r="F64" s="79">
        <f aca="true" t="shared" si="0" ref="F64:H66">F10+F19+F28+F37+F46+F55</f>
        <v>63</v>
      </c>
      <c r="G64" s="79">
        <f t="shared" si="0"/>
        <v>1082</v>
      </c>
      <c r="H64" s="79">
        <f t="shared" si="0"/>
        <v>8424</v>
      </c>
      <c r="I64" s="64"/>
      <c r="J64" s="79">
        <f aca="true" t="shared" si="1" ref="J64:L66">J10+J19+J28+J37+J46+J55</f>
        <v>153</v>
      </c>
      <c r="K64" s="79">
        <f t="shared" si="1"/>
        <v>1205</v>
      </c>
      <c r="L64" s="79">
        <f t="shared" si="1"/>
        <v>6620</v>
      </c>
      <c r="M64" s="64"/>
      <c r="N64" s="217">
        <f aca="true" t="shared" si="2" ref="N64:P65">F64+J64</f>
        <v>216</v>
      </c>
      <c r="O64" s="79">
        <f t="shared" si="2"/>
        <v>2287</v>
      </c>
      <c r="P64" s="84">
        <f t="shared" si="2"/>
        <v>15044</v>
      </c>
      <c r="Q64" s="82"/>
      <c r="R64" s="84"/>
    </row>
    <row r="65" spans="2:18" ht="15">
      <c r="B65" s="53"/>
      <c r="C65" s="54"/>
      <c r="E65" s="297">
        <v>2010</v>
      </c>
      <c r="F65" s="79">
        <f t="shared" si="0"/>
        <v>59</v>
      </c>
      <c r="G65" s="79">
        <f t="shared" si="0"/>
        <v>972</v>
      </c>
      <c r="H65" s="79">
        <f t="shared" si="0"/>
        <v>7681</v>
      </c>
      <c r="I65" s="64"/>
      <c r="J65" s="79">
        <f t="shared" si="1"/>
        <v>149</v>
      </c>
      <c r="K65" s="79">
        <f t="shared" si="1"/>
        <v>996</v>
      </c>
      <c r="L65" s="79">
        <f t="shared" si="1"/>
        <v>5657</v>
      </c>
      <c r="M65" s="64"/>
      <c r="N65" s="217">
        <f t="shared" si="2"/>
        <v>208</v>
      </c>
      <c r="O65" s="79">
        <f t="shared" si="2"/>
        <v>1968</v>
      </c>
      <c r="P65" s="84">
        <f t="shared" si="2"/>
        <v>13338</v>
      </c>
      <c r="Q65" s="82"/>
      <c r="R65" s="84"/>
    </row>
    <row r="66" spans="2:18" ht="15.75">
      <c r="B66" s="53"/>
      <c r="C66" s="54"/>
      <c r="D66" s="49"/>
      <c r="E66" s="297" t="s">
        <v>184</v>
      </c>
      <c r="F66" s="79">
        <f t="shared" si="0"/>
        <v>64</v>
      </c>
      <c r="G66" s="79">
        <f t="shared" si="0"/>
        <v>998</v>
      </c>
      <c r="H66" s="79">
        <f t="shared" si="0"/>
        <v>7668</v>
      </c>
      <c r="I66" s="64"/>
      <c r="J66" s="79">
        <f t="shared" si="1"/>
        <v>122</v>
      </c>
      <c r="K66" s="79">
        <f t="shared" si="1"/>
        <v>875</v>
      </c>
      <c r="L66" s="79">
        <f t="shared" si="1"/>
        <v>5095</v>
      </c>
      <c r="M66" s="64"/>
      <c r="N66" s="217">
        <f>F66+J66</f>
        <v>186</v>
      </c>
      <c r="O66" s="79">
        <f>G66+K66</f>
        <v>1873</v>
      </c>
      <c r="P66" s="84">
        <f>H66+L66</f>
        <v>12763</v>
      </c>
      <c r="Q66" s="82"/>
      <c r="R66" s="84"/>
    </row>
    <row r="67" spans="2:18" ht="15">
      <c r="B67" s="53"/>
      <c r="C67" s="54"/>
      <c r="E67" s="297" t="s">
        <v>191</v>
      </c>
      <c r="F67" s="80">
        <f>IF(F65&gt;$F$77,(F66-F65)/F65,$F$78)</f>
        <v>0.0847457627118644</v>
      </c>
      <c r="G67" s="80">
        <f>IF(G65&gt;$F$77,(G66-G65)/G65,$F$78)</f>
        <v>0.026748971193415638</v>
      </c>
      <c r="H67" s="80">
        <f>IF(H65&gt;$F$77,(H66-H65)/H65,$F$78)</f>
        <v>-0.0016924879572972268</v>
      </c>
      <c r="I67" s="66"/>
      <c r="J67" s="80">
        <f>IF(J65&gt;$F$77,(J66-J65)/J65,$F$78)</f>
        <v>-0.18120805369127516</v>
      </c>
      <c r="K67" s="80">
        <f>IF(K65&gt;$F$77,(K66-K65)/K65,$F$78)</f>
        <v>-0.1214859437751004</v>
      </c>
      <c r="L67" s="80">
        <f>IF(L65&gt;$F$77,(L66-L65)/L65,$F$78)</f>
        <v>-0.0993459430793707</v>
      </c>
      <c r="M67" s="66"/>
      <c r="N67" s="219">
        <f>IF(N65&gt;$F$77,(N66-N65)/N65,$F$78)</f>
        <v>-0.10576923076923077</v>
      </c>
      <c r="O67" s="80">
        <f>IF(O65&gt;$F$77,(O66-O65)/O65,$F$78)</f>
        <v>-0.048272357723577235</v>
      </c>
      <c r="P67" s="80">
        <f>IF(P65&gt;$F$77,(P66-P65)/P65,$F$78)</f>
        <v>-0.04310991153096416</v>
      </c>
      <c r="Q67" s="81"/>
      <c r="R67" s="86"/>
    </row>
    <row r="68" spans="2:18" ht="15">
      <c r="B68" s="53"/>
      <c r="C68" s="54"/>
      <c r="E68" s="297" t="s">
        <v>192</v>
      </c>
      <c r="F68" s="80">
        <f>IF(F62&gt;$F$77,(F66-F62)/F62,$F$78)</f>
        <v>-0.22330097087378648</v>
      </c>
      <c r="G68" s="80">
        <f>IF(G62&gt;$F$77,(G66-G62)/G62,$F$78)</f>
        <v>-0.2374694376528117</v>
      </c>
      <c r="H68" s="80">
        <f>IF(H62&gt;$F$77,(H66-H62)/H62,$F$78)</f>
        <v>-0.22366662616935964</v>
      </c>
      <c r="I68" s="66"/>
      <c r="J68" s="80">
        <f>IF(J62&gt;$F$77,(J66-J62)/J62,$F$78)</f>
        <v>-0.4173829990448902</v>
      </c>
      <c r="K68" s="80">
        <f>IF(K62&gt;$F$77,(K66-K62)/K62,$F$78)</f>
        <v>-0.3251581058152091</v>
      </c>
      <c r="L68" s="80">
        <f>IF(L62&gt;$F$77,(L66-L62)/L62,$F$78)</f>
        <v>-0.294301781212776</v>
      </c>
      <c r="M68" s="66"/>
      <c r="N68" s="219">
        <f>IF(N62&gt;$F$77,(N66-N62)/N62,$F$78)</f>
        <v>-0.3625771076079507</v>
      </c>
      <c r="O68" s="80">
        <f>IF(O62&gt;$F$77,(O66-O62)/O62,$F$78)</f>
        <v>-0.28110846703001463</v>
      </c>
      <c r="P68" s="80">
        <f>IF(P62&gt;$F$77,(P66-P62)/P62,$F$78)</f>
        <v>-0.25349476516347896</v>
      </c>
      <c r="Q68" s="81"/>
      <c r="R68" s="86"/>
    </row>
    <row r="69" spans="2:18" ht="9" customHeight="1" thickBot="1">
      <c r="B69" s="59"/>
      <c r="C69" s="60"/>
      <c r="D69" s="62"/>
      <c r="E69" s="61"/>
      <c r="F69" s="70"/>
      <c r="G69" s="70"/>
      <c r="H69" s="70"/>
      <c r="I69" s="70"/>
      <c r="J69" s="70"/>
      <c r="K69" s="70"/>
      <c r="L69" s="70"/>
      <c r="M69" s="70"/>
      <c r="N69" s="221"/>
      <c r="O69" s="70"/>
      <c r="P69" s="90"/>
      <c r="Q69" s="92"/>
      <c r="R69" s="72"/>
    </row>
    <row r="70" spans="2:18" ht="6" customHeight="1">
      <c r="B70" s="54"/>
      <c r="C70" s="54"/>
      <c r="D70" s="71"/>
      <c r="E70" s="5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2:18" ht="15.75" customHeight="1">
      <c r="B71" s="54"/>
      <c r="C71" s="54"/>
      <c r="D71" s="115" t="s">
        <v>22</v>
      </c>
      <c r="E71" s="5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2:18" ht="6" customHeight="1">
      <c r="B72" s="54"/>
      <c r="C72" s="54"/>
      <c r="D72" s="132"/>
      <c r="E72" s="54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2:18" ht="15.75" customHeight="1">
      <c r="B73" s="54"/>
      <c r="C73" s="54"/>
      <c r="D73" s="111" t="s">
        <v>201</v>
      </c>
      <c r="E73" s="112"/>
      <c r="F73" s="113"/>
      <c r="G73" s="113"/>
      <c r="H73" s="113"/>
      <c r="I73" s="113"/>
      <c r="J73" s="113"/>
      <c r="K73" s="113"/>
      <c r="L73" s="72"/>
      <c r="M73" s="72"/>
      <c r="N73" s="72"/>
      <c r="O73" s="72"/>
      <c r="P73" s="72"/>
      <c r="Q73" s="72"/>
      <c r="R73" s="72"/>
    </row>
    <row r="74" spans="2:18" ht="15.75" customHeight="1">
      <c r="B74" s="54"/>
      <c r="C74" s="54"/>
      <c r="D74" s="114" t="s">
        <v>9</v>
      </c>
      <c r="E74" s="112"/>
      <c r="F74" s="113"/>
      <c r="G74" s="113"/>
      <c r="H74" s="113"/>
      <c r="I74" s="113"/>
      <c r="J74" s="113"/>
      <c r="K74" s="113"/>
      <c r="L74" s="72"/>
      <c r="M74" s="72"/>
      <c r="N74" s="72"/>
      <c r="O74" s="72"/>
      <c r="P74" s="72"/>
      <c r="Q74" s="72"/>
      <c r="R74" s="72"/>
    </row>
    <row r="75" spans="2:18" ht="9" customHeight="1">
      <c r="B75" s="54"/>
      <c r="C75" s="54"/>
      <c r="D75" s="71"/>
      <c r="E75" s="54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76" spans="4:18" ht="25.5" customHeight="1">
      <c r="D76" s="5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4:6" ht="15">
      <c r="D77" s="48" t="s">
        <v>23</v>
      </c>
      <c r="E77" s="34"/>
      <c r="F77" s="48">
        <v>50</v>
      </c>
    </row>
    <row r="78" spans="4:6" ht="15">
      <c r="D78" s="48" t="s">
        <v>24</v>
      </c>
      <c r="E78" s="34"/>
      <c r="F78" s="74" t="s">
        <v>18</v>
      </c>
    </row>
    <row r="80" ht="8.25" customHeight="1"/>
    <row r="81" ht="6.75" customHeight="1"/>
    <row r="82" ht="6.75" customHeight="1"/>
    <row r="83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6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19.00390625" style="48" customWidth="1"/>
    <col min="6" max="6" width="8.71093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710937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8.7109375" style="48" customWidth="1"/>
    <col min="15" max="15" width="11.28125" style="48" customWidth="1"/>
    <col min="16" max="16" width="10.00390625" style="48" customWidth="1"/>
    <col min="17" max="17" width="0.9921875" style="48" customWidth="1"/>
    <col min="18" max="18" width="1.1484375" style="48" customWidth="1"/>
    <col min="19" max="19" width="2.57421875" style="48" customWidth="1"/>
    <col min="20" max="20" width="0.9921875" style="48" customWidth="1"/>
    <col min="21" max="21" width="79.8515625" style="48" customWidth="1"/>
    <col min="22" max="16384" width="12.57421875" style="48" customWidth="1"/>
  </cols>
  <sheetData>
    <row r="1" ht="7.5" customHeight="1"/>
    <row r="2" spans="2:16" ht="15.75">
      <c r="B2" s="132" t="s">
        <v>202</v>
      </c>
      <c r="C2" s="49"/>
      <c r="D2" s="34"/>
      <c r="P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7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6" t="s">
        <v>12</v>
      </c>
      <c r="O4" s="57"/>
      <c r="P4" s="93"/>
      <c r="Q4" s="63"/>
    </row>
    <row r="5" spans="2:17" ht="16.5" thickBot="1">
      <c r="B5" s="53"/>
      <c r="C5" s="54"/>
      <c r="D5" s="49" t="s">
        <v>20</v>
      </c>
      <c r="F5" s="291" t="s">
        <v>98</v>
      </c>
      <c r="G5" s="298" t="s">
        <v>2</v>
      </c>
      <c r="H5" s="298" t="s">
        <v>5</v>
      </c>
      <c r="I5" s="299"/>
      <c r="J5" s="298" t="s">
        <v>98</v>
      </c>
      <c r="K5" s="298" t="s">
        <v>2</v>
      </c>
      <c r="L5" s="298" t="s">
        <v>5</v>
      </c>
      <c r="M5" s="299"/>
      <c r="N5" s="300" t="s">
        <v>98</v>
      </c>
      <c r="O5" s="298" t="s">
        <v>2</v>
      </c>
      <c r="P5" s="292" t="s">
        <v>5</v>
      </c>
      <c r="Q5" s="293"/>
    </row>
    <row r="6" spans="2:17" ht="11.25" customHeight="1">
      <c r="B6" s="53"/>
      <c r="C6" s="54"/>
      <c r="N6" s="53"/>
      <c r="P6" s="54"/>
      <c r="Q6" s="63"/>
    </row>
    <row r="7" spans="2:17" ht="15.75">
      <c r="B7" s="53"/>
      <c r="C7" s="54"/>
      <c r="D7" s="49" t="s">
        <v>13</v>
      </c>
      <c r="N7" s="53"/>
      <c r="P7" s="54"/>
      <c r="Q7" s="63"/>
    </row>
    <row r="8" spans="2:17" ht="15">
      <c r="B8" s="53"/>
      <c r="C8" s="54"/>
      <c r="D8" s="34"/>
      <c r="E8" s="296" t="s">
        <v>190</v>
      </c>
      <c r="F8" s="64">
        <v>4</v>
      </c>
      <c r="G8" s="64">
        <v>209.6</v>
      </c>
      <c r="H8" s="64">
        <v>976.4</v>
      </c>
      <c r="I8" s="64"/>
      <c r="J8" s="64">
        <v>2</v>
      </c>
      <c r="K8" s="64">
        <v>8.8</v>
      </c>
      <c r="L8" s="64">
        <v>20.6</v>
      </c>
      <c r="M8" s="64"/>
      <c r="N8" s="217">
        <f>F8+J8</f>
        <v>6</v>
      </c>
      <c r="O8" s="79">
        <f>G8+K8</f>
        <v>218.4</v>
      </c>
      <c r="P8" s="84">
        <f>H8+L8</f>
        <v>997</v>
      </c>
      <c r="Q8" s="63"/>
    </row>
    <row r="9" spans="2:17" ht="3.75" customHeight="1">
      <c r="B9" s="53"/>
      <c r="C9" s="54"/>
      <c r="D9" s="34"/>
      <c r="F9" s="64"/>
      <c r="G9" s="64"/>
      <c r="H9" s="64"/>
      <c r="I9" s="64"/>
      <c r="J9" s="64"/>
      <c r="K9" s="64"/>
      <c r="L9" s="64"/>
      <c r="M9" s="64"/>
      <c r="N9" s="218"/>
      <c r="O9" s="64"/>
      <c r="P9" s="85"/>
      <c r="Q9" s="63"/>
    </row>
    <row r="10" spans="2:17" ht="15.75">
      <c r="B10" s="53"/>
      <c r="C10" s="54"/>
      <c r="D10" s="49"/>
      <c r="E10" s="297">
        <v>2009</v>
      </c>
      <c r="F10" s="64">
        <v>1</v>
      </c>
      <c r="G10" s="64">
        <v>147</v>
      </c>
      <c r="H10" s="64">
        <v>660</v>
      </c>
      <c r="I10" s="64"/>
      <c r="J10" s="64">
        <v>0</v>
      </c>
      <c r="K10" s="64">
        <v>8</v>
      </c>
      <c r="L10" s="64">
        <v>14</v>
      </c>
      <c r="M10" s="64"/>
      <c r="N10" s="217">
        <f aca="true" t="shared" si="0" ref="N10:P11">F10+J10</f>
        <v>1</v>
      </c>
      <c r="O10" s="79">
        <f t="shared" si="0"/>
        <v>155</v>
      </c>
      <c r="P10" s="84">
        <f t="shared" si="0"/>
        <v>674</v>
      </c>
      <c r="Q10" s="63"/>
    </row>
    <row r="11" spans="2:17" ht="15.75">
      <c r="B11" s="53"/>
      <c r="C11" s="54"/>
      <c r="D11" s="49"/>
      <c r="E11" s="297">
        <v>2010</v>
      </c>
      <c r="F11" s="64">
        <v>1</v>
      </c>
      <c r="G11" s="64">
        <v>146</v>
      </c>
      <c r="H11" s="64">
        <v>635</v>
      </c>
      <c r="I11" s="64"/>
      <c r="J11" s="64">
        <v>0</v>
      </c>
      <c r="K11" s="64">
        <v>4</v>
      </c>
      <c r="L11" s="64">
        <v>8</v>
      </c>
      <c r="M11" s="64"/>
      <c r="N11" s="217">
        <f t="shared" si="0"/>
        <v>1</v>
      </c>
      <c r="O11" s="79">
        <f t="shared" si="0"/>
        <v>150</v>
      </c>
      <c r="P11" s="84">
        <f t="shared" si="0"/>
        <v>643</v>
      </c>
      <c r="Q11" s="63"/>
    </row>
    <row r="12" spans="2:17" ht="15.75">
      <c r="B12" s="53"/>
      <c r="C12" s="54"/>
      <c r="D12" s="49"/>
      <c r="E12" s="297" t="s">
        <v>184</v>
      </c>
      <c r="F12" s="64">
        <v>2</v>
      </c>
      <c r="G12" s="64">
        <v>135</v>
      </c>
      <c r="H12" s="64">
        <v>630</v>
      </c>
      <c r="I12" s="64"/>
      <c r="J12" s="64">
        <v>0</v>
      </c>
      <c r="K12" s="64">
        <v>4</v>
      </c>
      <c r="L12" s="64">
        <v>15</v>
      </c>
      <c r="M12" s="64"/>
      <c r="N12" s="217">
        <f>F12+J12</f>
        <v>2</v>
      </c>
      <c r="O12" s="79">
        <f>G12+K12</f>
        <v>139</v>
      </c>
      <c r="P12" s="84">
        <f>H12+L12</f>
        <v>645</v>
      </c>
      <c r="Q12" s="63"/>
    </row>
    <row r="13" spans="2:17" ht="15">
      <c r="B13" s="53"/>
      <c r="E13" s="297" t="s">
        <v>191</v>
      </c>
      <c r="F13" s="80" t="str">
        <f>IF(F11&gt;$F$68,(F12-F11)/F11,$F$69)</f>
        <v>*</v>
      </c>
      <c r="G13" s="80">
        <f>IF(G11&gt;$F$68,(G12-G11)/G11,$F$69)</f>
        <v>-0.07534246575342465</v>
      </c>
      <c r="H13" s="80">
        <f>IF(H11&gt;$F$68,(H12-H11)/H11,$F$69)</f>
        <v>-0.007874015748031496</v>
      </c>
      <c r="I13" s="80"/>
      <c r="J13" s="80" t="str">
        <f>IF(J11&gt;$F$68,(J12-J11)/J11,$F$69)</f>
        <v>*</v>
      </c>
      <c r="K13" s="80" t="str">
        <f>IF(K11&gt;$F$68,(K12-K11)/K11,$F$69)</f>
        <v>*</v>
      </c>
      <c r="L13" s="80" t="str">
        <f>IF(L11&gt;$F$68,(L12-L11)/L11,$F$69)</f>
        <v>*</v>
      </c>
      <c r="M13" s="80"/>
      <c r="N13" s="219" t="str">
        <f>IF(N11&gt;$F$68,(N12-N11)/N11,$F$69)</f>
        <v>*</v>
      </c>
      <c r="O13" s="80">
        <f>IF(O11&gt;$F$68,(O12-O11)/O11,$F$69)</f>
        <v>-0.07333333333333333</v>
      </c>
      <c r="P13" s="80">
        <f>IF(P11&gt;$F$68,(P12-P11)/P11,$F$69)</f>
        <v>0.003110419906687403</v>
      </c>
      <c r="Q13" s="63"/>
    </row>
    <row r="14" spans="2:17" ht="15">
      <c r="B14" s="53"/>
      <c r="C14" s="54"/>
      <c r="E14" s="297" t="s">
        <v>192</v>
      </c>
      <c r="F14" s="80" t="str">
        <f>IF(F8&gt;$F$68,(F12-F8)/F8,$F$69)</f>
        <v>*</v>
      </c>
      <c r="G14" s="80">
        <f>IF(G8&gt;$F$68,(G12-G8)/G8,$F$69)</f>
        <v>-0.3559160305343511</v>
      </c>
      <c r="H14" s="80">
        <f>IF(H8&gt;$F$68,(H12-H8)/H8,$F$69)</f>
        <v>-0.35477263416632526</v>
      </c>
      <c r="I14" s="80"/>
      <c r="J14" s="80" t="str">
        <f>IF(J8&gt;$F$68,(J12-J8)/J8,$F$69)</f>
        <v>*</v>
      </c>
      <c r="K14" s="80" t="str">
        <f>IF(K8&gt;$F$68,(K12-K8)/K8,$F$69)</f>
        <v>*</v>
      </c>
      <c r="L14" s="80" t="str">
        <f>IF(L8&gt;$F$68,(L12-L8)/L8,$F$69)</f>
        <v>*</v>
      </c>
      <c r="M14" s="80"/>
      <c r="N14" s="219" t="str">
        <f>IF(N8&gt;$F$68,(N12-N8)/N8,$F$69)</f>
        <v>*</v>
      </c>
      <c r="O14" s="80">
        <f>IF(O8&gt;$F$68,(O12-O8)/O8,$F$69)</f>
        <v>-0.3635531135531136</v>
      </c>
      <c r="P14" s="80">
        <f>IF(P8&gt;$F$68,(P12-P8)/P8,$F$69)</f>
        <v>-0.3530591775325978</v>
      </c>
      <c r="Q14" s="63"/>
    </row>
    <row r="15" spans="2:17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20"/>
      <c r="O15" s="66"/>
      <c r="P15" s="87"/>
      <c r="Q15" s="63"/>
    </row>
    <row r="16" spans="2:17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20"/>
      <c r="O16" s="66"/>
      <c r="P16" s="66"/>
      <c r="Q16" s="63"/>
    </row>
    <row r="17" spans="2:17" ht="15">
      <c r="B17" s="53"/>
      <c r="C17" s="54"/>
      <c r="D17" s="34"/>
      <c r="E17" s="296" t="s">
        <v>190</v>
      </c>
      <c r="F17" s="64">
        <v>1.8</v>
      </c>
      <c r="G17" s="64">
        <v>27.2</v>
      </c>
      <c r="H17" s="64">
        <v>193.6</v>
      </c>
      <c r="I17" s="64"/>
      <c r="J17" s="64">
        <v>0.6</v>
      </c>
      <c r="K17" s="64">
        <v>2.2</v>
      </c>
      <c r="L17" s="64">
        <v>9.4</v>
      </c>
      <c r="M17" s="64"/>
      <c r="N17" s="217">
        <f>F17+J17</f>
        <v>2.4</v>
      </c>
      <c r="O17" s="79">
        <f>G17+K17</f>
        <v>29.4</v>
      </c>
      <c r="P17" s="84">
        <f>H17+L17</f>
        <v>203</v>
      </c>
      <c r="Q17" s="63"/>
    </row>
    <row r="18" spans="2:17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8"/>
      <c r="O18" s="64"/>
      <c r="P18" s="85"/>
      <c r="Q18" s="63"/>
    </row>
    <row r="19" spans="2:17" ht="15.75">
      <c r="B19" s="53"/>
      <c r="C19" s="54"/>
      <c r="D19" s="49"/>
      <c r="E19" s="297">
        <v>2009</v>
      </c>
      <c r="F19" s="64">
        <v>1</v>
      </c>
      <c r="G19" s="64">
        <v>25</v>
      </c>
      <c r="H19" s="64">
        <v>142</v>
      </c>
      <c r="I19" s="64"/>
      <c r="J19" s="64">
        <v>0</v>
      </c>
      <c r="K19" s="64">
        <v>1</v>
      </c>
      <c r="L19" s="64">
        <v>6</v>
      </c>
      <c r="M19" s="64"/>
      <c r="N19" s="217">
        <f aca="true" t="shared" si="1" ref="N19:P21">F19+J19</f>
        <v>1</v>
      </c>
      <c r="O19" s="79">
        <f t="shared" si="1"/>
        <v>26</v>
      </c>
      <c r="P19" s="84">
        <f t="shared" si="1"/>
        <v>148</v>
      </c>
      <c r="Q19" s="63"/>
    </row>
    <row r="20" spans="2:17" ht="15.75">
      <c r="B20" s="53"/>
      <c r="C20" s="54"/>
      <c r="D20" s="49"/>
      <c r="E20" s="297">
        <v>2010</v>
      </c>
      <c r="F20" s="64">
        <v>1</v>
      </c>
      <c r="G20" s="64">
        <v>22</v>
      </c>
      <c r="H20" s="64">
        <v>137</v>
      </c>
      <c r="I20" s="64"/>
      <c r="J20" s="64">
        <v>0</v>
      </c>
      <c r="K20" s="64">
        <v>1</v>
      </c>
      <c r="L20" s="64">
        <v>9</v>
      </c>
      <c r="M20" s="64"/>
      <c r="N20" s="217">
        <f t="shared" si="1"/>
        <v>1</v>
      </c>
      <c r="O20" s="79">
        <f t="shared" si="1"/>
        <v>23</v>
      </c>
      <c r="P20" s="84">
        <f t="shared" si="1"/>
        <v>146</v>
      </c>
      <c r="Q20" s="63"/>
    </row>
    <row r="21" spans="2:17" ht="15.75">
      <c r="B21" s="53"/>
      <c r="C21" s="54"/>
      <c r="D21" s="49"/>
      <c r="E21" s="297" t="s">
        <v>184</v>
      </c>
      <c r="F21" s="64">
        <v>0</v>
      </c>
      <c r="G21" s="64">
        <v>21</v>
      </c>
      <c r="H21" s="64">
        <v>130</v>
      </c>
      <c r="I21" s="64"/>
      <c r="J21" s="64">
        <v>0</v>
      </c>
      <c r="K21" s="64">
        <v>2</v>
      </c>
      <c r="L21" s="64">
        <v>5</v>
      </c>
      <c r="M21" s="64"/>
      <c r="N21" s="217">
        <f t="shared" si="1"/>
        <v>0</v>
      </c>
      <c r="O21" s="79">
        <f t="shared" si="1"/>
        <v>23</v>
      </c>
      <c r="P21" s="84">
        <f t="shared" si="1"/>
        <v>135</v>
      </c>
      <c r="Q21" s="63"/>
    </row>
    <row r="22" spans="2:17" ht="15">
      <c r="B22" s="53"/>
      <c r="E22" s="297" t="s">
        <v>191</v>
      </c>
      <c r="F22" s="80" t="str">
        <f>IF(F20&gt;$F$68,(F21-F20)/F20,$F$69)</f>
        <v>*</v>
      </c>
      <c r="G22" s="80" t="str">
        <f>IF(G20&gt;$F$68,(G21-G20)/G20,$F$69)</f>
        <v>*</v>
      </c>
      <c r="H22" s="80">
        <f>IF(H20&gt;$F$68,(H21-H20)/H20,$F$69)</f>
        <v>-0.051094890510948905</v>
      </c>
      <c r="I22" s="80"/>
      <c r="J22" s="80" t="str">
        <f>IF(J20&gt;$F$68,(J21-J20)/J20,$F$69)</f>
        <v>*</v>
      </c>
      <c r="K22" s="80" t="str">
        <f>IF(K20&gt;$F$68,(K21-K20)/K20,$F$69)</f>
        <v>*</v>
      </c>
      <c r="L22" s="80" t="str">
        <f>IF(L20&gt;$F$68,(L21-L20)/L20,$F$69)</f>
        <v>*</v>
      </c>
      <c r="M22" s="80"/>
      <c r="N22" s="219" t="str">
        <f>IF(N20&gt;$F$68,(N21-N20)/N20,$F$69)</f>
        <v>*</v>
      </c>
      <c r="O22" s="80" t="str">
        <f>IF(O20&gt;$F$68,(O21-O20)/O20,$F$69)</f>
        <v>*</v>
      </c>
      <c r="P22" s="80">
        <f>IF(P20&gt;$F$68,(P21-P20)/P20,$F$69)</f>
        <v>-0.07534246575342465</v>
      </c>
      <c r="Q22" s="63"/>
    </row>
    <row r="23" spans="2:17" ht="15">
      <c r="B23" s="53"/>
      <c r="C23" s="54"/>
      <c r="E23" s="297" t="s">
        <v>192</v>
      </c>
      <c r="F23" s="80" t="str">
        <f>IF(F17&gt;$F$68,(F21-F17)/F17,$F$69)</f>
        <v>*</v>
      </c>
      <c r="G23" s="80" t="str">
        <f>IF(G17&gt;$F$68,(G21-G17)/G17,$F$69)</f>
        <v>*</v>
      </c>
      <c r="H23" s="80">
        <f>IF(H17&gt;$F$68,(H21-H17)/H17,$F$69)</f>
        <v>-0.32851239669421484</v>
      </c>
      <c r="I23" s="80"/>
      <c r="J23" s="80" t="str">
        <f>IF(J17&gt;$F$68,(J21-J17)/J17,$F$69)</f>
        <v>*</v>
      </c>
      <c r="K23" s="80" t="str">
        <f>IF(K17&gt;$F$68,(K21-K17)/K17,$F$69)</f>
        <v>*</v>
      </c>
      <c r="L23" s="80" t="str">
        <f>IF(L17&gt;$F$68,(L21-L17)/L17,$F$69)</f>
        <v>*</v>
      </c>
      <c r="M23" s="80"/>
      <c r="N23" s="219" t="str">
        <f>IF(N17&gt;$F$68,(N21-N17)/N17,$F$69)</f>
        <v>*</v>
      </c>
      <c r="O23" s="80" t="str">
        <f>IF(O17&gt;$F$68,(O21-O17)/O17,$F$69)</f>
        <v>*</v>
      </c>
      <c r="P23" s="80">
        <f>IF(P17&gt;$F$68,(P21-P17)/P17,$F$69)</f>
        <v>-0.33497536945812806</v>
      </c>
      <c r="Q23" s="63"/>
    </row>
    <row r="24" spans="2:17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20"/>
      <c r="O24" s="66"/>
      <c r="P24" s="87"/>
      <c r="Q24" s="63"/>
    </row>
    <row r="25" spans="2:17" ht="15.75">
      <c r="B25" s="53"/>
      <c r="C25" s="54"/>
      <c r="D25" s="49" t="s">
        <v>16</v>
      </c>
      <c r="F25" s="66"/>
      <c r="G25" s="66"/>
      <c r="H25" s="66"/>
      <c r="I25" s="66"/>
      <c r="J25" s="66"/>
      <c r="K25" s="66"/>
      <c r="L25" s="66"/>
      <c r="M25" s="66"/>
      <c r="N25" s="220"/>
      <c r="O25" s="66"/>
      <c r="P25" s="66"/>
      <c r="Q25" s="63"/>
    </row>
    <row r="26" spans="2:17" ht="15">
      <c r="B26" s="53"/>
      <c r="C26" s="54"/>
      <c r="D26" s="34"/>
      <c r="E26" s="296" t="s">
        <v>190</v>
      </c>
      <c r="F26" s="64">
        <v>0.6</v>
      </c>
      <c r="G26" s="64">
        <v>17.6</v>
      </c>
      <c r="H26" s="64">
        <v>316.2</v>
      </c>
      <c r="I26" s="64"/>
      <c r="J26" s="64">
        <v>5.6</v>
      </c>
      <c r="K26" s="64">
        <v>44.2</v>
      </c>
      <c r="L26" s="64">
        <v>353.4</v>
      </c>
      <c r="M26" s="64"/>
      <c r="N26" s="217">
        <f>F26+J26</f>
        <v>6.199999999999999</v>
      </c>
      <c r="O26" s="79">
        <f>G26+K26</f>
        <v>61.800000000000004</v>
      </c>
      <c r="P26" s="84">
        <f>H26+L26</f>
        <v>669.5999999999999</v>
      </c>
      <c r="Q26" s="63"/>
    </row>
    <row r="27" spans="2:17" ht="3.75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8"/>
      <c r="O27" s="64"/>
      <c r="P27" s="85"/>
      <c r="Q27" s="63"/>
    </row>
    <row r="28" spans="2:17" ht="15.75">
      <c r="B28" s="53"/>
      <c r="C28" s="54"/>
      <c r="D28" s="49"/>
      <c r="E28" s="297">
        <v>2009</v>
      </c>
      <c r="F28" s="64">
        <v>0</v>
      </c>
      <c r="G28" s="64">
        <v>22</v>
      </c>
      <c r="H28" s="64">
        <v>258</v>
      </c>
      <c r="I28" s="64"/>
      <c r="J28" s="64">
        <v>3</v>
      </c>
      <c r="K28" s="64">
        <v>40</v>
      </c>
      <c r="L28" s="64">
        <v>290</v>
      </c>
      <c r="M28" s="64"/>
      <c r="N28" s="217">
        <f aca="true" t="shared" si="2" ref="N28:P30">F28+J28</f>
        <v>3</v>
      </c>
      <c r="O28" s="79">
        <f t="shared" si="2"/>
        <v>62</v>
      </c>
      <c r="P28" s="84">
        <f t="shared" si="2"/>
        <v>548</v>
      </c>
      <c r="Q28" s="63"/>
    </row>
    <row r="29" spans="2:17" ht="15.75">
      <c r="B29" s="53"/>
      <c r="C29" s="54"/>
      <c r="D29" s="49"/>
      <c r="E29" s="297">
        <v>2010</v>
      </c>
      <c r="F29" s="64">
        <v>1</v>
      </c>
      <c r="G29" s="64">
        <v>13</v>
      </c>
      <c r="H29" s="64">
        <v>233</v>
      </c>
      <c r="I29" s="64"/>
      <c r="J29" s="64">
        <v>0</v>
      </c>
      <c r="K29" s="64">
        <v>27</v>
      </c>
      <c r="L29" s="64">
        <v>272</v>
      </c>
      <c r="M29" s="64"/>
      <c r="N29" s="217">
        <f t="shared" si="2"/>
        <v>1</v>
      </c>
      <c r="O29" s="79">
        <f t="shared" si="2"/>
        <v>40</v>
      </c>
      <c r="P29" s="84">
        <f t="shared" si="2"/>
        <v>505</v>
      </c>
      <c r="Q29" s="63"/>
    </row>
    <row r="30" spans="2:17" ht="15.75">
      <c r="B30" s="53"/>
      <c r="C30" s="54"/>
      <c r="D30" s="49"/>
      <c r="E30" s="297" t="s">
        <v>184</v>
      </c>
      <c r="F30" s="64">
        <v>1</v>
      </c>
      <c r="G30" s="64">
        <v>8</v>
      </c>
      <c r="H30" s="64">
        <v>204</v>
      </c>
      <c r="I30" s="64"/>
      <c r="J30" s="64">
        <v>4</v>
      </c>
      <c r="K30" s="64">
        <v>26</v>
      </c>
      <c r="L30" s="64">
        <v>256</v>
      </c>
      <c r="M30" s="64"/>
      <c r="N30" s="217">
        <f t="shared" si="2"/>
        <v>5</v>
      </c>
      <c r="O30" s="79">
        <f t="shared" si="2"/>
        <v>34</v>
      </c>
      <c r="P30" s="84">
        <f t="shared" si="2"/>
        <v>460</v>
      </c>
      <c r="Q30" s="63"/>
    </row>
    <row r="31" spans="2:17" ht="15">
      <c r="B31" s="53"/>
      <c r="E31" s="297" t="s">
        <v>191</v>
      </c>
      <c r="F31" s="80" t="str">
        <f>IF(F29&gt;$F$68,(F30-F29)/F29,$F$69)</f>
        <v>*</v>
      </c>
      <c r="G31" s="80" t="str">
        <f>IF(G29&gt;$F$68,(G30-G29)/G29,$F$69)</f>
        <v>*</v>
      </c>
      <c r="H31" s="80">
        <f>IF(H29&gt;$F$68,(H30-H29)/H29,$F$69)</f>
        <v>-0.12446351931330472</v>
      </c>
      <c r="I31" s="80"/>
      <c r="J31" s="80" t="str">
        <f>IF(J29&gt;$F$68,(J30-J29)/J29,$F$69)</f>
        <v>*</v>
      </c>
      <c r="K31" s="80" t="str">
        <f>IF(K29&gt;$F$68,(K30-K29)/K29,$F$69)</f>
        <v>*</v>
      </c>
      <c r="L31" s="80">
        <f>IF(L29&gt;$F$68,(L30-L29)/L29,$F$69)</f>
        <v>-0.058823529411764705</v>
      </c>
      <c r="M31" s="80"/>
      <c r="N31" s="219" t="str">
        <f>IF(N29&gt;$F$68,(N30-N29)/N29,$F$69)</f>
        <v>*</v>
      </c>
      <c r="O31" s="80" t="str">
        <f>IF(O29&gt;$F$68,(O30-O29)/O29,$F$69)</f>
        <v>*</v>
      </c>
      <c r="P31" s="80">
        <f>IF(P29&gt;$F$68,(P30-P29)/P29,$F$69)</f>
        <v>-0.0891089108910891</v>
      </c>
      <c r="Q31" s="63"/>
    </row>
    <row r="32" spans="2:17" ht="15">
      <c r="B32" s="53"/>
      <c r="C32" s="54"/>
      <c r="E32" s="297" t="s">
        <v>192</v>
      </c>
      <c r="F32" s="80" t="str">
        <f>IF(F26&gt;$F$68,(F30-F26)/F26,$F$69)</f>
        <v>*</v>
      </c>
      <c r="G32" s="80" t="str">
        <f>IF(G26&gt;$F$68,(G30-G26)/G26,$F$69)</f>
        <v>*</v>
      </c>
      <c r="H32" s="80">
        <f>IF(H26&gt;$F$68,(H30-H26)/H26,$F$69)</f>
        <v>-0.3548387096774193</v>
      </c>
      <c r="I32" s="80"/>
      <c r="J32" s="80" t="str">
        <f>IF(J26&gt;$F$68,(J30-J26)/J26,$F$69)</f>
        <v>*</v>
      </c>
      <c r="K32" s="80" t="str">
        <f>IF(K26&gt;$F$68,(K30-K26)/K26,$F$69)</f>
        <v>*</v>
      </c>
      <c r="L32" s="80">
        <f>IF(L26&gt;$F$68,(L30-L26)/L26,$F$69)</f>
        <v>-0.275608375778155</v>
      </c>
      <c r="M32" s="80"/>
      <c r="N32" s="219" t="str">
        <f>IF(N26&gt;$F$68,(N30-N26)/N26,$F$69)</f>
        <v>*</v>
      </c>
      <c r="O32" s="80">
        <f>IF(O26&gt;$F$68,(O30-O26)/O26,$F$69)</f>
        <v>-0.4498381877022654</v>
      </c>
      <c r="P32" s="80">
        <f>IF(P26&gt;$F$68,(P30-P26)/P26,$F$69)</f>
        <v>-0.3130227001194742</v>
      </c>
      <c r="Q32" s="63"/>
    </row>
    <row r="33" spans="2:17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20"/>
      <c r="O33" s="66"/>
      <c r="P33" s="87"/>
      <c r="Q33" s="63"/>
    </row>
    <row r="34" spans="2:17" ht="15.75">
      <c r="B34" s="53"/>
      <c r="C34" s="54"/>
      <c r="D34" s="49" t="s">
        <v>21</v>
      </c>
      <c r="F34" s="66"/>
      <c r="G34" s="66"/>
      <c r="H34" s="66"/>
      <c r="I34" s="66"/>
      <c r="J34" s="66"/>
      <c r="K34" s="66"/>
      <c r="L34" s="66"/>
      <c r="M34" s="66"/>
      <c r="N34" s="220"/>
      <c r="O34" s="66"/>
      <c r="P34" s="66"/>
      <c r="Q34" s="63"/>
    </row>
    <row r="35" spans="2:17" ht="15">
      <c r="B35" s="53"/>
      <c r="C35" s="54"/>
      <c r="D35" s="34"/>
      <c r="E35" s="296" t="s">
        <v>190</v>
      </c>
      <c r="F35" s="64">
        <v>0</v>
      </c>
      <c r="G35" s="64">
        <v>3</v>
      </c>
      <c r="H35" s="64">
        <v>68</v>
      </c>
      <c r="I35" s="64"/>
      <c r="J35" s="64">
        <v>0</v>
      </c>
      <c r="K35" s="64">
        <v>0.2</v>
      </c>
      <c r="L35" s="64">
        <v>19.6</v>
      </c>
      <c r="M35" s="64"/>
      <c r="N35" s="217">
        <f>F35+J35</f>
        <v>0</v>
      </c>
      <c r="O35" s="79">
        <f>G35+K35</f>
        <v>3.2</v>
      </c>
      <c r="P35" s="84">
        <f>H35+L35</f>
        <v>87.6</v>
      </c>
      <c r="Q35" s="63"/>
    </row>
    <row r="36" spans="2:17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8"/>
      <c r="O36" s="64"/>
      <c r="P36" s="85"/>
      <c r="Q36" s="63"/>
    </row>
    <row r="37" spans="2:17" ht="15.75">
      <c r="B37" s="53"/>
      <c r="C37" s="54"/>
      <c r="D37" s="49"/>
      <c r="E37" s="297">
        <v>2009</v>
      </c>
      <c r="F37" s="64">
        <v>0</v>
      </c>
      <c r="G37" s="64">
        <v>2</v>
      </c>
      <c r="H37" s="64">
        <v>44</v>
      </c>
      <c r="I37" s="64"/>
      <c r="J37" s="64">
        <v>0</v>
      </c>
      <c r="K37" s="64">
        <v>0</v>
      </c>
      <c r="L37" s="64">
        <v>9</v>
      </c>
      <c r="M37" s="64"/>
      <c r="N37" s="217">
        <f aca="true" t="shared" si="3" ref="N37:P39">F37+J37</f>
        <v>0</v>
      </c>
      <c r="O37" s="79">
        <f t="shared" si="3"/>
        <v>2</v>
      </c>
      <c r="P37" s="84">
        <f t="shared" si="3"/>
        <v>53</v>
      </c>
      <c r="Q37" s="63"/>
    </row>
    <row r="38" spans="2:17" ht="15.75">
      <c r="B38" s="53"/>
      <c r="C38" s="54"/>
      <c r="D38" s="49"/>
      <c r="E38" s="297">
        <v>2010</v>
      </c>
      <c r="F38" s="64">
        <v>0</v>
      </c>
      <c r="G38" s="64">
        <v>4</v>
      </c>
      <c r="H38" s="64">
        <v>44</v>
      </c>
      <c r="I38" s="64"/>
      <c r="J38" s="64">
        <v>0</v>
      </c>
      <c r="K38" s="64">
        <v>3</v>
      </c>
      <c r="L38" s="64">
        <v>10</v>
      </c>
      <c r="M38" s="64"/>
      <c r="N38" s="217">
        <f t="shared" si="3"/>
        <v>0</v>
      </c>
      <c r="O38" s="79">
        <f t="shared" si="3"/>
        <v>7</v>
      </c>
      <c r="P38" s="84">
        <f t="shared" si="3"/>
        <v>54</v>
      </c>
      <c r="Q38" s="63"/>
    </row>
    <row r="39" spans="2:17" ht="15.75">
      <c r="B39" s="53"/>
      <c r="C39" s="54"/>
      <c r="D39" s="49"/>
      <c r="E39" s="297" t="s">
        <v>184</v>
      </c>
      <c r="F39" s="64">
        <v>0</v>
      </c>
      <c r="G39" s="64">
        <v>3</v>
      </c>
      <c r="H39" s="64">
        <v>42</v>
      </c>
      <c r="I39" s="64"/>
      <c r="J39" s="64">
        <v>0</v>
      </c>
      <c r="K39" s="64">
        <v>1</v>
      </c>
      <c r="L39" s="64">
        <v>11</v>
      </c>
      <c r="M39" s="64"/>
      <c r="N39" s="217">
        <f t="shared" si="3"/>
        <v>0</v>
      </c>
      <c r="O39" s="79">
        <f t="shared" si="3"/>
        <v>4</v>
      </c>
      <c r="P39" s="84">
        <f t="shared" si="3"/>
        <v>53</v>
      </c>
      <c r="Q39" s="63"/>
    </row>
    <row r="40" spans="2:17" ht="15">
      <c r="B40" s="53"/>
      <c r="E40" s="297" t="s">
        <v>191</v>
      </c>
      <c r="F40" s="80" t="str">
        <f>IF(F38&gt;$F$68,(F39-F38)/F38,$F$69)</f>
        <v>*</v>
      </c>
      <c r="G40" s="80" t="str">
        <f>IF(G38&gt;$F$68,(G39-G38)/G38,$F$69)</f>
        <v>*</v>
      </c>
      <c r="H40" s="80" t="str">
        <f>IF(H38&gt;$F$68,(H39-H38)/H38,$F$69)</f>
        <v>*</v>
      </c>
      <c r="I40" s="80"/>
      <c r="J40" s="80" t="str">
        <f>IF(J38&gt;$F$68,(J39-J38)/J38,$F$69)</f>
        <v>*</v>
      </c>
      <c r="K40" s="80" t="str">
        <f>IF(K38&gt;$F$68,(K39-K38)/K38,$F$69)</f>
        <v>*</v>
      </c>
      <c r="L40" s="80" t="str">
        <f>IF(L38&gt;$F$68,(L39-L38)/L38,$F$69)</f>
        <v>*</v>
      </c>
      <c r="M40" s="80"/>
      <c r="N40" s="219" t="str">
        <f>IF(N38&gt;$F$68,(N39-N38)/N38,$F$69)</f>
        <v>*</v>
      </c>
      <c r="O40" s="80" t="str">
        <f>IF(O38&gt;$F$68,(O39-O38)/O38,$F$69)</f>
        <v>*</v>
      </c>
      <c r="P40" s="80">
        <f>IF(P38&gt;$F$68,(P39-P38)/P38,$F$69)</f>
        <v>-0.018518518518518517</v>
      </c>
      <c r="Q40" s="63"/>
    </row>
    <row r="41" spans="2:17" ht="15">
      <c r="B41" s="53"/>
      <c r="C41" s="54"/>
      <c r="E41" s="297" t="s">
        <v>192</v>
      </c>
      <c r="F41" s="80" t="str">
        <f>IF(F35&gt;$F$68,(F39-F35)/F35,$F$69)</f>
        <v>*</v>
      </c>
      <c r="G41" s="80" t="str">
        <f>IF(G35&gt;$F$68,(G39-G35)/G35,$F$69)</f>
        <v>*</v>
      </c>
      <c r="H41" s="80">
        <f>IF(H35&gt;$F$68,(H39-H35)/H35,$F$69)</f>
        <v>-0.38235294117647056</v>
      </c>
      <c r="I41" s="80"/>
      <c r="J41" s="80" t="str">
        <f>IF(J35&gt;$F$68,(J39-J35)/J35,$F$69)</f>
        <v>*</v>
      </c>
      <c r="K41" s="80" t="str">
        <f>IF(K35&gt;$F$68,(K39-K35)/K35,$F$69)</f>
        <v>*</v>
      </c>
      <c r="L41" s="80" t="str">
        <f>IF(L35&gt;$F$68,(L39-L35)/L35,$F$69)</f>
        <v>*</v>
      </c>
      <c r="M41" s="80"/>
      <c r="N41" s="219" t="str">
        <f>IF(N35&gt;$F$68,(N39-N35)/N35,$F$69)</f>
        <v>*</v>
      </c>
      <c r="O41" s="80" t="str">
        <f>IF(O35&gt;$F$68,(O39-O35)/O35,$F$69)</f>
        <v>*</v>
      </c>
      <c r="P41" s="80">
        <f>IF(P35&gt;$F$68,(P39-P35)/P35,$F$69)</f>
        <v>-0.39497716894977164</v>
      </c>
      <c r="Q41" s="63"/>
    </row>
    <row r="42" spans="2:17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20"/>
      <c r="O42" s="66"/>
      <c r="P42" s="87"/>
      <c r="Q42" s="63"/>
    </row>
    <row r="43" spans="2:17" ht="15.75">
      <c r="B43" s="53"/>
      <c r="C43" s="54"/>
      <c r="D43" s="49" t="s">
        <v>17</v>
      </c>
      <c r="F43" s="66"/>
      <c r="G43" s="66"/>
      <c r="H43" s="66"/>
      <c r="I43" s="66"/>
      <c r="J43" s="66"/>
      <c r="K43" s="66"/>
      <c r="L43" s="66"/>
      <c r="M43" s="66"/>
      <c r="N43" s="220"/>
      <c r="O43" s="66"/>
      <c r="P43" s="66"/>
      <c r="Q43" s="63"/>
    </row>
    <row r="44" spans="2:17" ht="15">
      <c r="B44" s="53"/>
      <c r="C44" s="54"/>
      <c r="D44" s="34"/>
      <c r="E44" s="296" t="s">
        <v>190</v>
      </c>
      <c r="F44" s="64">
        <v>0.6</v>
      </c>
      <c r="G44" s="64">
        <v>9.2</v>
      </c>
      <c r="H44" s="64">
        <v>39.2</v>
      </c>
      <c r="I44" s="64"/>
      <c r="J44" s="64">
        <v>0.2</v>
      </c>
      <c r="K44" s="64">
        <v>3.4</v>
      </c>
      <c r="L44" s="64">
        <v>22.6</v>
      </c>
      <c r="M44" s="64"/>
      <c r="N44" s="217">
        <f>F44+J44</f>
        <v>0.8</v>
      </c>
      <c r="O44" s="79">
        <f>G44+K44</f>
        <v>12.6</v>
      </c>
      <c r="P44" s="84">
        <f>H44+L44</f>
        <v>61.800000000000004</v>
      </c>
      <c r="Q44" s="63"/>
    </row>
    <row r="45" spans="2:17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8"/>
      <c r="O45" s="64"/>
      <c r="P45" s="85"/>
      <c r="Q45" s="63"/>
    </row>
    <row r="46" spans="2:17" ht="15">
      <c r="B46" s="53"/>
      <c r="C46" s="54"/>
      <c r="D46" s="68"/>
      <c r="E46" s="297">
        <v>2009</v>
      </c>
      <c r="F46" s="64">
        <v>0</v>
      </c>
      <c r="G46" s="64">
        <v>5</v>
      </c>
      <c r="H46" s="64">
        <v>21</v>
      </c>
      <c r="I46" s="64"/>
      <c r="J46" s="64">
        <v>0</v>
      </c>
      <c r="K46" s="64">
        <v>3</v>
      </c>
      <c r="L46" s="64">
        <v>29</v>
      </c>
      <c r="M46" s="64"/>
      <c r="N46" s="217">
        <f aca="true" t="shared" si="4" ref="N46:P48">F46+J46</f>
        <v>0</v>
      </c>
      <c r="O46" s="79">
        <f t="shared" si="4"/>
        <v>8</v>
      </c>
      <c r="P46" s="84">
        <f t="shared" si="4"/>
        <v>50</v>
      </c>
      <c r="Q46" s="63"/>
    </row>
    <row r="47" spans="2:17" ht="15">
      <c r="B47" s="53"/>
      <c r="C47" s="54"/>
      <c r="D47" s="68"/>
      <c r="E47" s="297">
        <v>2010</v>
      </c>
      <c r="F47" s="64">
        <v>0</v>
      </c>
      <c r="G47" s="64">
        <v>3</v>
      </c>
      <c r="H47" s="64">
        <v>25</v>
      </c>
      <c r="I47" s="64"/>
      <c r="J47" s="64">
        <v>1</v>
      </c>
      <c r="K47" s="64">
        <v>0</v>
      </c>
      <c r="L47" s="64">
        <v>5</v>
      </c>
      <c r="M47" s="64"/>
      <c r="N47" s="217">
        <f t="shared" si="4"/>
        <v>1</v>
      </c>
      <c r="O47" s="79">
        <f t="shared" si="4"/>
        <v>3</v>
      </c>
      <c r="P47" s="84">
        <f t="shared" si="4"/>
        <v>30</v>
      </c>
      <c r="Q47" s="63"/>
    </row>
    <row r="48" spans="2:17" ht="15.75">
      <c r="B48" s="53"/>
      <c r="C48" s="54"/>
      <c r="D48" s="49"/>
      <c r="E48" s="297" t="s">
        <v>184</v>
      </c>
      <c r="F48" s="64">
        <v>0</v>
      </c>
      <c r="G48" s="64">
        <v>3</v>
      </c>
      <c r="H48" s="64">
        <v>19</v>
      </c>
      <c r="I48" s="64"/>
      <c r="J48" s="64">
        <v>0</v>
      </c>
      <c r="K48" s="64">
        <v>0</v>
      </c>
      <c r="L48" s="64">
        <v>3</v>
      </c>
      <c r="M48" s="64"/>
      <c r="N48" s="217">
        <f t="shared" si="4"/>
        <v>0</v>
      </c>
      <c r="O48" s="79">
        <f t="shared" si="4"/>
        <v>3</v>
      </c>
      <c r="P48" s="84">
        <f t="shared" si="4"/>
        <v>22</v>
      </c>
      <c r="Q48" s="63"/>
    </row>
    <row r="49" spans="2:17" ht="15">
      <c r="B49" s="53"/>
      <c r="E49" s="297" t="s">
        <v>191</v>
      </c>
      <c r="F49" s="80" t="str">
        <f>IF(F47&gt;$F$68,(F48-F47)/F47,$F$69)</f>
        <v>*</v>
      </c>
      <c r="G49" s="80" t="str">
        <f>IF(G47&gt;$F$68,(G48-G47)/G47,$F$69)</f>
        <v>*</v>
      </c>
      <c r="H49" s="80" t="str">
        <f>IF(H47&gt;$F$68,(H48-H47)/H47,$F$69)</f>
        <v>*</v>
      </c>
      <c r="I49" s="80"/>
      <c r="J49" s="80" t="str">
        <f>IF(J47&gt;$F$68,(J48-J47)/J47,$F$69)</f>
        <v>*</v>
      </c>
      <c r="K49" s="80" t="str">
        <f>IF(K47&gt;$F$68,(K48-K47)/K47,$F$69)</f>
        <v>*</v>
      </c>
      <c r="L49" s="80" t="str">
        <f>IF(L47&gt;$F$68,(L48-L47)/L47,$F$69)</f>
        <v>*</v>
      </c>
      <c r="M49" s="80"/>
      <c r="N49" s="219" t="str">
        <f>IF(N47&gt;$F$68,(N48-N47)/N47,$F$69)</f>
        <v>*</v>
      </c>
      <c r="O49" s="80" t="str">
        <f>IF(O47&gt;$F$68,(O48-O47)/O47,$F$69)</f>
        <v>*</v>
      </c>
      <c r="P49" s="80" t="str">
        <f>IF(P47&gt;$F$68,(P48-P47)/P47,$F$69)</f>
        <v>*</v>
      </c>
      <c r="Q49" s="63"/>
    </row>
    <row r="50" spans="2:17" ht="15">
      <c r="B50" s="53"/>
      <c r="C50" s="54"/>
      <c r="E50" s="297" t="s">
        <v>192</v>
      </c>
      <c r="F50" s="80" t="str">
        <f>IF(F44&gt;$F$68,(F48-F44)/F44,$F$69)</f>
        <v>*</v>
      </c>
      <c r="G50" s="80" t="str">
        <f>IF(G44&gt;$F$68,(G48-G44)/G44,$F$69)</f>
        <v>*</v>
      </c>
      <c r="H50" s="80" t="str">
        <f>IF(H44&gt;$F$68,(H48-H44)/H44,$F$69)</f>
        <v>*</v>
      </c>
      <c r="I50" s="80"/>
      <c r="J50" s="80" t="str">
        <f>IF(J44&gt;$F$68,(J48-J44)/J44,$F$69)</f>
        <v>*</v>
      </c>
      <c r="K50" s="80" t="str">
        <f>IF(K44&gt;$F$68,(K48-K44)/K44,$F$69)</f>
        <v>*</v>
      </c>
      <c r="L50" s="80" t="str">
        <f>IF(L44&gt;$F$68,(L48-L44)/L44,$F$69)</f>
        <v>*</v>
      </c>
      <c r="M50" s="80"/>
      <c r="N50" s="219" t="str">
        <f>IF(N44&gt;$F$68,(N48-N44)/N44,$F$69)</f>
        <v>*</v>
      </c>
      <c r="O50" s="80" t="str">
        <f>IF(O44&gt;$F$68,(O48-O44)/O44,$F$69)</f>
        <v>*</v>
      </c>
      <c r="P50" s="80">
        <f>IF(P44&gt;$F$68,(P48-P44)/P44,$F$69)</f>
        <v>-0.6440129449838188</v>
      </c>
      <c r="Q50" s="63"/>
    </row>
    <row r="51" spans="2:17" ht="6" customHeight="1">
      <c r="B51" s="53"/>
      <c r="C51" s="54"/>
      <c r="D51" s="68"/>
      <c r="F51" s="66"/>
      <c r="G51" s="66"/>
      <c r="H51" s="66"/>
      <c r="I51" s="66"/>
      <c r="J51" s="66"/>
      <c r="K51" s="66"/>
      <c r="L51" s="66"/>
      <c r="M51" s="66"/>
      <c r="N51" s="220"/>
      <c r="O51" s="66"/>
      <c r="P51" s="87"/>
      <c r="Q51" s="63"/>
    </row>
    <row r="52" spans="2:17" ht="15.75">
      <c r="B52" s="53"/>
      <c r="C52" s="54"/>
      <c r="D52" s="69" t="s">
        <v>47</v>
      </c>
      <c r="F52" s="66"/>
      <c r="G52" s="66"/>
      <c r="H52" s="66"/>
      <c r="I52" s="66"/>
      <c r="J52" s="66"/>
      <c r="K52" s="66"/>
      <c r="L52" s="66"/>
      <c r="M52" s="66"/>
      <c r="N52" s="220"/>
      <c r="O52" s="66"/>
      <c r="P52" s="66"/>
      <c r="Q52" s="63"/>
    </row>
    <row r="53" spans="2:17" ht="15">
      <c r="B53" s="53"/>
      <c r="C53" s="54"/>
      <c r="D53" s="34"/>
      <c r="E53" s="296" t="s">
        <v>190</v>
      </c>
      <c r="F53" s="79">
        <f>F8+F17+F26+F35+F44</f>
        <v>6.999999999999999</v>
      </c>
      <c r="G53" s="79">
        <f aca="true" t="shared" si="5" ref="F53:H57">G8+G17+G26+G35+G44</f>
        <v>266.59999999999997</v>
      </c>
      <c r="H53" s="79">
        <f t="shared" si="5"/>
        <v>1593.4</v>
      </c>
      <c r="I53" s="64"/>
      <c r="J53" s="79">
        <f>J8+J17+J26+J35+J44</f>
        <v>8.399999999999999</v>
      </c>
      <c r="K53" s="79">
        <f>K8+K17+K26+K35+K44</f>
        <v>58.800000000000004</v>
      </c>
      <c r="L53" s="79">
        <f>L8+L17+L26+L35+L44</f>
        <v>425.6</v>
      </c>
      <c r="M53" s="64"/>
      <c r="N53" s="217">
        <f>F53+J53</f>
        <v>15.399999999999999</v>
      </c>
      <c r="O53" s="79">
        <f>G53+K53</f>
        <v>325.4</v>
      </c>
      <c r="P53" s="84">
        <f>H53+L53</f>
        <v>2019</v>
      </c>
      <c r="Q53" s="63"/>
    </row>
    <row r="54" spans="2:17" ht="6" customHeight="1">
      <c r="B54" s="53"/>
      <c r="C54" s="54"/>
      <c r="D54" s="34"/>
      <c r="F54" s="79"/>
      <c r="G54" s="79"/>
      <c r="H54" s="79"/>
      <c r="I54" s="64"/>
      <c r="J54" s="79"/>
      <c r="K54" s="79"/>
      <c r="L54" s="79"/>
      <c r="M54" s="64"/>
      <c r="N54" s="218"/>
      <c r="O54" s="64"/>
      <c r="P54" s="85"/>
      <c r="Q54" s="63"/>
    </row>
    <row r="55" spans="2:17" ht="15">
      <c r="B55" s="53"/>
      <c r="C55" s="54"/>
      <c r="E55" s="297">
        <v>2009</v>
      </c>
      <c r="F55" s="79">
        <f t="shared" si="5"/>
        <v>2</v>
      </c>
      <c r="G55" s="79">
        <f t="shared" si="5"/>
        <v>201</v>
      </c>
      <c r="H55" s="79">
        <f t="shared" si="5"/>
        <v>1125</v>
      </c>
      <c r="I55" s="64"/>
      <c r="J55" s="79">
        <f aca="true" t="shared" si="6" ref="J55:L57">J10+J19+J28+J37+J46</f>
        <v>3</v>
      </c>
      <c r="K55" s="79">
        <f t="shared" si="6"/>
        <v>52</v>
      </c>
      <c r="L55" s="79">
        <f t="shared" si="6"/>
        <v>348</v>
      </c>
      <c r="M55" s="64"/>
      <c r="N55" s="217">
        <f aca="true" t="shared" si="7" ref="N55:P56">F55+J55</f>
        <v>5</v>
      </c>
      <c r="O55" s="79">
        <f t="shared" si="7"/>
        <v>253</v>
      </c>
      <c r="P55" s="84">
        <f t="shared" si="7"/>
        <v>1473</v>
      </c>
      <c r="Q55" s="63"/>
    </row>
    <row r="56" spans="2:17" ht="15">
      <c r="B56" s="53"/>
      <c r="C56" s="54"/>
      <c r="E56" s="297">
        <v>2010</v>
      </c>
      <c r="F56" s="79">
        <f t="shared" si="5"/>
        <v>3</v>
      </c>
      <c r="G56" s="79">
        <f t="shared" si="5"/>
        <v>188</v>
      </c>
      <c r="H56" s="79">
        <f t="shared" si="5"/>
        <v>1074</v>
      </c>
      <c r="I56" s="64"/>
      <c r="J56" s="79">
        <f t="shared" si="6"/>
        <v>1</v>
      </c>
      <c r="K56" s="79">
        <f t="shared" si="6"/>
        <v>35</v>
      </c>
      <c r="L56" s="79">
        <f t="shared" si="6"/>
        <v>304</v>
      </c>
      <c r="M56" s="64"/>
      <c r="N56" s="217">
        <f t="shared" si="7"/>
        <v>4</v>
      </c>
      <c r="O56" s="79">
        <f t="shared" si="7"/>
        <v>223</v>
      </c>
      <c r="P56" s="84">
        <f t="shared" si="7"/>
        <v>1378</v>
      </c>
      <c r="Q56" s="63"/>
    </row>
    <row r="57" spans="2:17" ht="15">
      <c r="B57" s="53"/>
      <c r="C57" s="54"/>
      <c r="E57" s="297" t="s">
        <v>184</v>
      </c>
      <c r="F57" s="79">
        <f t="shared" si="5"/>
        <v>3</v>
      </c>
      <c r="G57" s="79">
        <f t="shared" si="5"/>
        <v>170</v>
      </c>
      <c r="H57" s="79">
        <f t="shared" si="5"/>
        <v>1025</v>
      </c>
      <c r="I57" s="64"/>
      <c r="J57" s="79">
        <f t="shared" si="6"/>
        <v>4</v>
      </c>
      <c r="K57" s="79">
        <f t="shared" si="6"/>
        <v>33</v>
      </c>
      <c r="L57" s="79">
        <f t="shared" si="6"/>
        <v>290</v>
      </c>
      <c r="M57" s="64"/>
      <c r="N57" s="217">
        <f>F57+J57</f>
        <v>7</v>
      </c>
      <c r="O57" s="79">
        <f>G57+K57</f>
        <v>203</v>
      </c>
      <c r="P57" s="84">
        <f>H57+L57</f>
        <v>1315</v>
      </c>
      <c r="Q57" s="63"/>
    </row>
    <row r="58" spans="2:17" ht="15">
      <c r="B58" s="53"/>
      <c r="E58" s="297" t="s">
        <v>191</v>
      </c>
      <c r="F58" s="80" t="str">
        <f>IF(F56&gt;$F$68,(F57-F56)/F56,$F$69)</f>
        <v>*</v>
      </c>
      <c r="G58" s="80">
        <f>IF(G56&gt;$F$68,(G57-G56)/G56,$F$69)</f>
        <v>-0.09574468085106383</v>
      </c>
      <c r="H58" s="80">
        <f>IF(H56&gt;$F$68,(H57-H56)/H56,$F$69)</f>
        <v>-0.04562383612662942</v>
      </c>
      <c r="I58" s="80"/>
      <c r="J58" s="80" t="str">
        <f>IF(J56&gt;$F$68,(J57-J56)/J56,$F$69)</f>
        <v>*</v>
      </c>
      <c r="K58" s="80" t="str">
        <f>IF(K56&gt;$F$68,(K57-K56)/K56,$F$69)</f>
        <v>*</v>
      </c>
      <c r="L58" s="80">
        <f>IF(L56&gt;$F$68,(L57-L56)/L56,$F$69)</f>
        <v>-0.046052631578947366</v>
      </c>
      <c r="M58" s="80"/>
      <c r="N58" s="219" t="str">
        <f>IF(N56&gt;$F$68,(N57-N56)/N56,$F$69)</f>
        <v>*</v>
      </c>
      <c r="O58" s="80">
        <f>IF(O56&gt;$F$68,(O57-O56)/O56,$F$69)</f>
        <v>-0.08968609865470852</v>
      </c>
      <c r="P58" s="80">
        <f>IF(P56&gt;$F$68,(P57-P56)/P56,$F$69)</f>
        <v>-0.045718432510885344</v>
      </c>
      <c r="Q58" s="63"/>
    </row>
    <row r="59" spans="2:17" ht="15">
      <c r="B59" s="53"/>
      <c r="C59" s="54"/>
      <c r="E59" s="297" t="s">
        <v>192</v>
      </c>
      <c r="F59" s="80" t="str">
        <f>IF(F53&gt;$F$68,(F57-F53)/F53,$F$69)</f>
        <v>*</v>
      </c>
      <c r="G59" s="80">
        <f>IF(G53&gt;$F$68,(G57-G53)/G53,$F$69)</f>
        <v>-0.3623405851462865</v>
      </c>
      <c r="H59" s="80">
        <f>IF(H53&gt;$F$68,(H57-H53)/H53,$F$69)</f>
        <v>-0.3567214760888666</v>
      </c>
      <c r="I59" s="80"/>
      <c r="J59" s="80" t="str">
        <f>IF(J53&gt;$F$68,(J57-J53)/J53,$F$69)</f>
        <v>*</v>
      </c>
      <c r="K59" s="80">
        <f>IF(K53&gt;$F$68,(K57-K53)/K53,$F$69)</f>
        <v>-0.4387755102040817</v>
      </c>
      <c r="L59" s="80">
        <f>IF(L53&gt;$F$68,(L57-L53)/L53,$F$69)</f>
        <v>-0.318609022556391</v>
      </c>
      <c r="M59" s="80"/>
      <c r="N59" s="219" t="str">
        <f>IF(N53&gt;$F$68,(N57-N53)/N53,$F$69)</f>
        <v>*</v>
      </c>
      <c r="O59" s="80">
        <f>IF(O53&gt;$F$68,(O57-O53)/O53,$F$69)</f>
        <v>-0.37615242778119234</v>
      </c>
      <c r="P59" s="80">
        <f>IF(P53&gt;$F$68,(P57-P53)/P53,$F$69)</f>
        <v>-0.3486874690440812</v>
      </c>
      <c r="Q59" s="63"/>
    </row>
    <row r="60" spans="2:17" ht="9" customHeight="1" thickBot="1">
      <c r="B60" s="59"/>
      <c r="C60" s="60"/>
      <c r="D60" s="62"/>
      <c r="E60" s="61"/>
      <c r="F60" s="70"/>
      <c r="G60" s="70"/>
      <c r="H60" s="70"/>
      <c r="I60" s="70"/>
      <c r="J60" s="70"/>
      <c r="K60" s="70"/>
      <c r="L60" s="70"/>
      <c r="M60" s="70"/>
      <c r="N60" s="221"/>
      <c r="O60" s="70"/>
      <c r="P60" s="90"/>
      <c r="Q60" s="91"/>
    </row>
    <row r="61" spans="2:16" ht="9" customHeight="1">
      <c r="B61" s="54"/>
      <c r="C61" s="54"/>
      <c r="D61" s="71"/>
      <c r="E61" s="54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.75" customHeight="1">
      <c r="B62" s="54"/>
      <c r="C62" s="54"/>
      <c r="D62" s="115" t="s">
        <v>22</v>
      </c>
      <c r="E62" s="5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ht="6" customHeight="1">
      <c r="B63" s="54"/>
      <c r="C63" s="54"/>
      <c r="D63" s="132"/>
      <c r="E63" s="5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ht="15.75" customHeight="1">
      <c r="B64" s="54"/>
      <c r="C64" s="54"/>
      <c r="D64" s="111" t="s">
        <v>201</v>
      </c>
      <c r="E64" s="5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ht="15.75" customHeight="1">
      <c r="B65" s="54"/>
      <c r="C65" s="54"/>
      <c r="D65" s="114" t="s">
        <v>9</v>
      </c>
      <c r="E65" s="5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ht="9" customHeight="1">
      <c r="B66" s="54"/>
      <c r="C66" s="54"/>
      <c r="D66" s="71"/>
      <c r="E66" s="5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4:16" ht="25.5" customHeight="1">
      <c r="D67" s="5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4:6" ht="15">
      <c r="D68" s="48" t="s">
        <v>23</v>
      </c>
      <c r="E68" s="34"/>
      <c r="F68" s="48">
        <v>50</v>
      </c>
    </row>
    <row r="69" spans="4:6" ht="15">
      <c r="D69" s="48" t="s">
        <v>24</v>
      </c>
      <c r="E69" s="34"/>
      <c r="F69" s="74" t="s">
        <v>18</v>
      </c>
    </row>
    <row r="71" ht="8.25" customHeight="1"/>
    <row r="72" ht="6.75" customHeight="1"/>
    <row r="73" ht="6.75" customHeight="1"/>
    <row r="74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34" customWidth="1"/>
    <col min="2" max="2" width="26.421875" style="34" customWidth="1"/>
    <col min="3" max="3" width="9.421875" style="34" customWidth="1"/>
    <col min="4" max="4" width="10.57421875" style="34" customWidth="1"/>
    <col min="5" max="5" width="9.7109375" style="34" customWidth="1"/>
    <col min="6" max="6" width="11.28125" style="34" customWidth="1"/>
    <col min="7" max="7" width="10.00390625" style="34" customWidth="1"/>
    <col min="8" max="8" width="9.421875" style="34" customWidth="1"/>
    <col min="9" max="9" width="8.57421875" style="34" customWidth="1"/>
    <col min="10" max="10" width="11.140625" style="34" customWidth="1"/>
    <col min="11" max="11" width="11.28125" style="34" customWidth="1"/>
    <col min="12" max="12" width="14.8515625" style="34" customWidth="1"/>
    <col min="13" max="13" width="14.28125" style="34" customWidth="1"/>
    <col min="14" max="14" width="0.13671875" style="34" customWidth="1"/>
    <col min="15" max="15" width="1.7109375" style="34" customWidth="1"/>
    <col min="16" max="16" width="3.8515625" style="34" customWidth="1"/>
    <col min="17" max="16384" width="9.140625" style="34" customWidth="1"/>
  </cols>
  <sheetData>
    <row r="1" spans="2:3" ht="18">
      <c r="B1" s="32" t="s">
        <v>42</v>
      </c>
      <c r="C1" s="33" t="s">
        <v>211</v>
      </c>
    </row>
    <row r="2" spans="2:11" ht="13.5" thickBot="1">
      <c r="B2" s="35"/>
      <c r="C2" s="35"/>
      <c r="D2" s="35"/>
      <c r="E2" s="35"/>
      <c r="F2" s="35"/>
      <c r="G2" s="35"/>
      <c r="H2" s="35"/>
      <c r="I2" s="35"/>
      <c r="J2" s="35"/>
      <c r="K2" s="43"/>
    </row>
    <row r="3" spans="2:11" ht="18.75">
      <c r="B3" s="94" t="s">
        <v>181</v>
      </c>
      <c r="C3" s="36" t="s">
        <v>50</v>
      </c>
      <c r="D3" s="36" t="s">
        <v>29</v>
      </c>
      <c r="E3" s="36" t="s">
        <v>30</v>
      </c>
      <c r="F3" s="37" t="s">
        <v>16</v>
      </c>
      <c r="G3" s="36" t="s">
        <v>31</v>
      </c>
      <c r="H3" s="37" t="s">
        <v>44</v>
      </c>
      <c r="I3" s="37" t="s">
        <v>45</v>
      </c>
      <c r="J3" s="222" t="s">
        <v>164</v>
      </c>
      <c r="K3" s="310"/>
    </row>
    <row r="4" spans="2:11" ht="16.5" customHeight="1" thickBot="1">
      <c r="B4" s="95"/>
      <c r="C4" s="38" t="s">
        <v>49</v>
      </c>
      <c r="D4" s="38" t="s">
        <v>32</v>
      </c>
      <c r="E4" s="38" t="s">
        <v>33</v>
      </c>
      <c r="F4" s="39"/>
      <c r="G4" s="38" t="s">
        <v>34</v>
      </c>
      <c r="H4" s="39"/>
      <c r="I4" s="39"/>
      <c r="J4" s="227" t="s">
        <v>165</v>
      </c>
      <c r="K4" s="310"/>
    </row>
    <row r="5" spans="2:11" ht="18.75" customHeight="1">
      <c r="B5" s="96" t="s">
        <v>216</v>
      </c>
      <c r="C5" s="41">
        <f>AVERAGE(C8:C12)</f>
        <v>104.2</v>
      </c>
      <c r="D5" s="41">
        <f aca="true" t="shared" si="0" ref="D5:J5">AVERAGE(D8:D12)</f>
        <v>10.6</v>
      </c>
      <c r="E5" s="41">
        <f t="shared" si="0"/>
        <v>31.2</v>
      </c>
      <c r="F5" s="41">
        <f t="shared" si="0"/>
        <v>209</v>
      </c>
      <c r="G5" s="41">
        <f t="shared" si="0"/>
        <v>3.2</v>
      </c>
      <c r="H5" s="41">
        <f t="shared" si="0"/>
        <v>15.2</v>
      </c>
      <c r="I5" s="41">
        <f t="shared" si="0"/>
        <v>4.8</v>
      </c>
      <c r="J5" s="366">
        <f t="shared" si="0"/>
        <v>378.2</v>
      </c>
      <c r="K5" s="223"/>
    </row>
    <row r="6" spans="2:11" ht="6" customHeight="1">
      <c r="B6" s="97"/>
      <c r="C6" s="42"/>
      <c r="D6" s="42"/>
      <c r="E6" s="42"/>
      <c r="F6" s="42"/>
      <c r="G6" s="42"/>
      <c r="H6" s="42"/>
      <c r="I6" s="42"/>
      <c r="J6" s="224"/>
      <c r="K6" s="224"/>
    </row>
    <row r="7" spans="2:11" ht="15">
      <c r="B7" s="96"/>
      <c r="C7" s="267"/>
      <c r="D7" s="267"/>
      <c r="E7" s="267"/>
      <c r="F7" s="267"/>
      <c r="G7" s="267"/>
      <c r="H7" s="267"/>
      <c r="I7" s="267"/>
      <c r="J7" s="223"/>
      <c r="K7" s="223"/>
    </row>
    <row r="8" spans="2:11" ht="15">
      <c r="B8" s="96">
        <v>1994</v>
      </c>
      <c r="C8" s="267">
        <v>111</v>
      </c>
      <c r="D8" s="267">
        <v>5</v>
      </c>
      <c r="E8" s="267">
        <v>24</v>
      </c>
      <c r="F8" s="267">
        <v>197</v>
      </c>
      <c r="G8" s="267">
        <v>9</v>
      </c>
      <c r="H8" s="267">
        <v>14</v>
      </c>
      <c r="I8" s="267">
        <v>3</v>
      </c>
      <c r="J8" s="223">
        <f aca="true" t="shared" si="1" ref="J8:J17">SUM(C8:I8)</f>
        <v>363</v>
      </c>
      <c r="K8" s="223"/>
    </row>
    <row r="9" spans="2:11" ht="15">
      <c r="B9" s="96">
        <v>1995</v>
      </c>
      <c r="C9" s="267">
        <v>121</v>
      </c>
      <c r="D9" s="267">
        <v>11</v>
      </c>
      <c r="E9" s="267">
        <v>33</v>
      </c>
      <c r="F9" s="267">
        <v>221</v>
      </c>
      <c r="G9" s="267">
        <v>1</v>
      </c>
      <c r="H9" s="267">
        <v>19</v>
      </c>
      <c r="I9" s="267">
        <v>3</v>
      </c>
      <c r="J9" s="223">
        <f t="shared" si="1"/>
        <v>409</v>
      </c>
      <c r="K9" s="223"/>
    </row>
    <row r="10" spans="2:11" ht="15">
      <c r="B10" s="96">
        <v>1996</v>
      </c>
      <c r="C10" s="267">
        <v>106</v>
      </c>
      <c r="D10" s="267">
        <v>15</v>
      </c>
      <c r="E10" s="267">
        <v>29</v>
      </c>
      <c r="F10" s="267">
        <v>185</v>
      </c>
      <c r="G10" s="267">
        <v>3</v>
      </c>
      <c r="H10" s="267">
        <v>14</v>
      </c>
      <c r="I10" s="267">
        <v>5</v>
      </c>
      <c r="J10" s="223">
        <f t="shared" si="1"/>
        <v>357</v>
      </c>
      <c r="K10" s="223"/>
    </row>
    <row r="11" spans="2:11" ht="15">
      <c r="B11" s="96">
        <v>1997</v>
      </c>
      <c r="C11" s="267">
        <v>87</v>
      </c>
      <c r="D11" s="267">
        <v>9</v>
      </c>
      <c r="E11" s="267">
        <v>37</v>
      </c>
      <c r="F11" s="267">
        <v>219</v>
      </c>
      <c r="G11" s="267">
        <v>2</v>
      </c>
      <c r="H11" s="267">
        <v>16</v>
      </c>
      <c r="I11" s="267">
        <v>7</v>
      </c>
      <c r="J11" s="223">
        <f t="shared" si="1"/>
        <v>377</v>
      </c>
      <c r="K11" s="223"/>
    </row>
    <row r="12" spans="2:11" ht="15">
      <c r="B12" s="96">
        <v>1998</v>
      </c>
      <c r="C12" s="267">
        <v>96</v>
      </c>
      <c r="D12" s="267">
        <v>13</v>
      </c>
      <c r="E12" s="267">
        <v>33</v>
      </c>
      <c r="F12" s="267">
        <v>223</v>
      </c>
      <c r="G12" s="267">
        <v>1</v>
      </c>
      <c r="H12" s="267">
        <v>13</v>
      </c>
      <c r="I12" s="267">
        <v>6</v>
      </c>
      <c r="J12" s="223">
        <f t="shared" si="1"/>
        <v>385</v>
      </c>
      <c r="K12" s="223"/>
    </row>
    <row r="13" spans="2:11" ht="15">
      <c r="B13" s="96">
        <v>1999</v>
      </c>
      <c r="C13" s="267">
        <v>89</v>
      </c>
      <c r="D13" s="267">
        <v>8</v>
      </c>
      <c r="E13" s="267">
        <v>30</v>
      </c>
      <c r="F13" s="267">
        <v>169</v>
      </c>
      <c r="G13" s="267">
        <v>1</v>
      </c>
      <c r="H13" s="267">
        <v>11</v>
      </c>
      <c r="I13" s="267">
        <v>2</v>
      </c>
      <c r="J13" s="223">
        <f t="shared" si="1"/>
        <v>310</v>
      </c>
      <c r="K13" s="223"/>
    </row>
    <row r="14" spans="2:11" ht="15">
      <c r="B14" s="96">
        <v>2000</v>
      </c>
      <c r="C14" s="267">
        <v>72</v>
      </c>
      <c r="D14" s="267">
        <v>12</v>
      </c>
      <c r="E14" s="267">
        <v>40</v>
      </c>
      <c r="F14" s="267">
        <v>182</v>
      </c>
      <c r="G14" s="267">
        <v>1</v>
      </c>
      <c r="H14" s="267">
        <v>15</v>
      </c>
      <c r="I14" s="267">
        <v>4</v>
      </c>
      <c r="J14" s="223">
        <f t="shared" si="1"/>
        <v>326</v>
      </c>
      <c r="K14" s="223"/>
    </row>
    <row r="15" spans="2:11" ht="15">
      <c r="B15" s="96">
        <v>2001</v>
      </c>
      <c r="C15" s="267">
        <v>76</v>
      </c>
      <c r="D15" s="267">
        <v>10</v>
      </c>
      <c r="E15" s="267">
        <v>49</v>
      </c>
      <c r="F15" s="267">
        <v>194</v>
      </c>
      <c r="G15" s="267">
        <v>0</v>
      </c>
      <c r="H15" s="267">
        <v>14</v>
      </c>
      <c r="I15" s="267">
        <v>5</v>
      </c>
      <c r="J15" s="223">
        <f t="shared" si="1"/>
        <v>348</v>
      </c>
      <c r="K15" s="223"/>
    </row>
    <row r="16" spans="2:11" ht="15">
      <c r="B16" s="96">
        <v>2002</v>
      </c>
      <c r="C16" s="267">
        <v>73</v>
      </c>
      <c r="D16" s="267">
        <v>8</v>
      </c>
      <c r="E16" s="267">
        <v>46</v>
      </c>
      <c r="F16" s="267">
        <v>154</v>
      </c>
      <c r="G16" s="267">
        <v>0</v>
      </c>
      <c r="H16" s="267">
        <v>21</v>
      </c>
      <c r="I16" s="267">
        <v>2</v>
      </c>
      <c r="J16" s="223">
        <f t="shared" si="1"/>
        <v>304</v>
      </c>
      <c r="K16" s="223"/>
    </row>
    <row r="17" spans="2:11" ht="15">
      <c r="B17" s="96">
        <v>2003</v>
      </c>
      <c r="C17" s="267">
        <v>63</v>
      </c>
      <c r="D17" s="267">
        <v>14</v>
      </c>
      <c r="E17" s="267">
        <v>50</v>
      </c>
      <c r="F17" s="267">
        <v>189</v>
      </c>
      <c r="G17" s="267">
        <v>1</v>
      </c>
      <c r="H17" s="267">
        <v>14</v>
      </c>
      <c r="I17" s="267">
        <v>5</v>
      </c>
      <c r="J17" s="223">
        <f t="shared" si="1"/>
        <v>336</v>
      </c>
      <c r="K17" s="223"/>
    </row>
    <row r="18" spans="2:11" ht="15">
      <c r="B18" s="96">
        <v>2004</v>
      </c>
      <c r="C18" s="267">
        <v>76</v>
      </c>
      <c r="D18" s="267">
        <v>7</v>
      </c>
      <c r="E18" s="267">
        <v>42</v>
      </c>
      <c r="F18" s="267">
        <v>167</v>
      </c>
      <c r="G18" s="267">
        <v>3</v>
      </c>
      <c r="H18" s="267">
        <v>12</v>
      </c>
      <c r="I18" s="267">
        <v>1</v>
      </c>
      <c r="J18" s="223">
        <f>SUM(C18:I18)</f>
        <v>308</v>
      </c>
      <c r="K18" s="223"/>
    </row>
    <row r="19" spans="2:11" ht="15">
      <c r="B19" s="96">
        <v>2005</v>
      </c>
      <c r="C19" s="267">
        <v>66</v>
      </c>
      <c r="D19" s="267">
        <v>16</v>
      </c>
      <c r="E19" s="267">
        <v>34</v>
      </c>
      <c r="F19" s="267">
        <v>153</v>
      </c>
      <c r="G19" s="267">
        <v>0</v>
      </c>
      <c r="H19" s="267">
        <v>15</v>
      </c>
      <c r="I19" s="267">
        <v>2</v>
      </c>
      <c r="J19" s="223">
        <f>SUM(C19:I19)</f>
        <v>286</v>
      </c>
      <c r="K19" s="223"/>
    </row>
    <row r="20" spans="2:11" ht="15">
      <c r="B20" s="96">
        <v>2006</v>
      </c>
      <c r="C20" s="267">
        <v>61</v>
      </c>
      <c r="D20" s="267">
        <v>10</v>
      </c>
      <c r="E20" s="267">
        <v>58</v>
      </c>
      <c r="F20" s="267">
        <v>175</v>
      </c>
      <c r="G20" s="267">
        <v>0</v>
      </c>
      <c r="H20" s="267">
        <v>8</v>
      </c>
      <c r="I20" s="267">
        <v>2</v>
      </c>
      <c r="J20" s="223">
        <f aca="true" t="shared" si="2" ref="J20:J25">SUM(C20:I20)</f>
        <v>314</v>
      </c>
      <c r="K20" s="223"/>
    </row>
    <row r="21" spans="2:11" ht="15">
      <c r="B21" s="96">
        <v>2007</v>
      </c>
      <c r="C21" s="267">
        <v>60</v>
      </c>
      <c r="D21" s="267">
        <v>4</v>
      </c>
      <c r="E21" s="267">
        <v>40</v>
      </c>
      <c r="F21" s="267">
        <v>160</v>
      </c>
      <c r="G21" s="267">
        <v>0</v>
      </c>
      <c r="H21" s="267">
        <v>15</v>
      </c>
      <c r="I21" s="267">
        <v>2</v>
      </c>
      <c r="J21" s="223">
        <f t="shared" si="2"/>
        <v>281</v>
      </c>
      <c r="K21" s="223"/>
    </row>
    <row r="22" spans="2:11" ht="15">
      <c r="B22" s="96">
        <v>2008</v>
      </c>
      <c r="C22" s="267">
        <v>60</v>
      </c>
      <c r="D22" s="267">
        <v>9</v>
      </c>
      <c r="E22" s="267">
        <v>34</v>
      </c>
      <c r="F22" s="267">
        <v>153</v>
      </c>
      <c r="G22" s="267">
        <v>1</v>
      </c>
      <c r="H22" s="267">
        <v>8</v>
      </c>
      <c r="I22" s="267">
        <v>5</v>
      </c>
      <c r="J22" s="223">
        <f t="shared" si="2"/>
        <v>270</v>
      </c>
      <c r="K22" s="223"/>
    </row>
    <row r="23" spans="2:11" ht="15">
      <c r="B23" s="96">
        <v>2009</v>
      </c>
      <c r="C23" s="267">
        <v>47</v>
      </c>
      <c r="D23" s="267">
        <v>5</v>
      </c>
      <c r="E23" s="267">
        <v>43</v>
      </c>
      <c r="F23" s="267">
        <v>116</v>
      </c>
      <c r="G23" s="267">
        <v>0</v>
      </c>
      <c r="H23" s="267">
        <v>5</v>
      </c>
      <c r="I23" s="267">
        <v>0</v>
      </c>
      <c r="J23" s="223">
        <f t="shared" si="2"/>
        <v>216</v>
      </c>
      <c r="K23" s="223"/>
    </row>
    <row r="24" spans="2:11" ht="15">
      <c r="B24" s="96">
        <v>2010</v>
      </c>
      <c r="C24" s="267">
        <v>47</v>
      </c>
      <c r="D24" s="267">
        <v>7</v>
      </c>
      <c r="E24" s="267">
        <v>35</v>
      </c>
      <c r="F24" s="267">
        <v>105</v>
      </c>
      <c r="G24" s="267">
        <v>1</v>
      </c>
      <c r="H24" s="267">
        <v>8</v>
      </c>
      <c r="I24" s="267">
        <v>5</v>
      </c>
      <c r="J24" s="223">
        <f t="shared" si="2"/>
        <v>208</v>
      </c>
      <c r="K24" s="223"/>
    </row>
    <row r="25" spans="2:11" ht="15">
      <c r="B25" s="96" t="s">
        <v>184</v>
      </c>
      <c r="C25" s="267">
        <v>43</v>
      </c>
      <c r="D25" s="267">
        <v>7</v>
      </c>
      <c r="E25" s="267">
        <v>33</v>
      </c>
      <c r="F25" s="267">
        <v>89</v>
      </c>
      <c r="G25" s="267">
        <v>1</v>
      </c>
      <c r="H25" s="267">
        <v>9</v>
      </c>
      <c r="I25" s="267">
        <v>4</v>
      </c>
      <c r="J25" s="223">
        <f t="shared" si="2"/>
        <v>186</v>
      </c>
      <c r="K25" s="223"/>
    </row>
    <row r="26" spans="2:11" ht="11.25" customHeight="1">
      <c r="B26" s="96"/>
      <c r="C26" s="42"/>
      <c r="D26" s="42"/>
      <c r="E26" s="42"/>
      <c r="F26" s="42"/>
      <c r="G26" s="42"/>
      <c r="H26" s="42"/>
      <c r="I26" s="42"/>
      <c r="J26" s="223"/>
      <c r="K26" s="223"/>
    </row>
    <row r="27" spans="2:11" ht="16.5" customHeight="1">
      <c r="B27" s="96" t="s">
        <v>190</v>
      </c>
      <c r="C27" s="303">
        <f>AVERAGE(C18:C22)</f>
        <v>64.6</v>
      </c>
      <c r="D27" s="303">
        <f aca="true" t="shared" si="3" ref="D27:J27">AVERAGE(D18:D22)</f>
        <v>9.2</v>
      </c>
      <c r="E27" s="303">
        <f t="shared" si="3"/>
        <v>41.6</v>
      </c>
      <c r="F27" s="303">
        <f t="shared" si="3"/>
        <v>161.6</v>
      </c>
      <c r="G27" s="303">
        <f t="shared" si="3"/>
        <v>0.8</v>
      </c>
      <c r="H27" s="303">
        <f t="shared" si="3"/>
        <v>11.6</v>
      </c>
      <c r="I27" s="303">
        <f t="shared" si="3"/>
        <v>2.4</v>
      </c>
      <c r="J27" s="303">
        <f t="shared" si="3"/>
        <v>291.8</v>
      </c>
      <c r="K27" s="223"/>
    </row>
    <row r="28" spans="2:11" ht="15">
      <c r="B28" s="96" t="s">
        <v>185</v>
      </c>
      <c r="C28" s="41">
        <f>SUM(C21:C25)/5</f>
        <v>51.4</v>
      </c>
      <c r="D28" s="41">
        <f aca="true" t="shared" si="4" ref="D28:J28">SUM(D21:D25)/5</f>
        <v>6.4</v>
      </c>
      <c r="E28" s="41">
        <f t="shared" si="4"/>
        <v>37</v>
      </c>
      <c r="F28" s="41">
        <f t="shared" si="4"/>
        <v>124.6</v>
      </c>
      <c r="G28" s="41">
        <f t="shared" si="4"/>
        <v>0.6</v>
      </c>
      <c r="H28" s="41">
        <f t="shared" si="4"/>
        <v>9</v>
      </c>
      <c r="I28" s="41">
        <f t="shared" si="4"/>
        <v>3.2</v>
      </c>
      <c r="J28" s="223">
        <f t="shared" si="4"/>
        <v>232.2</v>
      </c>
      <c r="K28" s="223"/>
    </row>
    <row r="29" spans="2:11" ht="11.25" customHeight="1">
      <c r="B29" s="96"/>
      <c r="C29" s="41"/>
      <c r="D29" s="41"/>
      <c r="E29" s="41"/>
      <c r="F29" s="41"/>
      <c r="G29" s="41"/>
      <c r="H29" s="41"/>
      <c r="I29" s="41"/>
      <c r="J29" s="223"/>
      <c r="K29" s="223"/>
    </row>
    <row r="30" spans="2:11" ht="15">
      <c r="B30" s="138" t="s">
        <v>218</v>
      </c>
      <c r="C30" s="136">
        <f>C27*0.82</f>
        <v>52.971999999999994</v>
      </c>
      <c r="D30" s="136">
        <f aca="true" t="shared" si="5" ref="D30:J30">D27*0.82</f>
        <v>7.543999999999999</v>
      </c>
      <c r="E30" s="136">
        <f t="shared" si="5"/>
        <v>34.112</v>
      </c>
      <c r="F30" s="136">
        <f t="shared" si="5"/>
        <v>132.512</v>
      </c>
      <c r="G30" s="136">
        <f t="shared" si="5"/>
        <v>0.656</v>
      </c>
      <c r="H30" s="136">
        <f t="shared" si="5"/>
        <v>9.511999999999999</v>
      </c>
      <c r="I30" s="136">
        <f t="shared" si="5"/>
        <v>1.9679999999999997</v>
      </c>
      <c r="J30" s="225">
        <f t="shared" si="5"/>
        <v>239.27599999999998</v>
      </c>
      <c r="K30" s="223"/>
    </row>
    <row r="31" spans="2:11" ht="11.25" customHeight="1">
      <c r="B31" s="138" t="s">
        <v>160</v>
      </c>
      <c r="C31" s="42"/>
      <c r="D31" s="42"/>
      <c r="E31" s="42"/>
      <c r="F31" s="42"/>
      <c r="G31" s="42"/>
      <c r="H31" s="42"/>
      <c r="I31" s="42"/>
      <c r="J31" s="224"/>
      <c r="K31" s="224"/>
    </row>
    <row r="32" spans="2:11" ht="15">
      <c r="B32" s="134" t="s">
        <v>186</v>
      </c>
      <c r="C32" s="78" t="str">
        <f>IF(C24&gt;$C$194,(C25-C24)/C24,$C$195)</f>
        <v>*</v>
      </c>
      <c r="D32" s="78" t="str">
        <f aca="true" t="shared" si="6" ref="D32:J32">IF(D24&gt;$C$194,(D25-D24)/D24,$C$195)</f>
        <v>*</v>
      </c>
      <c r="E32" s="78" t="str">
        <f t="shared" si="6"/>
        <v>*</v>
      </c>
      <c r="F32" s="75">
        <f t="shared" si="6"/>
        <v>-0.1523809523809524</v>
      </c>
      <c r="G32" s="78" t="str">
        <f t="shared" si="6"/>
        <v>*</v>
      </c>
      <c r="H32" s="78" t="str">
        <f t="shared" si="6"/>
        <v>*</v>
      </c>
      <c r="I32" s="78" t="str">
        <f t="shared" si="6"/>
        <v>*</v>
      </c>
      <c r="J32" s="226">
        <f t="shared" si="6"/>
        <v>-0.10576923076923077</v>
      </c>
      <c r="K32" s="226"/>
    </row>
    <row r="33" spans="2:11" ht="15">
      <c r="B33" s="96" t="s">
        <v>187</v>
      </c>
      <c r="C33" s="75"/>
      <c r="D33" s="75"/>
      <c r="E33" s="75"/>
      <c r="F33" s="75"/>
      <c r="G33" s="78"/>
      <c r="H33" s="78"/>
      <c r="I33" s="78"/>
      <c r="J33" s="226"/>
      <c r="K33" s="226"/>
    </row>
    <row r="34" spans="2:11" ht="15">
      <c r="B34" s="96" t="s">
        <v>188</v>
      </c>
      <c r="C34" s="99">
        <f>IF(C5&gt;$C$194,(C25-C27)/C27,$C$195)</f>
        <v>-0.3343653250773993</v>
      </c>
      <c r="D34" s="266" t="str">
        <f aca="true" t="shared" si="7" ref="D34:J34">IF(D5&gt;$C$194,(D25-D27)/D27,$C$195)</f>
        <v>*</v>
      </c>
      <c r="E34" s="266" t="str">
        <f t="shared" si="7"/>
        <v>*</v>
      </c>
      <c r="F34" s="266">
        <f t="shared" si="7"/>
        <v>-0.4492574257425742</v>
      </c>
      <c r="G34" s="266" t="str">
        <f t="shared" si="7"/>
        <v>*</v>
      </c>
      <c r="H34" s="266" t="str">
        <f t="shared" si="7"/>
        <v>*</v>
      </c>
      <c r="I34" s="266" t="str">
        <f t="shared" si="7"/>
        <v>*</v>
      </c>
      <c r="J34" s="230">
        <f t="shared" si="7"/>
        <v>-0.3625771076079507</v>
      </c>
      <c r="K34" s="226"/>
    </row>
    <row r="35" spans="2:11" ht="6" customHeight="1" thickBot="1">
      <c r="B35" s="101"/>
      <c r="C35" s="102"/>
      <c r="D35" s="102"/>
      <c r="E35" s="102"/>
      <c r="F35" s="102"/>
      <c r="G35" s="102"/>
      <c r="H35" s="102"/>
      <c r="I35" s="102"/>
      <c r="J35" s="270"/>
      <c r="K35" s="235"/>
    </row>
    <row r="36" spans="2:11" ht="12.75">
      <c r="B36" s="34" t="s">
        <v>48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2.75">
      <c r="B37" s="34" t="s">
        <v>40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2.75">
      <c r="B38" s="34" t="s">
        <v>41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>
      <c r="B39" s="43"/>
      <c r="C39" s="44"/>
      <c r="D39" s="44"/>
      <c r="E39" s="44"/>
      <c r="F39" s="44"/>
      <c r="G39" s="44"/>
      <c r="H39" s="44"/>
      <c r="I39" s="44"/>
      <c r="J39" s="44"/>
      <c r="K39" s="44"/>
    </row>
    <row r="40" spans="2:3" ht="18">
      <c r="B40" s="32" t="s">
        <v>158</v>
      </c>
      <c r="C40" s="33" t="s">
        <v>212</v>
      </c>
    </row>
    <row r="41" spans="2:11" ht="13.5" thickBot="1">
      <c r="B41" s="35"/>
      <c r="C41" s="35"/>
      <c r="D41" s="35"/>
      <c r="E41" s="35"/>
      <c r="F41" s="35"/>
      <c r="G41" s="35"/>
      <c r="H41" s="35"/>
      <c r="I41" s="35"/>
      <c r="J41" s="35"/>
      <c r="K41" s="43"/>
    </row>
    <row r="42" spans="2:11" ht="18.75">
      <c r="B42" s="94" t="s">
        <v>181</v>
      </c>
      <c r="C42" s="36" t="s">
        <v>50</v>
      </c>
      <c r="D42" s="36" t="s">
        <v>29</v>
      </c>
      <c r="E42" s="36" t="s">
        <v>30</v>
      </c>
      <c r="F42" s="37" t="s">
        <v>16</v>
      </c>
      <c r="G42" s="36" t="s">
        <v>31</v>
      </c>
      <c r="H42" s="37" t="s">
        <v>44</v>
      </c>
      <c r="I42" s="37" t="s">
        <v>45</v>
      </c>
      <c r="J42" s="222" t="s">
        <v>164</v>
      </c>
      <c r="K42" s="310"/>
    </row>
    <row r="43" spans="2:11" ht="16.5" thickBot="1">
      <c r="B43" s="95"/>
      <c r="C43" s="38" t="s">
        <v>49</v>
      </c>
      <c r="D43" s="38" t="s">
        <v>32</v>
      </c>
      <c r="E43" s="38" t="s">
        <v>33</v>
      </c>
      <c r="F43" s="39"/>
      <c r="G43" s="38" t="s">
        <v>34</v>
      </c>
      <c r="H43" s="39"/>
      <c r="I43" s="39"/>
      <c r="J43" s="227" t="s">
        <v>165</v>
      </c>
      <c r="K43" s="310"/>
    </row>
    <row r="44" spans="2:11" ht="15">
      <c r="B44" s="96" t="s">
        <v>216</v>
      </c>
      <c r="C44" s="41">
        <f>AVERAGE(C46:C50)</f>
        <v>1271.8</v>
      </c>
      <c r="D44" s="41">
        <f aca="true" t="shared" si="8" ref="D44:J44">AVERAGE(D46:D50)</f>
        <v>238.2</v>
      </c>
      <c r="E44" s="41">
        <f t="shared" si="8"/>
        <v>324.2</v>
      </c>
      <c r="F44" s="41">
        <f t="shared" si="8"/>
        <v>2292</v>
      </c>
      <c r="G44" s="41">
        <f t="shared" si="8"/>
        <v>93.2</v>
      </c>
      <c r="H44" s="41">
        <f t="shared" si="8"/>
        <v>156.4</v>
      </c>
      <c r="I44" s="41">
        <f t="shared" si="8"/>
        <v>83.8</v>
      </c>
      <c r="J44" s="366">
        <f t="shared" si="8"/>
        <v>4459.6</v>
      </c>
      <c r="K44" s="223"/>
    </row>
    <row r="45" spans="2:11" ht="8.25" customHeight="1">
      <c r="B45" s="97"/>
      <c r="C45" s="42"/>
      <c r="D45" s="42"/>
      <c r="E45" s="42"/>
      <c r="F45" s="42"/>
      <c r="G45" s="42"/>
      <c r="H45" s="42"/>
      <c r="I45" s="42"/>
      <c r="J45" s="224"/>
      <c r="K45" s="224"/>
    </row>
    <row r="46" spans="2:11" ht="15">
      <c r="B46" s="96">
        <v>1994</v>
      </c>
      <c r="C46" s="118">
        <v>1536</v>
      </c>
      <c r="D46" s="267">
        <v>311</v>
      </c>
      <c r="E46" s="267">
        <v>329</v>
      </c>
      <c r="F46" s="118">
        <v>2607</v>
      </c>
      <c r="G46" s="267">
        <v>141</v>
      </c>
      <c r="H46" s="267">
        <v>197</v>
      </c>
      <c r="I46" s="267">
        <v>87</v>
      </c>
      <c r="J46" s="223">
        <f aca="true" t="shared" si="9" ref="J46:J55">SUM(C46:I46)</f>
        <v>5208</v>
      </c>
      <c r="K46" s="223"/>
    </row>
    <row r="47" spans="2:11" ht="15">
      <c r="B47" s="96">
        <v>1995</v>
      </c>
      <c r="C47" s="118">
        <v>1466</v>
      </c>
      <c r="D47" s="267">
        <v>281</v>
      </c>
      <c r="E47" s="267">
        <v>362</v>
      </c>
      <c r="F47" s="118">
        <v>2432</v>
      </c>
      <c r="G47" s="267">
        <v>104</v>
      </c>
      <c r="H47" s="267">
        <v>192</v>
      </c>
      <c r="I47" s="267">
        <v>93</v>
      </c>
      <c r="J47" s="223">
        <f t="shared" si="9"/>
        <v>4930</v>
      </c>
      <c r="K47" s="223"/>
    </row>
    <row r="48" spans="2:11" ht="15">
      <c r="B48" s="96">
        <v>1996</v>
      </c>
      <c r="C48" s="118">
        <v>1173</v>
      </c>
      <c r="D48" s="267">
        <v>201</v>
      </c>
      <c r="E48" s="267">
        <v>271</v>
      </c>
      <c r="F48" s="118">
        <v>2108</v>
      </c>
      <c r="G48" s="267">
        <v>93</v>
      </c>
      <c r="H48" s="267">
        <v>123</v>
      </c>
      <c r="I48" s="267">
        <v>72</v>
      </c>
      <c r="J48" s="223">
        <f t="shared" si="9"/>
        <v>4041</v>
      </c>
      <c r="K48" s="223"/>
    </row>
    <row r="49" spans="2:11" ht="15">
      <c r="B49" s="96">
        <v>1997</v>
      </c>
      <c r="C49" s="118">
        <v>1124</v>
      </c>
      <c r="D49" s="267">
        <v>201</v>
      </c>
      <c r="E49" s="267">
        <v>321</v>
      </c>
      <c r="F49" s="118">
        <v>2146</v>
      </c>
      <c r="G49" s="267">
        <v>53</v>
      </c>
      <c r="H49" s="267">
        <v>120</v>
      </c>
      <c r="I49" s="267">
        <v>82</v>
      </c>
      <c r="J49" s="223">
        <f t="shared" si="9"/>
        <v>4047</v>
      </c>
      <c r="K49" s="223"/>
    </row>
    <row r="50" spans="2:11" ht="15">
      <c r="B50" s="96">
        <v>1998</v>
      </c>
      <c r="C50" s="118">
        <v>1060</v>
      </c>
      <c r="D50" s="267">
        <v>197</v>
      </c>
      <c r="E50" s="267">
        <v>338</v>
      </c>
      <c r="F50" s="118">
        <v>2167</v>
      </c>
      <c r="G50" s="267">
        <v>75</v>
      </c>
      <c r="H50" s="267">
        <v>150</v>
      </c>
      <c r="I50" s="267">
        <v>85</v>
      </c>
      <c r="J50" s="223">
        <f t="shared" si="9"/>
        <v>4072</v>
      </c>
      <c r="K50" s="223"/>
    </row>
    <row r="51" spans="2:11" ht="15">
      <c r="B51" s="96">
        <v>1999</v>
      </c>
      <c r="C51" s="118">
        <v>1054</v>
      </c>
      <c r="D51" s="267">
        <v>181</v>
      </c>
      <c r="E51" s="267">
        <v>401</v>
      </c>
      <c r="F51" s="118">
        <v>1835</v>
      </c>
      <c r="G51" s="267">
        <v>82</v>
      </c>
      <c r="H51" s="267">
        <v>133</v>
      </c>
      <c r="I51" s="267">
        <v>79</v>
      </c>
      <c r="J51" s="223">
        <f t="shared" si="9"/>
        <v>3765</v>
      </c>
      <c r="K51" s="223"/>
    </row>
    <row r="52" spans="2:11" ht="15">
      <c r="B52" s="96">
        <v>2000</v>
      </c>
      <c r="C52" s="118">
        <v>925</v>
      </c>
      <c r="D52" s="267">
        <v>164</v>
      </c>
      <c r="E52" s="267">
        <v>435</v>
      </c>
      <c r="F52" s="118">
        <v>1796</v>
      </c>
      <c r="G52" s="267">
        <v>79</v>
      </c>
      <c r="H52" s="267">
        <v>106</v>
      </c>
      <c r="I52" s="267">
        <v>63</v>
      </c>
      <c r="J52" s="223">
        <f t="shared" si="9"/>
        <v>3568</v>
      </c>
      <c r="K52" s="223"/>
    </row>
    <row r="53" spans="2:11" ht="15">
      <c r="B53" s="96">
        <v>2001</v>
      </c>
      <c r="C53" s="118">
        <v>842</v>
      </c>
      <c r="D53" s="267">
        <v>161</v>
      </c>
      <c r="E53" s="267">
        <v>405</v>
      </c>
      <c r="F53" s="118">
        <v>1758</v>
      </c>
      <c r="G53" s="267">
        <v>62</v>
      </c>
      <c r="H53" s="267">
        <v>115</v>
      </c>
      <c r="I53" s="267">
        <v>67</v>
      </c>
      <c r="J53" s="223">
        <f t="shared" si="9"/>
        <v>3410</v>
      </c>
      <c r="K53" s="223"/>
    </row>
    <row r="54" spans="2:11" ht="15">
      <c r="B54" s="96">
        <v>2002</v>
      </c>
      <c r="C54" s="118">
        <v>820</v>
      </c>
      <c r="D54" s="267">
        <v>144</v>
      </c>
      <c r="E54" s="267">
        <v>410</v>
      </c>
      <c r="F54" s="118">
        <v>1628</v>
      </c>
      <c r="G54" s="267">
        <v>59</v>
      </c>
      <c r="H54" s="267">
        <v>120</v>
      </c>
      <c r="I54" s="267">
        <v>48</v>
      </c>
      <c r="J54" s="223">
        <f t="shared" si="9"/>
        <v>3229</v>
      </c>
      <c r="K54" s="223"/>
    </row>
    <row r="55" spans="2:11" ht="15">
      <c r="B55" s="96">
        <v>2003</v>
      </c>
      <c r="C55" s="118">
        <v>712</v>
      </c>
      <c r="D55" s="267">
        <v>125</v>
      </c>
      <c r="E55" s="267">
        <v>367</v>
      </c>
      <c r="F55" s="118">
        <v>1511</v>
      </c>
      <c r="G55" s="267">
        <v>69</v>
      </c>
      <c r="H55" s="267">
        <v>114</v>
      </c>
      <c r="I55" s="267">
        <v>59</v>
      </c>
      <c r="J55" s="223">
        <f t="shared" si="9"/>
        <v>2957</v>
      </c>
      <c r="K55" s="223"/>
    </row>
    <row r="56" spans="2:11" ht="15">
      <c r="B56" s="96">
        <v>2004</v>
      </c>
      <c r="C56" s="118">
        <v>674</v>
      </c>
      <c r="D56" s="267">
        <v>121</v>
      </c>
      <c r="E56" s="267">
        <v>353</v>
      </c>
      <c r="F56" s="118">
        <v>1414</v>
      </c>
      <c r="G56" s="267">
        <v>63</v>
      </c>
      <c r="H56" s="267">
        <v>83</v>
      </c>
      <c r="I56" s="267">
        <v>58</v>
      </c>
      <c r="J56" s="223">
        <f>SUM(C56:I56)</f>
        <v>2766</v>
      </c>
      <c r="K56" s="223"/>
    </row>
    <row r="57" spans="2:11" ht="15">
      <c r="B57" s="96">
        <v>2005</v>
      </c>
      <c r="C57" s="118">
        <v>677</v>
      </c>
      <c r="D57" s="267">
        <v>116</v>
      </c>
      <c r="E57" s="267">
        <v>371</v>
      </c>
      <c r="F57" s="118">
        <v>1304</v>
      </c>
      <c r="G57" s="267">
        <v>63</v>
      </c>
      <c r="H57" s="267">
        <v>83</v>
      </c>
      <c r="I57" s="267">
        <v>52</v>
      </c>
      <c r="J57" s="223">
        <f>SUM(C57:I57)</f>
        <v>2666</v>
      </c>
      <c r="K57" s="223"/>
    </row>
    <row r="58" spans="2:11" ht="15">
      <c r="B58" s="96">
        <v>2006</v>
      </c>
      <c r="C58" s="118">
        <v>688</v>
      </c>
      <c r="D58" s="267">
        <v>131</v>
      </c>
      <c r="E58" s="267">
        <v>352</v>
      </c>
      <c r="F58" s="118">
        <v>1258</v>
      </c>
      <c r="G58" s="267">
        <v>57</v>
      </c>
      <c r="H58" s="267">
        <v>91</v>
      </c>
      <c r="I58" s="267">
        <v>58</v>
      </c>
      <c r="J58" s="223">
        <f aca="true" t="shared" si="10" ref="J58:J63">SUM(C58:I58)</f>
        <v>2635</v>
      </c>
      <c r="K58" s="223"/>
    </row>
    <row r="59" spans="2:11" ht="15">
      <c r="B59" s="96">
        <v>2007</v>
      </c>
      <c r="C59" s="118">
        <v>594</v>
      </c>
      <c r="D59" s="267">
        <v>147</v>
      </c>
      <c r="E59" s="267">
        <v>381</v>
      </c>
      <c r="F59" s="118">
        <v>1110</v>
      </c>
      <c r="G59" s="267">
        <v>33</v>
      </c>
      <c r="H59" s="267">
        <v>87</v>
      </c>
      <c r="I59" s="267">
        <v>33</v>
      </c>
      <c r="J59" s="223">
        <f t="shared" si="10"/>
        <v>2385</v>
      </c>
      <c r="K59" s="223"/>
    </row>
    <row r="60" spans="2:11" ht="15">
      <c r="B60" s="96">
        <v>2008</v>
      </c>
      <c r="C60" s="118">
        <v>645</v>
      </c>
      <c r="D60" s="267">
        <v>155</v>
      </c>
      <c r="E60" s="267">
        <v>396</v>
      </c>
      <c r="F60" s="118">
        <v>1203</v>
      </c>
      <c r="G60" s="267">
        <v>59</v>
      </c>
      <c r="H60" s="267">
        <v>65</v>
      </c>
      <c r="I60" s="267">
        <v>52</v>
      </c>
      <c r="J60" s="223">
        <f t="shared" si="10"/>
        <v>2575</v>
      </c>
      <c r="K60" s="223"/>
    </row>
    <row r="61" spans="2:11" ht="15">
      <c r="B61" s="96">
        <v>2009</v>
      </c>
      <c r="C61" s="118">
        <v>509</v>
      </c>
      <c r="D61" s="267">
        <v>152</v>
      </c>
      <c r="E61" s="267">
        <v>332</v>
      </c>
      <c r="F61" s="118">
        <v>1135</v>
      </c>
      <c r="G61" s="267">
        <v>36</v>
      </c>
      <c r="H61" s="267">
        <v>73</v>
      </c>
      <c r="I61" s="267">
        <v>50</v>
      </c>
      <c r="J61" s="223">
        <f t="shared" si="10"/>
        <v>2287</v>
      </c>
      <c r="K61" s="223"/>
    </row>
    <row r="62" spans="2:11" ht="15">
      <c r="B62" s="96">
        <v>2010</v>
      </c>
      <c r="C62" s="118">
        <v>457</v>
      </c>
      <c r="D62" s="267">
        <v>138</v>
      </c>
      <c r="E62" s="267">
        <v>319</v>
      </c>
      <c r="F62" s="118">
        <v>902</v>
      </c>
      <c r="G62" s="267">
        <v>52</v>
      </c>
      <c r="H62" s="267">
        <v>60</v>
      </c>
      <c r="I62" s="267">
        <v>40</v>
      </c>
      <c r="J62" s="223">
        <f t="shared" si="10"/>
        <v>1968</v>
      </c>
      <c r="K62" s="223"/>
    </row>
    <row r="63" spans="2:11" ht="15">
      <c r="B63" s="96" t="s">
        <v>184</v>
      </c>
      <c r="C63" s="118">
        <v>512</v>
      </c>
      <c r="D63" s="267">
        <v>156</v>
      </c>
      <c r="E63" s="267">
        <v>292</v>
      </c>
      <c r="F63" s="118">
        <v>756</v>
      </c>
      <c r="G63" s="267">
        <v>50</v>
      </c>
      <c r="H63" s="267">
        <v>63</v>
      </c>
      <c r="I63" s="267">
        <v>44</v>
      </c>
      <c r="J63" s="223">
        <f t="shared" si="10"/>
        <v>1873</v>
      </c>
      <c r="K63" s="223"/>
    </row>
    <row r="64" spans="2:11" ht="15">
      <c r="B64" s="96"/>
      <c r="C64" s="42"/>
      <c r="D64" s="42"/>
      <c r="E64" s="42"/>
      <c r="F64" s="42"/>
      <c r="G64" s="42"/>
      <c r="H64" s="42"/>
      <c r="I64" s="42"/>
      <c r="J64" s="223"/>
      <c r="K64" s="223"/>
    </row>
    <row r="65" spans="2:11" ht="15">
      <c r="B65" s="96" t="s">
        <v>190</v>
      </c>
      <c r="C65" s="303">
        <f>AVERAGE(C56:C60)</f>
        <v>655.6</v>
      </c>
      <c r="D65" s="303">
        <f aca="true" t="shared" si="11" ref="D65:J65">AVERAGE(D56:D60)</f>
        <v>134</v>
      </c>
      <c r="E65" s="303">
        <f t="shared" si="11"/>
        <v>370.6</v>
      </c>
      <c r="F65" s="303">
        <f t="shared" si="11"/>
        <v>1257.8</v>
      </c>
      <c r="G65" s="303">
        <f t="shared" si="11"/>
        <v>55</v>
      </c>
      <c r="H65" s="303">
        <f t="shared" si="11"/>
        <v>81.8</v>
      </c>
      <c r="I65" s="303">
        <f t="shared" si="11"/>
        <v>50.6</v>
      </c>
      <c r="J65" s="304">
        <f t="shared" si="11"/>
        <v>2605.4</v>
      </c>
      <c r="K65" s="223"/>
    </row>
    <row r="66" spans="2:11" ht="15">
      <c r="B66" s="96" t="s">
        <v>185</v>
      </c>
      <c r="C66" s="41">
        <f>SUM(C59:C63)/5</f>
        <v>543.4</v>
      </c>
      <c r="D66" s="41">
        <f aca="true" t="shared" si="12" ref="D66:J66">SUM(D59:D63)/5</f>
        <v>149.6</v>
      </c>
      <c r="E66" s="41">
        <f t="shared" si="12"/>
        <v>344</v>
      </c>
      <c r="F66" s="41">
        <f t="shared" si="12"/>
        <v>1021.2</v>
      </c>
      <c r="G66" s="41">
        <f t="shared" si="12"/>
        <v>46</v>
      </c>
      <c r="H66" s="41">
        <f t="shared" si="12"/>
        <v>69.6</v>
      </c>
      <c r="I66" s="41">
        <f t="shared" si="12"/>
        <v>43.8</v>
      </c>
      <c r="J66" s="223">
        <f t="shared" si="12"/>
        <v>2217.6</v>
      </c>
      <c r="K66" s="223"/>
    </row>
    <row r="67" spans="2:11" ht="15">
      <c r="B67" s="96"/>
      <c r="C67" s="41"/>
      <c r="D67" s="41"/>
      <c r="E67" s="41"/>
      <c r="F67" s="41"/>
      <c r="G67" s="41"/>
      <c r="H67" s="41"/>
      <c r="I67" s="41"/>
      <c r="J67" s="223"/>
      <c r="K67" s="223"/>
    </row>
    <row r="68" spans="2:11" ht="15">
      <c r="B68" s="138" t="s">
        <v>218</v>
      </c>
      <c r="C68" s="136">
        <f>C65*0.732</f>
        <v>479.8992</v>
      </c>
      <c r="D68" s="136">
        <f aca="true" t="shared" si="13" ref="D68:J68">D65*0.732</f>
        <v>98.088</v>
      </c>
      <c r="E68" s="136">
        <f t="shared" si="13"/>
        <v>271.2792</v>
      </c>
      <c r="F68" s="136">
        <f t="shared" si="13"/>
        <v>920.7095999999999</v>
      </c>
      <c r="G68" s="136">
        <f t="shared" si="13"/>
        <v>40.26</v>
      </c>
      <c r="H68" s="136">
        <f t="shared" si="13"/>
        <v>59.877599999999994</v>
      </c>
      <c r="I68" s="136">
        <f t="shared" si="13"/>
        <v>37.0392</v>
      </c>
      <c r="J68" s="225">
        <f t="shared" si="13"/>
        <v>1907.1528</v>
      </c>
      <c r="K68" s="223"/>
    </row>
    <row r="69" spans="2:11" ht="15">
      <c r="B69" s="138" t="s">
        <v>160</v>
      </c>
      <c r="C69" s="42"/>
      <c r="D69" s="42"/>
      <c r="E69" s="42"/>
      <c r="F69" s="42"/>
      <c r="G69" s="42"/>
      <c r="H69" s="42"/>
      <c r="I69" s="42"/>
      <c r="J69" s="224"/>
      <c r="K69" s="224"/>
    </row>
    <row r="70" spans="2:11" ht="15">
      <c r="B70" s="134" t="s">
        <v>186</v>
      </c>
      <c r="C70" s="78">
        <f>IF(C62&gt;$C$194,(C63-C62)/C62,$C$195)</f>
        <v>0.12035010940919037</v>
      </c>
      <c r="D70" s="78">
        <f aca="true" t="shared" si="14" ref="D70:J70">IF(D62&gt;$C$194,(D63-D62)/D62,$C$195)</f>
        <v>0.13043478260869565</v>
      </c>
      <c r="E70" s="78">
        <f t="shared" si="14"/>
        <v>-0.08463949843260188</v>
      </c>
      <c r="F70" s="75">
        <f t="shared" si="14"/>
        <v>-0.16186252771618626</v>
      </c>
      <c r="G70" s="78">
        <f t="shared" si="14"/>
        <v>-0.038461538461538464</v>
      </c>
      <c r="H70" s="78">
        <f t="shared" si="14"/>
        <v>0.05</v>
      </c>
      <c r="I70" s="78" t="str">
        <f t="shared" si="14"/>
        <v>*</v>
      </c>
      <c r="J70" s="226">
        <f t="shared" si="14"/>
        <v>-0.048272357723577235</v>
      </c>
      <c r="K70" s="226"/>
    </row>
    <row r="71" spans="2:11" ht="15">
      <c r="B71" s="96" t="s">
        <v>187</v>
      </c>
      <c r="C71" s="75"/>
      <c r="D71" s="75"/>
      <c r="E71" s="75"/>
      <c r="F71" s="75"/>
      <c r="G71" s="78"/>
      <c r="H71" s="78"/>
      <c r="I71" s="78"/>
      <c r="J71" s="226"/>
      <c r="K71" s="226"/>
    </row>
    <row r="72" spans="2:11" ht="15">
      <c r="B72" s="96" t="s">
        <v>188</v>
      </c>
      <c r="C72" s="99">
        <f>IF(C44&gt;$C$194,(C63-C65)/C65,$C$195)</f>
        <v>-0.21903599755948752</v>
      </c>
      <c r="D72" s="99">
        <f aca="true" t="shared" si="15" ref="D72:J72">IF(D44&gt;$C$194,(D63-D65)/D65,$C$195)</f>
        <v>0.16417910447761194</v>
      </c>
      <c r="E72" s="99">
        <f t="shared" si="15"/>
        <v>-0.21208850512682142</v>
      </c>
      <c r="F72" s="99">
        <f t="shared" si="15"/>
        <v>-0.3989505485768802</v>
      </c>
      <c r="G72" s="99">
        <f t="shared" si="15"/>
        <v>-0.09090909090909091</v>
      </c>
      <c r="H72" s="99">
        <f t="shared" si="15"/>
        <v>-0.2298288508557457</v>
      </c>
      <c r="I72" s="99">
        <f t="shared" si="15"/>
        <v>-0.13043478260869568</v>
      </c>
      <c r="J72" s="230">
        <f t="shared" si="15"/>
        <v>-0.28110846703001463</v>
      </c>
      <c r="K72" s="226"/>
    </row>
    <row r="73" spans="2:11" ht="6.75" customHeight="1" thickBot="1">
      <c r="B73" s="101"/>
      <c r="C73" s="102"/>
      <c r="D73" s="102"/>
      <c r="E73" s="102"/>
      <c r="F73" s="102"/>
      <c r="G73" s="102"/>
      <c r="H73" s="102"/>
      <c r="I73" s="102"/>
      <c r="J73" s="270"/>
      <c r="K73" s="235"/>
    </row>
    <row r="74" spans="2:11" ht="12.75">
      <c r="B74" s="34" t="s">
        <v>48</v>
      </c>
      <c r="C74" s="44"/>
      <c r="D74" s="44"/>
      <c r="E74" s="44"/>
      <c r="F74" s="44"/>
      <c r="G74" s="44"/>
      <c r="H74" s="44"/>
      <c r="I74" s="44"/>
      <c r="J74" s="44"/>
      <c r="K74" s="44"/>
    </row>
    <row r="75" spans="2:11" ht="12.75">
      <c r="B75" s="34" t="s">
        <v>40</v>
      </c>
      <c r="C75" s="44"/>
      <c r="D75" s="44"/>
      <c r="E75" s="44"/>
      <c r="F75" s="44"/>
      <c r="G75" s="44"/>
      <c r="H75" s="44"/>
      <c r="I75" s="44"/>
      <c r="J75" s="44"/>
      <c r="K75" s="44"/>
    </row>
    <row r="76" spans="2:11" ht="12.75">
      <c r="B76" s="34" t="s">
        <v>41</v>
      </c>
      <c r="C76" s="44"/>
      <c r="D76" s="44"/>
      <c r="E76" s="44"/>
      <c r="F76" s="44"/>
      <c r="G76" s="44"/>
      <c r="H76" s="44"/>
      <c r="I76" s="44"/>
      <c r="J76" s="44"/>
      <c r="K76" s="44"/>
    </row>
    <row r="77" spans="2:11" ht="12.75">
      <c r="B77" s="43"/>
      <c r="C77" s="44"/>
      <c r="D77" s="44"/>
      <c r="E77" s="44"/>
      <c r="F77" s="44"/>
      <c r="G77" s="44"/>
      <c r="H77" s="44"/>
      <c r="I77" s="44"/>
      <c r="J77" s="44"/>
      <c r="K77" s="44"/>
    </row>
    <row r="78" spans="2:3" ht="18">
      <c r="B78" s="32" t="s">
        <v>159</v>
      </c>
      <c r="C78" s="33" t="s">
        <v>213</v>
      </c>
    </row>
    <row r="79" spans="2:11" ht="13.5" thickBot="1"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2:11" ht="18.75">
      <c r="B80" s="94" t="s">
        <v>181</v>
      </c>
      <c r="C80" s="36" t="s">
        <v>50</v>
      </c>
      <c r="D80" s="36" t="s">
        <v>29</v>
      </c>
      <c r="E80" s="36" t="s">
        <v>30</v>
      </c>
      <c r="F80" s="37" t="s">
        <v>16</v>
      </c>
      <c r="G80" s="36" t="s">
        <v>31</v>
      </c>
      <c r="H80" s="37" t="s">
        <v>44</v>
      </c>
      <c r="I80" s="37" t="s">
        <v>45</v>
      </c>
      <c r="J80" s="222" t="s">
        <v>164</v>
      </c>
      <c r="K80" s="315" t="s">
        <v>193</v>
      </c>
    </row>
    <row r="81" spans="2:11" ht="19.5" thickBot="1">
      <c r="B81" s="95"/>
      <c r="C81" s="38" t="s">
        <v>49</v>
      </c>
      <c r="D81" s="38" t="s">
        <v>32</v>
      </c>
      <c r="E81" s="38" t="s">
        <v>33</v>
      </c>
      <c r="F81" s="39"/>
      <c r="G81" s="38" t="s">
        <v>34</v>
      </c>
      <c r="H81" s="39"/>
      <c r="I81" s="39"/>
      <c r="J81" s="227" t="s">
        <v>165</v>
      </c>
      <c r="K81" s="316" t="s">
        <v>223</v>
      </c>
    </row>
    <row r="82" spans="2:11" ht="15">
      <c r="B82" s="96" t="s">
        <v>216</v>
      </c>
      <c r="C82" s="271">
        <f>AVERAGE(C84:C88)</f>
        <v>16.6</v>
      </c>
      <c r="D82" s="271">
        <f aca="true" t="shared" si="16" ref="D82:J82">AVERAGE(D84:D88)</f>
        <v>3.4</v>
      </c>
      <c r="E82" s="271">
        <f t="shared" si="16"/>
        <v>0.4</v>
      </c>
      <c r="F82" s="271">
        <f t="shared" si="16"/>
        <v>8.4</v>
      </c>
      <c r="G82" s="271">
        <f t="shared" si="16"/>
        <v>1.2</v>
      </c>
      <c r="H82" s="271">
        <f t="shared" si="16"/>
        <v>0.2</v>
      </c>
      <c r="I82" s="271">
        <f t="shared" si="16"/>
        <v>0.2</v>
      </c>
      <c r="J82" s="271">
        <f t="shared" si="16"/>
        <v>30.4</v>
      </c>
      <c r="K82" s="317"/>
    </row>
    <row r="83" spans="2:11" ht="8.25" customHeight="1">
      <c r="B83" s="97"/>
      <c r="C83" s="272"/>
      <c r="D83" s="272"/>
      <c r="E83" s="272"/>
      <c r="F83" s="272"/>
      <c r="G83" s="272"/>
      <c r="H83" s="272"/>
      <c r="I83" s="272"/>
      <c r="J83" s="273"/>
      <c r="K83" s="318"/>
    </row>
    <row r="84" spans="2:12" ht="15">
      <c r="B84" s="96">
        <v>1994</v>
      </c>
      <c r="C84" s="274">
        <v>18</v>
      </c>
      <c r="D84" s="274">
        <v>4</v>
      </c>
      <c r="E84" s="274">
        <v>1</v>
      </c>
      <c r="F84" s="274">
        <v>10</v>
      </c>
      <c r="G84" s="274">
        <v>4</v>
      </c>
      <c r="H84" s="274">
        <v>0</v>
      </c>
      <c r="I84" s="274">
        <v>0</v>
      </c>
      <c r="J84" s="275">
        <f aca="true" t="shared" si="17" ref="J84:J93">SUM(C84:I84)</f>
        <v>37</v>
      </c>
      <c r="K84" s="317"/>
      <c r="L84" s="105"/>
    </row>
    <row r="85" spans="2:12" ht="15">
      <c r="B85" s="96">
        <v>1995</v>
      </c>
      <c r="C85" s="274">
        <v>16</v>
      </c>
      <c r="D85" s="274">
        <v>3</v>
      </c>
      <c r="E85" s="274">
        <v>0</v>
      </c>
      <c r="F85" s="274">
        <v>11</v>
      </c>
      <c r="G85" s="274">
        <v>0</v>
      </c>
      <c r="H85" s="274">
        <v>0</v>
      </c>
      <c r="I85" s="274">
        <v>0</v>
      </c>
      <c r="J85" s="275">
        <f t="shared" si="17"/>
        <v>30</v>
      </c>
      <c r="K85" s="317">
        <f aca="true" t="shared" si="18" ref="K85:K100">AVERAGE(J84:J86)</f>
        <v>31.333333333333332</v>
      </c>
      <c r="L85" s="105"/>
    </row>
    <row r="86" spans="2:12" ht="15">
      <c r="B86" s="96">
        <v>1996</v>
      </c>
      <c r="C86" s="274">
        <v>16</v>
      </c>
      <c r="D86" s="274">
        <v>6</v>
      </c>
      <c r="E86" s="274">
        <v>1</v>
      </c>
      <c r="F86" s="274">
        <v>3</v>
      </c>
      <c r="G86" s="274">
        <v>1</v>
      </c>
      <c r="H86" s="274">
        <v>0</v>
      </c>
      <c r="I86" s="274">
        <v>0</v>
      </c>
      <c r="J86" s="275">
        <f t="shared" si="17"/>
        <v>27</v>
      </c>
      <c r="K86" s="317">
        <f t="shared" si="18"/>
        <v>27.666666666666668</v>
      </c>
      <c r="L86" s="105"/>
    </row>
    <row r="87" spans="2:12" ht="15">
      <c r="B87" s="96">
        <v>1997</v>
      </c>
      <c r="C87" s="274">
        <v>15</v>
      </c>
      <c r="D87" s="274">
        <v>1</v>
      </c>
      <c r="E87" s="274">
        <v>0</v>
      </c>
      <c r="F87" s="274">
        <v>9</v>
      </c>
      <c r="G87" s="274">
        <v>0</v>
      </c>
      <c r="H87" s="274">
        <v>1</v>
      </c>
      <c r="I87" s="274">
        <v>0</v>
      </c>
      <c r="J87" s="275">
        <f t="shared" si="17"/>
        <v>26</v>
      </c>
      <c r="K87" s="317">
        <f t="shared" si="18"/>
        <v>28.333333333333332</v>
      </c>
      <c r="L87" s="105"/>
    </row>
    <row r="88" spans="2:12" ht="15">
      <c r="B88" s="96">
        <v>1998</v>
      </c>
      <c r="C88" s="274">
        <v>18</v>
      </c>
      <c r="D88" s="274">
        <v>3</v>
      </c>
      <c r="E88" s="274">
        <v>0</v>
      </c>
      <c r="F88" s="274">
        <v>9</v>
      </c>
      <c r="G88" s="274">
        <v>1</v>
      </c>
      <c r="H88" s="274">
        <v>0</v>
      </c>
      <c r="I88" s="274">
        <v>1</v>
      </c>
      <c r="J88" s="275">
        <f t="shared" si="17"/>
        <v>32</v>
      </c>
      <c r="K88" s="317">
        <f t="shared" si="18"/>
        <v>27.666666666666668</v>
      </c>
      <c r="L88" s="105"/>
    </row>
    <row r="89" spans="2:12" ht="15">
      <c r="B89" s="96">
        <v>1999</v>
      </c>
      <c r="C89" s="274">
        <v>17</v>
      </c>
      <c r="D89" s="274">
        <v>1</v>
      </c>
      <c r="E89" s="274">
        <v>0</v>
      </c>
      <c r="F89" s="274">
        <v>6</v>
      </c>
      <c r="G89" s="274">
        <v>0</v>
      </c>
      <c r="H89" s="274">
        <v>0</v>
      </c>
      <c r="I89" s="274">
        <v>1</v>
      </c>
      <c r="J89" s="275">
        <f t="shared" si="17"/>
        <v>25</v>
      </c>
      <c r="K89" s="317">
        <f t="shared" si="18"/>
        <v>26</v>
      </c>
      <c r="L89" s="105"/>
    </row>
    <row r="90" spans="2:12" ht="15">
      <c r="B90" s="96">
        <v>2000</v>
      </c>
      <c r="C90" s="274">
        <v>13</v>
      </c>
      <c r="D90" s="274">
        <v>4</v>
      </c>
      <c r="E90" s="274">
        <v>0</v>
      </c>
      <c r="F90" s="274">
        <v>4</v>
      </c>
      <c r="G90" s="274">
        <v>0</v>
      </c>
      <c r="H90" s="274">
        <v>0</v>
      </c>
      <c r="I90" s="274">
        <v>0</v>
      </c>
      <c r="J90" s="275">
        <f t="shared" si="17"/>
        <v>21</v>
      </c>
      <c r="K90" s="317">
        <f t="shared" si="18"/>
        <v>22</v>
      </c>
      <c r="L90" s="105"/>
    </row>
    <row r="91" spans="2:12" ht="15">
      <c r="B91" s="96">
        <v>2001</v>
      </c>
      <c r="C91" s="274">
        <v>14</v>
      </c>
      <c r="D91" s="274">
        <v>4</v>
      </c>
      <c r="E91" s="274">
        <v>0</v>
      </c>
      <c r="F91" s="274">
        <v>2</v>
      </c>
      <c r="G91" s="274">
        <v>0</v>
      </c>
      <c r="H91" s="274">
        <v>0</v>
      </c>
      <c r="I91" s="274">
        <v>0</v>
      </c>
      <c r="J91" s="275">
        <f t="shared" si="17"/>
        <v>20</v>
      </c>
      <c r="K91" s="317">
        <f t="shared" si="18"/>
        <v>18.333333333333332</v>
      </c>
      <c r="L91" s="105"/>
    </row>
    <row r="92" spans="2:12" ht="15">
      <c r="B92" s="96">
        <v>2002</v>
      </c>
      <c r="C92" s="274">
        <v>12</v>
      </c>
      <c r="D92" s="274">
        <v>0</v>
      </c>
      <c r="E92" s="274">
        <v>0</v>
      </c>
      <c r="F92" s="274">
        <v>2</v>
      </c>
      <c r="G92" s="274">
        <v>0</v>
      </c>
      <c r="H92" s="274">
        <v>0</v>
      </c>
      <c r="I92" s="274">
        <v>0</v>
      </c>
      <c r="J92" s="275">
        <f t="shared" si="17"/>
        <v>14</v>
      </c>
      <c r="K92" s="317">
        <f t="shared" si="18"/>
        <v>17</v>
      </c>
      <c r="L92" s="105"/>
    </row>
    <row r="93" spans="2:12" ht="15">
      <c r="B93" s="96">
        <v>2003</v>
      </c>
      <c r="C93" s="274">
        <v>5</v>
      </c>
      <c r="D93" s="274">
        <v>2</v>
      </c>
      <c r="E93" s="274">
        <v>0</v>
      </c>
      <c r="F93" s="274">
        <v>10</v>
      </c>
      <c r="G93" s="274">
        <v>0</v>
      </c>
      <c r="H93" s="274">
        <v>0</v>
      </c>
      <c r="I93" s="274">
        <v>0</v>
      </c>
      <c r="J93" s="275">
        <f t="shared" si="17"/>
        <v>17</v>
      </c>
      <c r="K93" s="317">
        <f t="shared" si="18"/>
        <v>14.333333333333334</v>
      </c>
      <c r="L93" s="105"/>
    </row>
    <row r="94" spans="2:11" ht="15">
      <c r="B94" s="96">
        <v>2004</v>
      </c>
      <c r="C94" s="274">
        <v>8</v>
      </c>
      <c r="D94" s="274">
        <v>0</v>
      </c>
      <c r="E94" s="274">
        <v>1</v>
      </c>
      <c r="F94" s="274">
        <v>3</v>
      </c>
      <c r="G94" s="274">
        <v>0</v>
      </c>
      <c r="H94" s="274">
        <v>0</v>
      </c>
      <c r="I94" s="274">
        <v>0</v>
      </c>
      <c r="J94" s="275">
        <f>SUM(C94:I94)</f>
        <v>12</v>
      </c>
      <c r="K94" s="317">
        <f t="shared" si="18"/>
        <v>13.333333333333334</v>
      </c>
    </row>
    <row r="95" spans="2:11" ht="15">
      <c r="B95" s="96">
        <v>2005</v>
      </c>
      <c r="C95" s="274">
        <v>5</v>
      </c>
      <c r="D95" s="274">
        <v>4</v>
      </c>
      <c r="E95" s="274">
        <v>0</v>
      </c>
      <c r="F95" s="274">
        <v>1</v>
      </c>
      <c r="G95" s="274">
        <v>0</v>
      </c>
      <c r="H95" s="274">
        <v>0</v>
      </c>
      <c r="I95" s="274">
        <v>1</v>
      </c>
      <c r="J95" s="275">
        <f>SUM(C95:I95)</f>
        <v>11</v>
      </c>
      <c r="K95" s="317">
        <f t="shared" si="18"/>
        <v>16</v>
      </c>
    </row>
    <row r="96" spans="2:11" ht="15">
      <c r="B96" s="96">
        <v>2006</v>
      </c>
      <c r="C96" s="274">
        <v>9</v>
      </c>
      <c r="D96" s="274">
        <v>5</v>
      </c>
      <c r="E96" s="274">
        <v>0</v>
      </c>
      <c r="F96" s="274">
        <v>10</v>
      </c>
      <c r="G96" s="274">
        <v>0</v>
      </c>
      <c r="H96" s="274">
        <v>1</v>
      </c>
      <c r="I96" s="274">
        <v>0</v>
      </c>
      <c r="J96" s="275">
        <f aca="true" t="shared" si="19" ref="J96:J101">SUM(C96:I96)</f>
        <v>25</v>
      </c>
      <c r="K96" s="317">
        <f t="shared" si="18"/>
        <v>15</v>
      </c>
    </row>
    <row r="97" spans="2:11" ht="15">
      <c r="B97" s="96">
        <v>2007</v>
      </c>
      <c r="C97" s="274">
        <v>4</v>
      </c>
      <c r="D97" s="274">
        <v>1</v>
      </c>
      <c r="E97" s="274">
        <v>0</v>
      </c>
      <c r="F97" s="274">
        <v>4</v>
      </c>
      <c r="G97" s="274">
        <v>0</v>
      </c>
      <c r="H97" s="274">
        <v>0</v>
      </c>
      <c r="I97" s="274">
        <v>0</v>
      </c>
      <c r="J97" s="275">
        <f t="shared" si="19"/>
        <v>9</v>
      </c>
      <c r="K97" s="317">
        <f t="shared" si="18"/>
        <v>18</v>
      </c>
    </row>
    <row r="98" spans="2:11" ht="15">
      <c r="B98" s="96">
        <v>2008</v>
      </c>
      <c r="C98" s="274">
        <v>4</v>
      </c>
      <c r="D98" s="274">
        <v>2</v>
      </c>
      <c r="E98" s="274">
        <v>1</v>
      </c>
      <c r="F98" s="274">
        <v>13</v>
      </c>
      <c r="G98" s="274">
        <v>0</v>
      </c>
      <c r="H98" s="274">
        <v>0</v>
      </c>
      <c r="I98" s="274">
        <v>0</v>
      </c>
      <c r="J98" s="275">
        <f t="shared" si="19"/>
        <v>20</v>
      </c>
      <c r="K98" s="317">
        <f t="shared" si="18"/>
        <v>11.333333333333334</v>
      </c>
    </row>
    <row r="99" spans="2:11" ht="15">
      <c r="B99" s="96">
        <v>2009</v>
      </c>
      <c r="C99" s="274">
        <v>1</v>
      </c>
      <c r="D99" s="274">
        <v>1</v>
      </c>
      <c r="E99" s="274">
        <v>0</v>
      </c>
      <c r="F99" s="274">
        <v>3</v>
      </c>
      <c r="G99" s="274">
        <v>0</v>
      </c>
      <c r="H99" s="274">
        <v>0</v>
      </c>
      <c r="I99" s="274">
        <v>0</v>
      </c>
      <c r="J99" s="275">
        <f t="shared" si="19"/>
        <v>5</v>
      </c>
      <c r="K99" s="317">
        <f t="shared" si="18"/>
        <v>9.666666666666666</v>
      </c>
    </row>
    <row r="100" spans="2:11" ht="15">
      <c r="B100" s="96">
        <v>2010</v>
      </c>
      <c r="C100" s="274">
        <v>1</v>
      </c>
      <c r="D100" s="274">
        <v>1</v>
      </c>
      <c r="E100" s="274">
        <v>1</v>
      </c>
      <c r="F100" s="274">
        <v>1</v>
      </c>
      <c r="G100" s="274">
        <v>0</v>
      </c>
      <c r="H100" s="274">
        <v>0</v>
      </c>
      <c r="I100" s="274">
        <v>0</v>
      </c>
      <c r="J100" s="275">
        <f t="shared" si="19"/>
        <v>4</v>
      </c>
      <c r="K100" s="317">
        <f t="shared" si="18"/>
        <v>5.333333333333333</v>
      </c>
    </row>
    <row r="101" spans="2:12" ht="15">
      <c r="B101" s="96" t="s">
        <v>184</v>
      </c>
      <c r="C101" s="274">
        <v>2</v>
      </c>
      <c r="D101" s="274">
        <v>0</v>
      </c>
      <c r="E101" s="274">
        <v>0</v>
      </c>
      <c r="F101" s="274">
        <v>5</v>
      </c>
      <c r="G101" s="274">
        <v>0</v>
      </c>
      <c r="H101" s="274">
        <v>0</v>
      </c>
      <c r="I101" s="274">
        <v>0</v>
      </c>
      <c r="J101" s="275">
        <f t="shared" si="19"/>
        <v>7</v>
      </c>
      <c r="L101" s="105"/>
    </row>
    <row r="102" spans="2:11" ht="15">
      <c r="B102" s="96"/>
      <c r="C102" s="272"/>
      <c r="D102" s="272"/>
      <c r="E102" s="272"/>
      <c r="F102" s="272"/>
      <c r="G102" s="272"/>
      <c r="H102" s="272"/>
      <c r="I102" s="272"/>
      <c r="J102" s="275"/>
      <c r="K102" s="100"/>
    </row>
    <row r="103" spans="2:11" ht="15">
      <c r="B103" s="96" t="s">
        <v>190</v>
      </c>
      <c r="C103" s="303">
        <f>AVERAGE(C94:C98)</f>
        <v>6</v>
      </c>
      <c r="D103" s="303">
        <f aca="true" t="shared" si="20" ref="D103:J103">AVERAGE(D94:D98)</f>
        <v>2.4</v>
      </c>
      <c r="E103" s="303">
        <f t="shared" si="20"/>
        <v>0.4</v>
      </c>
      <c r="F103" s="303">
        <f t="shared" si="20"/>
        <v>6.2</v>
      </c>
      <c r="G103" s="303">
        <f t="shared" si="20"/>
        <v>0</v>
      </c>
      <c r="H103" s="303">
        <f t="shared" si="20"/>
        <v>0.2</v>
      </c>
      <c r="I103" s="303">
        <f t="shared" si="20"/>
        <v>0.2</v>
      </c>
      <c r="J103" s="304">
        <f t="shared" si="20"/>
        <v>15.4</v>
      </c>
      <c r="K103" s="100"/>
    </row>
    <row r="104" spans="2:11" ht="15">
      <c r="B104" s="96" t="s">
        <v>185</v>
      </c>
      <c r="C104" s="271">
        <f>SUM(C97:C101)/5</f>
        <v>2.4</v>
      </c>
      <c r="D104" s="271">
        <f aca="true" t="shared" si="21" ref="D104:J104">SUM(D97:D101)/5</f>
        <v>1</v>
      </c>
      <c r="E104" s="271">
        <f t="shared" si="21"/>
        <v>0.4</v>
      </c>
      <c r="F104" s="271">
        <f t="shared" si="21"/>
        <v>5.2</v>
      </c>
      <c r="G104" s="271">
        <f t="shared" si="21"/>
        <v>0</v>
      </c>
      <c r="H104" s="271">
        <f t="shared" si="21"/>
        <v>0</v>
      </c>
      <c r="I104" s="271">
        <f t="shared" si="21"/>
        <v>0</v>
      </c>
      <c r="J104" s="275">
        <f t="shared" si="21"/>
        <v>9</v>
      </c>
      <c r="K104" s="100"/>
    </row>
    <row r="105" spans="2:11" ht="15">
      <c r="B105" s="96"/>
      <c r="C105" s="271"/>
      <c r="D105" s="271"/>
      <c r="E105" s="271"/>
      <c r="F105" s="271"/>
      <c r="G105" s="271"/>
      <c r="H105" s="271"/>
      <c r="I105" s="271"/>
      <c r="J105" s="275"/>
      <c r="K105" s="100"/>
    </row>
    <row r="106" spans="2:11" ht="15">
      <c r="B106" s="96" t="s">
        <v>219</v>
      </c>
      <c r="C106" s="271"/>
      <c r="D106" s="271"/>
      <c r="E106" s="271"/>
      <c r="F106" s="271"/>
      <c r="G106" s="271"/>
      <c r="H106" s="271"/>
      <c r="I106" s="271"/>
      <c r="J106" s="275"/>
      <c r="K106" s="100">
        <f>K100</f>
        <v>5.333333333333333</v>
      </c>
    </row>
    <row r="107" spans="2:11" ht="15">
      <c r="B107" s="138" t="s">
        <v>220</v>
      </c>
      <c r="C107" s="276"/>
      <c r="D107" s="276"/>
      <c r="E107" s="276"/>
      <c r="F107" s="276"/>
      <c r="G107" s="276"/>
      <c r="H107" s="276"/>
      <c r="I107" s="276"/>
      <c r="J107" s="277"/>
      <c r="K107" s="100"/>
    </row>
    <row r="108" spans="2:11" ht="15">
      <c r="B108" s="138" t="s">
        <v>188</v>
      </c>
      <c r="C108" s="272"/>
      <c r="D108" s="272"/>
      <c r="E108" s="272"/>
      <c r="F108" s="272"/>
      <c r="G108" s="272"/>
      <c r="H108" s="272"/>
      <c r="I108" s="272"/>
      <c r="J108" s="273"/>
      <c r="K108" s="361">
        <f>(K106-J103)/J103</f>
        <v>-0.6536796536796536</v>
      </c>
    </row>
    <row r="109" spans="2:11" ht="5.25" customHeight="1" thickBot="1">
      <c r="B109" s="101"/>
      <c r="C109" s="102"/>
      <c r="D109" s="102"/>
      <c r="E109" s="102"/>
      <c r="F109" s="102"/>
      <c r="G109" s="102"/>
      <c r="H109" s="102"/>
      <c r="I109" s="102"/>
      <c r="J109" s="270"/>
      <c r="K109" s="103"/>
    </row>
    <row r="110" spans="2:11" ht="12.75">
      <c r="B110" s="34" t="s">
        <v>40</v>
      </c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2:11" ht="12.75">
      <c r="B111" s="34" t="s">
        <v>41</v>
      </c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2:11" ht="12.75">
      <c r="B112" s="368" t="s">
        <v>224</v>
      </c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2:3" ht="18">
      <c r="B114" s="32" t="s">
        <v>194</v>
      </c>
      <c r="C114" s="33" t="s">
        <v>214</v>
      </c>
    </row>
    <row r="115" spans="2:11" ht="13.5" thickBot="1">
      <c r="B115" s="35"/>
      <c r="C115" s="35"/>
      <c r="D115" s="35"/>
      <c r="E115" s="35"/>
      <c r="F115" s="35"/>
      <c r="G115" s="35"/>
      <c r="H115" s="35"/>
      <c r="I115" s="35"/>
      <c r="J115" s="35"/>
      <c r="K115" s="43"/>
    </row>
    <row r="116" spans="2:11" ht="18.75">
      <c r="B116" s="94" t="s">
        <v>181</v>
      </c>
      <c r="C116" s="36" t="s">
        <v>50</v>
      </c>
      <c r="D116" s="36" t="s">
        <v>29</v>
      </c>
      <c r="E116" s="36" t="s">
        <v>30</v>
      </c>
      <c r="F116" s="37" t="s">
        <v>16</v>
      </c>
      <c r="G116" s="36" t="s">
        <v>31</v>
      </c>
      <c r="H116" s="37" t="s">
        <v>44</v>
      </c>
      <c r="I116" s="37" t="s">
        <v>45</v>
      </c>
      <c r="J116" s="222" t="s">
        <v>164</v>
      </c>
      <c r="K116" s="362"/>
    </row>
    <row r="117" spans="2:11" ht="16.5" thickBot="1">
      <c r="B117" s="95"/>
      <c r="C117" s="38" t="s">
        <v>49</v>
      </c>
      <c r="D117" s="38" t="s">
        <v>32</v>
      </c>
      <c r="E117" s="38" t="s">
        <v>33</v>
      </c>
      <c r="F117" s="39"/>
      <c r="G117" s="38" t="s">
        <v>34</v>
      </c>
      <c r="H117" s="39"/>
      <c r="I117" s="39"/>
      <c r="J117" s="227" t="s">
        <v>165</v>
      </c>
      <c r="K117" s="362"/>
    </row>
    <row r="118" spans="2:11" ht="15">
      <c r="B118" s="96" t="s">
        <v>216</v>
      </c>
      <c r="C118" s="281">
        <f>AVERAGE(C120:C124)</f>
        <v>545.8</v>
      </c>
      <c r="D118" s="281">
        <f aca="true" t="shared" si="22" ref="D118:J118">AVERAGE(D120:D124)</f>
        <v>96.4</v>
      </c>
      <c r="E118" s="281">
        <f t="shared" si="22"/>
        <v>5.4</v>
      </c>
      <c r="F118" s="281">
        <f t="shared" si="22"/>
        <v>136.2</v>
      </c>
      <c r="G118" s="281">
        <f t="shared" si="22"/>
        <v>10.2</v>
      </c>
      <c r="H118" s="281">
        <f t="shared" si="22"/>
        <v>8</v>
      </c>
      <c r="I118" s="281">
        <f t="shared" si="22"/>
        <v>10</v>
      </c>
      <c r="J118" s="367">
        <f t="shared" si="22"/>
        <v>812</v>
      </c>
      <c r="K118" s="363"/>
    </row>
    <row r="119" spans="2:11" ht="8.25" customHeight="1">
      <c r="B119" s="97"/>
      <c r="C119" s="278"/>
      <c r="D119" s="278"/>
      <c r="E119" s="278"/>
      <c r="F119" s="278"/>
      <c r="G119" s="278"/>
      <c r="H119" s="278"/>
      <c r="I119" s="278"/>
      <c r="J119" s="282"/>
      <c r="K119" s="364"/>
    </row>
    <row r="120" spans="2:11" ht="15" customHeight="1">
      <c r="B120" s="96">
        <v>1994</v>
      </c>
      <c r="C120" s="278">
        <v>656</v>
      </c>
      <c r="D120" s="278">
        <v>140</v>
      </c>
      <c r="E120" s="278">
        <v>5</v>
      </c>
      <c r="F120" s="278">
        <v>151</v>
      </c>
      <c r="G120" s="278">
        <v>20</v>
      </c>
      <c r="H120" s="278">
        <v>12</v>
      </c>
      <c r="I120" s="278">
        <v>8</v>
      </c>
      <c r="J120" s="283">
        <f aca="true" t="shared" si="23" ref="J120:J129">SUM(C120:I120)</f>
        <v>992</v>
      </c>
      <c r="K120" s="363"/>
    </row>
    <row r="121" spans="2:11" ht="15" customHeight="1">
      <c r="B121" s="96">
        <v>1995</v>
      </c>
      <c r="C121" s="278">
        <v>622</v>
      </c>
      <c r="D121" s="278">
        <v>110</v>
      </c>
      <c r="E121" s="278">
        <v>7</v>
      </c>
      <c r="F121" s="278">
        <v>142</v>
      </c>
      <c r="G121" s="278">
        <v>9</v>
      </c>
      <c r="H121" s="278">
        <v>13</v>
      </c>
      <c r="I121" s="278">
        <v>17</v>
      </c>
      <c r="J121" s="283">
        <f t="shared" si="23"/>
        <v>920</v>
      </c>
      <c r="K121" s="363"/>
    </row>
    <row r="122" spans="2:12" ht="15" customHeight="1">
      <c r="B122" s="96">
        <v>1996</v>
      </c>
      <c r="C122" s="278">
        <v>524</v>
      </c>
      <c r="D122" s="278">
        <v>94</v>
      </c>
      <c r="E122" s="278">
        <v>3</v>
      </c>
      <c r="F122" s="278">
        <v>115</v>
      </c>
      <c r="G122" s="278">
        <v>14</v>
      </c>
      <c r="H122" s="278">
        <v>3</v>
      </c>
      <c r="I122" s="278">
        <v>10</v>
      </c>
      <c r="J122" s="283">
        <f t="shared" si="23"/>
        <v>763</v>
      </c>
      <c r="K122" s="363"/>
      <c r="L122" s="43"/>
    </row>
    <row r="123" spans="2:12" ht="15" customHeight="1">
      <c r="B123" s="96">
        <v>1997</v>
      </c>
      <c r="C123" s="278">
        <v>490</v>
      </c>
      <c r="D123" s="278">
        <v>77</v>
      </c>
      <c r="E123" s="278">
        <v>4</v>
      </c>
      <c r="F123" s="278">
        <v>129</v>
      </c>
      <c r="G123" s="278">
        <v>3</v>
      </c>
      <c r="H123" s="278">
        <v>6</v>
      </c>
      <c r="I123" s="278">
        <v>10</v>
      </c>
      <c r="J123" s="283">
        <f t="shared" si="23"/>
        <v>719</v>
      </c>
      <c r="K123" s="363"/>
      <c r="L123" s="43"/>
    </row>
    <row r="124" spans="2:12" ht="15" customHeight="1">
      <c r="B124" s="96">
        <v>1998</v>
      </c>
      <c r="C124" s="278">
        <v>437</v>
      </c>
      <c r="D124" s="278">
        <v>61</v>
      </c>
      <c r="E124" s="278">
        <v>8</v>
      </c>
      <c r="F124" s="278">
        <v>144</v>
      </c>
      <c r="G124" s="278">
        <v>5</v>
      </c>
      <c r="H124" s="278">
        <v>6</v>
      </c>
      <c r="I124" s="278">
        <v>5</v>
      </c>
      <c r="J124" s="283">
        <f t="shared" si="23"/>
        <v>666</v>
      </c>
      <c r="K124" s="363"/>
      <c r="L124" s="43"/>
    </row>
    <row r="125" spans="2:12" ht="15" customHeight="1">
      <c r="B125" s="96">
        <v>1999</v>
      </c>
      <c r="C125" s="278">
        <v>413</v>
      </c>
      <c r="D125" s="278">
        <v>68</v>
      </c>
      <c r="E125" s="278">
        <v>5</v>
      </c>
      <c r="F125" s="278">
        <v>102</v>
      </c>
      <c r="G125" s="278">
        <v>2</v>
      </c>
      <c r="H125" s="278">
        <v>2</v>
      </c>
      <c r="I125" s="278">
        <v>8</v>
      </c>
      <c r="J125" s="283">
        <f t="shared" si="23"/>
        <v>600</v>
      </c>
      <c r="K125" s="363"/>
      <c r="L125" s="43"/>
    </row>
    <row r="126" spans="2:12" ht="15" customHeight="1">
      <c r="B126" s="96">
        <v>2000</v>
      </c>
      <c r="C126" s="278">
        <v>365</v>
      </c>
      <c r="D126" s="278">
        <v>61</v>
      </c>
      <c r="E126" s="278">
        <v>7</v>
      </c>
      <c r="F126" s="278">
        <v>90</v>
      </c>
      <c r="G126" s="278">
        <v>7</v>
      </c>
      <c r="H126" s="278">
        <v>5</v>
      </c>
      <c r="I126" s="278">
        <v>5</v>
      </c>
      <c r="J126" s="283">
        <f t="shared" si="23"/>
        <v>540</v>
      </c>
      <c r="K126" s="363"/>
      <c r="L126" s="43"/>
    </row>
    <row r="127" spans="2:12" ht="15" customHeight="1">
      <c r="B127" s="96">
        <v>2001</v>
      </c>
      <c r="C127" s="278">
        <v>339</v>
      </c>
      <c r="D127" s="278">
        <v>52</v>
      </c>
      <c r="E127" s="278">
        <v>7</v>
      </c>
      <c r="F127" s="278">
        <v>108</v>
      </c>
      <c r="G127" s="278">
        <v>5</v>
      </c>
      <c r="H127" s="278">
        <v>6</v>
      </c>
      <c r="I127" s="278">
        <v>7</v>
      </c>
      <c r="J127" s="283">
        <f t="shared" si="23"/>
        <v>524</v>
      </c>
      <c r="K127" s="363"/>
      <c r="L127" s="43"/>
    </row>
    <row r="128" spans="2:12" ht="15" customHeight="1">
      <c r="B128" s="96">
        <v>2002</v>
      </c>
      <c r="C128" s="278">
        <v>328</v>
      </c>
      <c r="D128" s="278">
        <v>46</v>
      </c>
      <c r="E128" s="278">
        <v>7</v>
      </c>
      <c r="F128" s="278">
        <v>109</v>
      </c>
      <c r="G128" s="278">
        <v>9</v>
      </c>
      <c r="H128" s="278">
        <v>7</v>
      </c>
      <c r="I128" s="278">
        <v>7</v>
      </c>
      <c r="J128" s="283">
        <f t="shared" si="23"/>
        <v>513</v>
      </c>
      <c r="K128" s="363"/>
      <c r="L128" s="43"/>
    </row>
    <row r="129" spans="2:12" ht="15" customHeight="1">
      <c r="B129" s="96">
        <v>2003</v>
      </c>
      <c r="C129" s="278">
        <v>268</v>
      </c>
      <c r="D129" s="278">
        <v>46</v>
      </c>
      <c r="E129" s="278">
        <v>5</v>
      </c>
      <c r="F129" s="278">
        <v>83</v>
      </c>
      <c r="G129" s="278">
        <v>5</v>
      </c>
      <c r="H129" s="278">
        <v>2</v>
      </c>
      <c r="I129" s="278">
        <v>6</v>
      </c>
      <c r="J129" s="283">
        <f t="shared" si="23"/>
        <v>415</v>
      </c>
      <c r="K129" s="363"/>
      <c r="L129" s="43"/>
    </row>
    <row r="130" spans="2:11" ht="15">
      <c r="B130" s="96">
        <v>2004</v>
      </c>
      <c r="C130" s="278">
        <v>239</v>
      </c>
      <c r="D130" s="278">
        <v>40</v>
      </c>
      <c r="E130" s="278">
        <v>9</v>
      </c>
      <c r="F130" s="278">
        <v>74</v>
      </c>
      <c r="G130" s="278">
        <v>3</v>
      </c>
      <c r="H130" s="278">
        <v>3</v>
      </c>
      <c r="I130" s="278">
        <v>4</v>
      </c>
      <c r="J130" s="283">
        <f>SUM(C130:I130)</f>
        <v>372</v>
      </c>
      <c r="K130" s="363"/>
    </row>
    <row r="131" spans="2:11" ht="15">
      <c r="B131" s="96">
        <v>2005</v>
      </c>
      <c r="C131" s="278">
        <v>239</v>
      </c>
      <c r="D131" s="278">
        <v>26</v>
      </c>
      <c r="E131" s="278">
        <v>11</v>
      </c>
      <c r="F131" s="278">
        <v>68</v>
      </c>
      <c r="G131" s="278">
        <v>6</v>
      </c>
      <c r="H131" s="278">
        <v>2</v>
      </c>
      <c r="I131" s="278">
        <v>5</v>
      </c>
      <c r="J131" s="283">
        <f>SUM(C131:I131)</f>
        <v>357</v>
      </c>
      <c r="K131" s="363"/>
    </row>
    <row r="132" spans="2:11" ht="15">
      <c r="B132" s="96">
        <v>2006</v>
      </c>
      <c r="C132" s="278">
        <v>239</v>
      </c>
      <c r="D132" s="278">
        <v>35</v>
      </c>
      <c r="E132" s="278">
        <v>10</v>
      </c>
      <c r="F132" s="278">
        <v>60</v>
      </c>
      <c r="G132" s="278">
        <v>4</v>
      </c>
      <c r="H132" s="278">
        <v>0</v>
      </c>
      <c r="I132" s="278">
        <v>2</v>
      </c>
      <c r="J132" s="283">
        <f aca="true" t="shared" si="24" ref="J132:J137">SUM(C132:I132)</f>
        <v>350</v>
      </c>
      <c r="K132" s="363"/>
    </row>
    <row r="133" spans="2:11" ht="15">
      <c r="B133" s="96">
        <v>2007</v>
      </c>
      <c r="C133" s="278">
        <v>181</v>
      </c>
      <c r="D133" s="278">
        <v>28</v>
      </c>
      <c r="E133" s="278">
        <v>4</v>
      </c>
      <c r="F133" s="278">
        <v>51</v>
      </c>
      <c r="G133" s="278">
        <v>1</v>
      </c>
      <c r="H133" s="278">
        <v>1</v>
      </c>
      <c r="I133" s="278">
        <v>3</v>
      </c>
      <c r="J133" s="283">
        <f t="shared" si="24"/>
        <v>269</v>
      </c>
      <c r="K133" s="363"/>
    </row>
    <row r="134" spans="2:11" ht="15">
      <c r="B134" s="96">
        <v>2008</v>
      </c>
      <c r="C134" s="278">
        <v>194</v>
      </c>
      <c r="D134" s="278">
        <v>18</v>
      </c>
      <c r="E134" s="278">
        <v>5</v>
      </c>
      <c r="F134" s="278">
        <v>56</v>
      </c>
      <c r="G134" s="278">
        <v>2</v>
      </c>
      <c r="H134" s="278">
        <v>1</v>
      </c>
      <c r="I134" s="278">
        <v>3</v>
      </c>
      <c r="J134" s="283">
        <f t="shared" si="24"/>
        <v>279</v>
      </c>
      <c r="K134" s="363"/>
    </row>
    <row r="135" spans="2:11" ht="15">
      <c r="B135" s="96">
        <v>2009</v>
      </c>
      <c r="C135" s="278">
        <v>155</v>
      </c>
      <c r="D135" s="278">
        <v>26</v>
      </c>
      <c r="E135" s="278">
        <v>2</v>
      </c>
      <c r="F135" s="278">
        <v>62</v>
      </c>
      <c r="G135" s="278">
        <v>2</v>
      </c>
      <c r="H135" s="278">
        <v>1</v>
      </c>
      <c r="I135" s="278">
        <v>5</v>
      </c>
      <c r="J135" s="283">
        <f t="shared" si="24"/>
        <v>253</v>
      </c>
      <c r="K135" s="363"/>
    </row>
    <row r="136" spans="2:11" ht="15">
      <c r="B136" s="96">
        <v>2010</v>
      </c>
      <c r="C136" s="278">
        <v>150</v>
      </c>
      <c r="D136" s="278">
        <v>23</v>
      </c>
      <c r="E136" s="278">
        <v>3</v>
      </c>
      <c r="F136" s="278">
        <v>40</v>
      </c>
      <c r="G136" s="278">
        <v>7</v>
      </c>
      <c r="H136" s="278">
        <v>0</v>
      </c>
      <c r="I136" s="278">
        <v>0</v>
      </c>
      <c r="J136" s="283">
        <f t="shared" si="24"/>
        <v>223</v>
      </c>
      <c r="K136" s="363"/>
    </row>
    <row r="137" spans="2:13" ht="15">
      <c r="B137" s="96" t="s">
        <v>184</v>
      </c>
      <c r="C137" s="278">
        <v>139</v>
      </c>
      <c r="D137" s="278">
        <v>23</v>
      </c>
      <c r="E137" s="278">
        <v>2</v>
      </c>
      <c r="F137" s="278">
        <v>34</v>
      </c>
      <c r="G137" s="278">
        <v>4</v>
      </c>
      <c r="H137" s="278">
        <v>0</v>
      </c>
      <c r="I137" s="278">
        <v>1</v>
      </c>
      <c r="J137" s="283">
        <f t="shared" si="24"/>
        <v>203</v>
      </c>
      <c r="K137" s="363"/>
      <c r="L137" s="43"/>
      <c r="M137" s="43"/>
    </row>
    <row r="138" spans="2:13" ht="15">
      <c r="B138" s="96"/>
      <c r="C138" s="278"/>
      <c r="D138" s="278"/>
      <c r="E138" s="278"/>
      <c r="F138" s="278"/>
      <c r="G138" s="278"/>
      <c r="H138" s="278"/>
      <c r="I138" s="278"/>
      <c r="J138" s="283"/>
      <c r="K138" s="223"/>
      <c r="L138" s="43"/>
      <c r="M138" s="43"/>
    </row>
    <row r="139" spans="2:13" ht="15">
      <c r="B139" s="96" t="s">
        <v>190</v>
      </c>
      <c r="C139" s="303">
        <f>AVERAGE(C130:C134)</f>
        <v>218.4</v>
      </c>
      <c r="D139" s="303">
        <f aca="true" t="shared" si="25" ref="D139:J139">AVERAGE(D130:D134)</f>
        <v>29.4</v>
      </c>
      <c r="E139" s="303">
        <f t="shared" si="25"/>
        <v>7.8</v>
      </c>
      <c r="F139" s="303">
        <f t="shared" si="25"/>
        <v>61.8</v>
      </c>
      <c r="G139" s="303">
        <f t="shared" si="25"/>
        <v>3.2</v>
      </c>
      <c r="H139" s="303">
        <f t="shared" si="25"/>
        <v>1.4</v>
      </c>
      <c r="I139" s="303">
        <f t="shared" si="25"/>
        <v>3.4</v>
      </c>
      <c r="J139" s="304">
        <f t="shared" si="25"/>
        <v>325.4</v>
      </c>
      <c r="K139" s="223"/>
      <c r="L139" s="43"/>
      <c r="M139" s="43"/>
    </row>
    <row r="140" spans="2:13" ht="15">
      <c r="B140" s="96" t="s">
        <v>185</v>
      </c>
      <c r="C140" s="281">
        <f>SUM(C133:C137)/5</f>
        <v>163.8</v>
      </c>
      <c r="D140" s="281">
        <f aca="true" t="shared" si="26" ref="D140:J140">SUM(D133:D137)/5</f>
        <v>23.6</v>
      </c>
      <c r="E140" s="281">
        <f t="shared" si="26"/>
        <v>3.2</v>
      </c>
      <c r="F140" s="281">
        <f t="shared" si="26"/>
        <v>48.6</v>
      </c>
      <c r="G140" s="281">
        <f t="shared" si="26"/>
        <v>3.2</v>
      </c>
      <c r="H140" s="281">
        <f t="shared" si="26"/>
        <v>0.6</v>
      </c>
      <c r="I140" s="281">
        <f t="shared" si="26"/>
        <v>2.4</v>
      </c>
      <c r="J140" s="283">
        <f t="shared" si="26"/>
        <v>245.4</v>
      </c>
      <c r="K140" s="223"/>
      <c r="L140" s="43"/>
      <c r="M140" s="43"/>
    </row>
    <row r="141" spans="2:13" ht="15">
      <c r="B141" s="96"/>
      <c r="C141" s="281"/>
      <c r="D141" s="281"/>
      <c r="E141" s="281"/>
      <c r="F141" s="281"/>
      <c r="G141" s="281"/>
      <c r="H141" s="281"/>
      <c r="I141" s="281"/>
      <c r="J141" s="283"/>
      <c r="K141" s="223"/>
      <c r="L141" s="43"/>
      <c r="M141" s="43"/>
    </row>
    <row r="142" spans="2:13" ht="20.25" customHeight="1">
      <c r="B142" s="138" t="s">
        <v>218</v>
      </c>
      <c r="C142" s="284">
        <f>C139*0.68</f>
        <v>148.512</v>
      </c>
      <c r="D142" s="284">
        <f aca="true" t="shared" si="27" ref="D142:J142">D139*0.68</f>
        <v>19.992</v>
      </c>
      <c r="E142" s="284">
        <f t="shared" si="27"/>
        <v>5.304</v>
      </c>
      <c r="F142" s="284">
        <f t="shared" si="27"/>
        <v>42.024</v>
      </c>
      <c r="G142" s="284">
        <f t="shared" si="27"/>
        <v>2.176</v>
      </c>
      <c r="H142" s="284">
        <f t="shared" si="27"/>
        <v>0.952</v>
      </c>
      <c r="I142" s="284">
        <f t="shared" si="27"/>
        <v>2.3120000000000003</v>
      </c>
      <c r="J142" s="285">
        <f t="shared" si="27"/>
        <v>221.272</v>
      </c>
      <c r="K142" s="223"/>
      <c r="L142" s="43"/>
      <c r="M142" s="43"/>
    </row>
    <row r="143" spans="2:13" ht="12.75" customHeight="1">
      <c r="B143" s="138" t="s">
        <v>160</v>
      </c>
      <c r="C143" s="278"/>
      <c r="D143" s="278"/>
      <c r="E143" s="278"/>
      <c r="F143" s="278"/>
      <c r="G143" s="278"/>
      <c r="H143" s="278"/>
      <c r="I143" s="278"/>
      <c r="J143" s="282"/>
      <c r="K143" s="224"/>
      <c r="L143" s="43"/>
      <c r="M143" s="43"/>
    </row>
    <row r="144" spans="2:13" ht="15">
      <c r="B144" s="134" t="s">
        <v>186</v>
      </c>
      <c r="C144" s="288">
        <f>IF(C136&gt;$C$194,(C137-C136)/C136,$C$195)</f>
        <v>-0.07333333333333333</v>
      </c>
      <c r="D144" s="288" t="str">
        <f aca="true" t="shared" si="28" ref="D144:J144">IF(D136&gt;$C$194,(D137-D136)/D136,$C$195)</f>
        <v>*</v>
      </c>
      <c r="E144" s="288" t="str">
        <f t="shared" si="28"/>
        <v>*</v>
      </c>
      <c r="F144" s="288" t="str">
        <f t="shared" si="28"/>
        <v>*</v>
      </c>
      <c r="G144" s="288" t="str">
        <f t="shared" si="28"/>
        <v>*</v>
      </c>
      <c r="H144" s="288" t="str">
        <f t="shared" si="28"/>
        <v>*</v>
      </c>
      <c r="I144" s="288" t="str">
        <f t="shared" si="28"/>
        <v>*</v>
      </c>
      <c r="J144" s="289">
        <f t="shared" si="28"/>
        <v>-0.08968609865470852</v>
      </c>
      <c r="K144" s="226"/>
      <c r="L144" s="43"/>
      <c r="M144" s="43"/>
    </row>
    <row r="145" spans="2:13" ht="15">
      <c r="B145" s="96" t="s">
        <v>187</v>
      </c>
      <c r="C145" s="279"/>
      <c r="D145" s="279"/>
      <c r="E145" s="279"/>
      <c r="F145" s="279"/>
      <c r="G145" s="279"/>
      <c r="H145" s="279"/>
      <c r="I145" s="279"/>
      <c r="J145" s="280"/>
      <c r="K145" s="226"/>
      <c r="L145" s="43"/>
      <c r="M145" s="43"/>
    </row>
    <row r="146" spans="2:13" ht="15">
      <c r="B146" s="96" t="s">
        <v>188</v>
      </c>
      <c r="C146" s="290">
        <f>IF(C118&gt;$C$194,(C137-C139)/C139,$C$195)</f>
        <v>-0.3635531135531136</v>
      </c>
      <c r="D146" s="290">
        <f aca="true" t="shared" si="29" ref="D146:J146">IF(D118&gt;$C$194,(D137-D139)/D139,$C$195)</f>
        <v>-0.21768707482993194</v>
      </c>
      <c r="E146" s="290" t="str">
        <f t="shared" si="29"/>
        <v>*</v>
      </c>
      <c r="F146" s="290">
        <f t="shared" si="29"/>
        <v>-0.44983818770226536</v>
      </c>
      <c r="G146" s="290" t="str">
        <f t="shared" si="29"/>
        <v>*</v>
      </c>
      <c r="H146" s="290" t="str">
        <f t="shared" si="29"/>
        <v>*</v>
      </c>
      <c r="I146" s="290" t="str">
        <f t="shared" si="29"/>
        <v>*</v>
      </c>
      <c r="J146" s="365">
        <f t="shared" si="29"/>
        <v>-0.37615242778119234</v>
      </c>
      <c r="K146" s="226"/>
      <c r="L146" s="43"/>
      <c r="M146" s="43"/>
    </row>
    <row r="147" spans="2:13" ht="5.25" customHeight="1" thickBot="1">
      <c r="B147" s="101"/>
      <c r="C147" s="102"/>
      <c r="D147" s="102"/>
      <c r="E147" s="102"/>
      <c r="F147" s="102"/>
      <c r="G147" s="102"/>
      <c r="H147" s="102"/>
      <c r="I147" s="102"/>
      <c r="J147" s="270"/>
      <c r="K147" s="235"/>
      <c r="L147" s="43"/>
      <c r="M147" s="43"/>
    </row>
    <row r="148" spans="2:13" ht="21" customHeight="1">
      <c r="B148" s="34" t="s">
        <v>48</v>
      </c>
      <c r="C148" s="269"/>
      <c r="D148" s="269"/>
      <c r="E148" s="269"/>
      <c r="F148" s="269"/>
      <c r="G148" s="269"/>
      <c r="H148" s="269"/>
      <c r="I148" s="269"/>
      <c r="J148" s="268"/>
      <c r="K148" s="268"/>
      <c r="L148" s="43"/>
      <c r="M148" s="43"/>
    </row>
    <row r="149" spans="2:13" ht="12" customHeight="1">
      <c r="B149" s="34" t="s">
        <v>40</v>
      </c>
      <c r="C149" s="269"/>
      <c r="D149" s="269"/>
      <c r="E149" s="269"/>
      <c r="F149" s="269"/>
      <c r="G149" s="269"/>
      <c r="H149" s="269"/>
      <c r="I149" s="269"/>
      <c r="J149" s="268"/>
      <c r="K149" s="268"/>
      <c r="L149" s="43"/>
      <c r="M149" s="43"/>
    </row>
    <row r="150" spans="2:13" ht="12" customHeight="1">
      <c r="B150" s="34" t="s">
        <v>41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2" spans="2:3" ht="18">
      <c r="B152" s="33" t="s">
        <v>195</v>
      </c>
      <c r="C152" s="33" t="s">
        <v>215</v>
      </c>
    </row>
    <row r="153" spans="2:16" ht="13.5" thickBot="1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3"/>
      <c r="N153" s="43"/>
      <c r="O153" s="43"/>
      <c r="P153" s="43"/>
    </row>
    <row r="154" spans="2:16" ht="18.75">
      <c r="B154" s="104"/>
      <c r="C154" s="36" t="s">
        <v>50</v>
      </c>
      <c r="D154" s="36" t="s">
        <v>29</v>
      </c>
      <c r="E154" s="36" t="s">
        <v>30</v>
      </c>
      <c r="F154" s="37" t="s">
        <v>16</v>
      </c>
      <c r="G154" s="36" t="s">
        <v>31</v>
      </c>
      <c r="H154" s="37" t="s">
        <v>44</v>
      </c>
      <c r="I154" s="37" t="s">
        <v>45</v>
      </c>
      <c r="J154" s="222" t="s">
        <v>164</v>
      </c>
      <c r="L154" s="36" t="s">
        <v>4</v>
      </c>
      <c r="M154" s="105"/>
      <c r="N154" s="43"/>
      <c r="O154" s="43"/>
      <c r="P154" s="43"/>
    </row>
    <row r="155" spans="2:16" ht="16.5" thickBot="1">
      <c r="B155" s="101"/>
      <c r="C155" s="38" t="s">
        <v>49</v>
      </c>
      <c r="D155" s="38" t="s">
        <v>32</v>
      </c>
      <c r="E155" s="38" t="s">
        <v>33</v>
      </c>
      <c r="F155" s="39"/>
      <c r="G155" s="38" t="s">
        <v>34</v>
      </c>
      <c r="H155" s="39"/>
      <c r="I155" s="39"/>
      <c r="J155" s="227" t="s">
        <v>165</v>
      </c>
      <c r="K155" s="38" t="s">
        <v>97</v>
      </c>
      <c r="L155" s="38" t="s">
        <v>35</v>
      </c>
      <c r="M155" s="105"/>
      <c r="N155" s="43"/>
      <c r="O155" s="43"/>
      <c r="P155" s="43"/>
    </row>
    <row r="156" spans="2:15" ht="27" thickBot="1">
      <c r="B156" s="105"/>
      <c r="C156" s="46"/>
      <c r="D156" s="46"/>
      <c r="E156" s="46"/>
      <c r="F156" s="46"/>
      <c r="G156" s="46"/>
      <c r="H156" s="46"/>
      <c r="I156" s="46"/>
      <c r="J156" s="313" t="s">
        <v>36</v>
      </c>
      <c r="K156" s="287" t="s">
        <v>37</v>
      </c>
      <c r="L156" s="314" t="s">
        <v>38</v>
      </c>
      <c r="M156" s="105"/>
      <c r="N156" s="43"/>
      <c r="O156" s="43"/>
    </row>
    <row r="157" spans="2:15" ht="15">
      <c r="B157" s="96" t="s">
        <v>216</v>
      </c>
      <c r="C157" s="281">
        <f>SUM(C159:C163)/5</f>
        <v>3008.6</v>
      </c>
      <c r="D157" s="281">
        <f aca="true" t="shared" si="30" ref="D157:J157">SUM(D159:D163)/5</f>
        <v>1034.4</v>
      </c>
      <c r="E157" s="281">
        <f t="shared" si="30"/>
        <v>579.6</v>
      </c>
      <c r="F157" s="281">
        <f t="shared" si="30"/>
        <v>10859.4</v>
      </c>
      <c r="G157" s="281">
        <f t="shared" si="30"/>
        <v>912.2</v>
      </c>
      <c r="H157" s="281">
        <f t="shared" si="30"/>
        <v>583</v>
      </c>
      <c r="I157" s="281">
        <f t="shared" si="30"/>
        <v>500.8</v>
      </c>
      <c r="J157" s="301">
        <f t="shared" si="30"/>
        <v>17478</v>
      </c>
      <c r="K157" s="286">
        <f>SUM(K159:K163)/5</f>
        <v>37652.681599999996</v>
      </c>
      <c r="L157" s="47">
        <f>100*J157/K157</f>
        <v>46.41900458956953</v>
      </c>
      <c r="M157" s="105"/>
      <c r="N157" s="43"/>
      <c r="O157" s="43"/>
    </row>
    <row r="158" spans="2:15" ht="6" customHeight="1">
      <c r="B158" s="97"/>
      <c r="C158" s="42"/>
      <c r="D158" s="42"/>
      <c r="E158" s="42"/>
      <c r="F158" s="42"/>
      <c r="G158" s="42"/>
      <c r="H158" s="42"/>
      <c r="I158" s="42"/>
      <c r="J158" s="229"/>
      <c r="K158" s="42"/>
      <c r="L158" s="47"/>
      <c r="M158" s="105"/>
      <c r="N158" s="43"/>
      <c r="O158" s="43"/>
    </row>
    <row r="159" spans="2:15" ht="15" customHeight="1">
      <c r="B159" s="96">
        <v>1994</v>
      </c>
      <c r="C159" s="42">
        <v>3083</v>
      </c>
      <c r="D159" s="42">
        <v>1068</v>
      </c>
      <c r="E159" s="42">
        <v>577</v>
      </c>
      <c r="F159" s="42">
        <v>10123</v>
      </c>
      <c r="G159" s="42">
        <v>1084</v>
      </c>
      <c r="H159" s="42">
        <v>669</v>
      </c>
      <c r="I159" s="42">
        <v>398</v>
      </c>
      <c r="J159" s="228">
        <f>SUM(C159:I159)</f>
        <v>17002</v>
      </c>
      <c r="K159" s="118">
        <v>36000</v>
      </c>
      <c r="L159" s="47">
        <f aca="true" t="shared" si="31" ref="L159:L175">100*J159/K159</f>
        <v>47.227777777777774</v>
      </c>
      <c r="M159" s="105"/>
      <c r="N159" s="43"/>
      <c r="O159" s="43"/>
    </row>
    <row r="160" spans="2:15" ht="15" customHeight="1">
      <c r="B160" s="96">
        <v>1995</v>
      </c>
      <c r="C160" s="42">
        <v>3048</v>
      </c>
      <c r="D160" s="42">
        <v>1031</v>
      </c>
      <c r="E160" s="42">
        <v>576</v>
      </c>
      <c r="F160" s="42">
        <v>10321</v>
      </c>
      <c r="G160" s="42">
        <v>802</v>
      </c>
      <c r="H160" s="42">
        <v>579</v>
      </c>
      <c r="I160" s="42">
        <v>498</v>
      </c>
      <c r="J160" s="228">
        <f aca="true" t="shared" si="32" ref="J160:J168">SUM(C160:I160)</f>
        <v>16855</v>
      </c>
      <c r="K160" s="118">
        <v>36736.975999999995</v>
      </c>
      <c r="L160" s="47">
        <f t="shared" si="31"/>
        <v>45.88020527329196</v>
      </c>
      <c r="M160" s="105"/>
      <c r="N160" s="43"/>
      <c r="O160" s="43"/>
    </row>
    <row r="161" spans="2:15" ht="15" customHeight="1">
      <c r="B161" s="96">
        <v>1996</v>
      </c>
      <c r="C161" s="42">
        <v>3047</v>
      </c>
      <c r="D161" s="42">
        <v>1081</v>
      </c>
      <c r="E161" s="42">
        <v>550</v>
      </c>
      <c r="F161" s="42">
        <v>10740</v>
      </c>
      <c r="G161" s="42">
        <v>902</v>
      </c>
      <c r="H161" s="42">
        <v>499</v>
      </c>
      <c r="I161" s="42">
        <v>499</v>
      </c>
      <c r="J161" s="228">
        <f t="shared" si="32"/>
        <v>17318</v>
      </c>
      <c r="K161" s="118">
        <v>37776.765</v>
      </c>
      <c r="L161" s="47">
        <f t="shared" si="31"/>
        <v>45.842993702610585</v>
      </c>
      <c r="M161" s="105"/>
      <c r="N161" s="43"/>
      <c r="O161" s="43"/>
    </row>
    <row r="162" spans="2:15" ht="15" customHeight="1">
      <c r="B162" s="96">
        <v>1997</v>
      </c>
      <c r="C162" s="42">
        <v>2944</v>
      </c>
      <c r="D162" s="42">
        <v>1062</v>
      </c>
      <c r="E162" s="42">
        <v>590</v>
      </c>
      <c r="F162" s="42">
        <v>11669</v>
      </c>
      <c r="G162" s="42">
        <v>886</v>
      </c>
      <c r="H162" s="42">
        <v>525</v>
      </c>
      <c r="I162" s="42">
        <v>529</v>
      </c>
      <c r="J162" s="228">
        <f t="shared" si="32"/>
        <v>18205</v>
      </c>
      <c r="K162" s="118">
        <v>38581.169</v>
      </c>
      <c r="L162" s="47">
        <f t="shared" si="31"/>
        <v>47.18623222640039</v>
      </c>
      <c r="M162" s="105"/>
      <c r="N162" s="43"/>
      <c r="O162" s="43"/>
    </row>
    <row r="163" spans="2:15" ht="15" customHeight="1">
      <c r="B163" s="96">
        <v>1998</v>
      </c>
      <c r="C163" s="42">
        <v>2921</v>
      </c>
      <c r="D163" s="42">
        <v>930</v>
      </c>
      <c r="E163" s="42">
        <v>605</v>
      </c>
      <c r="F163" s="42">
        <v>11444</v>
      </c>
      <c r="G163" s="42">
        <v>887</v>
      </c>
      <c r="H163" s="42">
        <v>643</v>
      </c>
      <c r="I163" s="42">
        <v>580</v>
      </c>
      <c r="J163" s="228">
        <f t="shared" si="32"/>
        <v>18010</v>
      </c>
      <c r="K163" s="118">
        <v>39168.498</v>
      </c>
      <c r="L163" s="47">
        <f t="shared" si="31"/>
        <v>45.98082877724849</v>
      </c>
      <c r="M163" s="105"/>
      <c r="N163" s="43"/>
      <c r="O163" s="43"/>
    </row>
    <row r="164" spans="2:15" ht="15" customHeight="1">
      <c r="B164" s="96">
        <v>1999</v>
      </c>
      <c r="C164" s="42">
        <v>2620</v>
      </c>
      <c r="D164" s="42">
        <v>828</v>
      </c>
      <c r="E164" s="42">
        <v>594</v>
      </c>
      <c r="F164" s="42">
        <v>10901</v>
      </c>
      <c r="G164" s="42">
        <v>841</v>
      </c>
      <c r="H164" s="42">
        <v>609</v>
      </c>
      <c r="I164" s="42">
        <v>534</v>
      </c>
      <c r="J164" s="228">
        <f t="shared" si="32"/>
        <v>16927</v>
      </c>
      <c r="K164" s="118">
        <v>39770.019</v>
      </c>
      <c r="L164" s="47">
        <f t="shared" si="31"/>
        <v>42.562212504851956</v>
      </c>
      <c r="M164" s="105"/>
      <c r="N164" s="43"/>
      <c r="O164" s="43"/>
    </row>
    <row r="165" spans="2:15" ht="15" customHeight="1">
      <c r="B165" s="96">
        <v>2000</v>
      </c>
      <c r="C165" s="42">
        <v>2607</v>
      </c>
      <c r="D165" s="42">
        <v>708</v>
      </c>
      <c r="E165" s="42">
        <v>655</v>
      </c>
      <c r="F165" s="42">
        <v>10675</v>
      </c>
      <c r="G165" s="42">
        <v>854</v>
      </c>
      <c r="H165" s="42">
        <v>542</v>
      </c>
      <c r="I165" s="42">
        <v>582</v>
      </c>
      <c r="J165" s="228">
        <f t="shared" si="32"/>
        <v>16623</v>
      </c>
      <c r="K165" s="118">
        <v>39560.968</v>
      </c>
      <c r="L165" s="47">
        <f t="shared" si="31"/>
        <v>42.018688723693515</v>
      </c>
      <c r="M165" s="105"/>
      <c r="N165" s="43"/>
      <c r="O165" s="43"/>
    </row>
    <row r="166" spans="2:15" ht="15" customHeight="1">
      <c r="B166" s="96">
        <v>2001</v>
      </c>
      <c r="C166" s="42">
        <v>2487</v>
      </c>
      <c r="D166" s="42">
        <v>745</v>
      </c>
      <c r="E166" s="42">
        <v>724</v>
      </c>
      <c r="F166" s="42">
        <v>10342</v>
      </c>
      <c r="G166" s="42">
        <v>761</v>
      </c>
      <c r="H166" s="42">
        <v>595</v>
      </c>
      <c r="I166" s="42">
        <v>499</v>
      </c>
      <c r="J166" s="228">
        <f t="shared" si="32"/>
        <v>16153</v>
      </c>
      <c r="K166" s="118">
        <v>40064.598</v>
      </c>
      <c r="L166" s="47">
        <f t="shared" si="31"/>
        <v>40.317389431936896</v>
      </c>
      <c r="M166" s="105"/>
      <c r="N166" s="43"/>
      <c r="O166" s="43"/>
    </row>
    <row r="167" spans="2:15" ht="15" customHeight="1">
      <c r="B167" s="96">
        <v>2002</v>
      </c>
      <c r="C167" s="42">
        <v>2423</v>
      </c>
      <c r="D167" s="42">
        <v>676</v>
      </c>
      <c r="E167" s="42">
        <v>711</v>
      </c>
      <c r="F167" s="42">
        <v>10050</v>
      </c>
      <c r="G167" s="42">
        <v>801</v>
      </c>
      <c r="H167" s="42">
        <v>621</v>
      </c>
      <c r="I167" s="42">
        <v>460</v>
      </c>
      <c r="J167" s="228">
        <f t="shared" si="32"/>
        <v>15742</v>
      </c>
      <c r="K167" s="118">
        <v>41534.726</v>
      </c>
      <c r="L167" s="47">
        <f t="shared" si="31"/>
        <v>37.900815813736195</v>
      </c>
      <c r="M167" s="105"/>
      <c r="N167" s="43"/>
      <c r="O167" s="43"/>
    </row>
    <row r="168" spans="2:15" ht="15" customHeight="1">
      <c r="B168" s="96">
        <v>2003</v>
      </c>
      <c r="C168" s="42">
        <v>2215</v>
      </c>
      <c r="D168" s="42">
        <v>663</v>
      </c>
      <c r="E168" s="42">
        <v>697</v>
      </c>
      <c r="F168" s="42">
        <v>10055</v>
      </c>
      <c r="G168" s="42">
        <v>822</v>
      </c>
      <c r="H168" s="42">
        <v>537</v>
      </c>
      <c r="I168" s="42">
        <v>474</v>
      </c>
      <c r="J168" s="228">
        <f t="shared" si="32"/>
        <v>15463</v>
      </c>
      <c r="K168" s="118">
        <v>42037.614</v>
      </c>
      <c r="L168" s="47">
        <f t="shared" si="31"/>
        <v>36.78372421422396</v>
      </c>
      <c r="M168" s="105"/>
      <c r="N168" s="43"/>
      <c r="O168" s="43"/>
    </row>
    <row r="169" spans="2:20" ht="15">
      <c r="B169" s="96">
        <v>2004</v>
      </c>
      <c r="C169" s="42">
        <v>2328</v>
      </c>
      <c r="D169" s="42">
        <v>648</v>
      </c>
      <c r="E169" s="42">
        <v>599</v>
      </c>
      <c r="F169" s="42">
        <v>10024</v>
      </c>
      <c r="G169" s="42">
        <v>849</v>
      </c>
      <c r="H169" s="42">
        <v>561</v>
      </c>
      <c r="I169" s="42">
        <v>419</v>
      </c>
      <c r="J169" s="228">
        <f aca="true" t="shared" si="33" ref="J169:J176">SUM(C169:I169)</f>
        <v>15428</v>
      </c>
      <c r="K169" s="118">
        <v>42705.288</v>
      </c>
      <c r="L169" s="47">
        <f t="shared" si="31"/>
        <v>36.12667358665278</v>
      </c>
      <c r="M169" s="105"/>
      <c r="N169" s="43"/>
      <c r="O169" s="43"/>
      <c r="R169" s="302">
        <f>AVERAGE(J169:J173)</f>
        <v>14199.8</v>
      </c>
      <c r="S169" s="302">
        <f>AVERAGE(K169:K173)</f>
        <v>43735.826</v>
      </c>
      <c r="T169" s="34">
        <f>R169/S169*100</f>
        <v>32.46720434638641</v>
      </c>
    </row>
    <row r="170" spans="2:15" ht="15">
      <c r="B170" s="96">
        <v>2005</v>
      </c>
      <c r="C170" s="42">
        <v>2308</v>
      </c>
      <c r="D170" s="42">
        <v>649</v>
      </c>
      <c r="E170" s="42">
        <v>677</v>
      </c>
      <c r="F170" s="42">
        <v>9532</v>
      </c>
      <c r="G170" s="42">
        <v>794</v>
      </c>
      <c r="H170" s="42">
        <v>495</v>
      </c>
      <c r="I170" s="42">
        <v>478</v>
      </c>
      <c r="J170" s="228">
        <f>SUM(C170:I170)</f>
        <v>14933</v>
      </c>
      <c r="K170" s="118">
        <v>42717.842000000004</v>
      </c>
      <c r="L170" s="47">
        <f t="shared" si="31"/>
        <v>34.95729021142969</v>
      </c>
      <c r="M170" s="105"/>
      <c r="N170" s="43"/>
      <c r="O170" s="43"/>
    </row>
    <row r="171" spans="2:15" ht="15">
      <c r="B171" s="96">
        <v>2006</v>
      </c>
      <c r="C171" s="42">
        <v>2104</v>
      </c>
      <c r="D171" s="42">
        <v>640</v>
      </c>
      <c r="E171" s="42">
        <v>658</v>
      </c>
      <c r="F171" s="42">
        <v>9272</v>
      </c>
      <c r="G171" s="42">
        <v>706</v>
      </c>
      <c r="H171" s="42">
        <v>484</v>
      </c>
      <c r="I171" s="42">
        <v>456</v>
      </c>
      <c r="J171" s="228">
        <f t="shared" si="33"/>
        <v>14320</v>
      </c>
      <c r="K171" s="118">
        <v>44120</v>
      </c>
      <c r="L171" s="47">
        <f t="shared" si="31"/>
        <v>32.45693563009973</v>
      </c>
      <c r="M171" s="105"/>
      <c r="N171" s="43"/>
      <c r="O171" s="43"/>
    </row>
    <row r="172" spans="2:15" ht="15">
      <c r="B172" s="96">
        <v>2007</v>
      </c>
      <c r="C172" s="42">
        <v>2049</v>
      </c>
      <c r="D172" s="42">
        <v>563</v>
      </c>
      <c r="E172" s="42">
        <v>640</v>
      </c>
      <c r="F172" s="42">
        <v>8793</v>
      </c>
      <c r="G172" s="42">
        <v>590</v>
      </c>
      <c r="H172" s="42">
        <v>506</v>
      </c>
      <c r="I172" s="42">
        <v>431</v>
      </c>
      <c r="J172" s="228">
        <f t="shared" si="33"/>
        <v>13572</v>
      </c>
      <c r="K172" s="118">
        <v>44666</v>
      </c>
      <c r="L172" s="47">
        <f t="shared" si="31"/>
        <v>30.38552814221108</v>
      </c>
      <c r="M172" s="105"/>
      <c r="N172" s="43"/>
      <c r="O172" s="43"/>
    </row>
    <row r="173" spans="2:17" ht="15">
      <c r="B173" s="96">
        <v>2008</v>
      </c>
      <c r="C173" s="42">
        <v>1887</v>
      </c>
      <c r="D173" s="42">
        <v>566</v>
      </c>
      <c r="E173" s="42">
        <v>612</v>
      </c>
      <c r="F173" s="42">
        <v>8314</v>
      </c>
      <c r="G173" s="42">
        <v>527</v>
      </c>
      <c r="H173" s="42">
        <v>467</v>
      </c>
      <c r="I173" s="42">
        <v>373</v>
      </c>
      <c r="J173" s="228">
        <f t="shared" si="33"/>
        <v>12746</v>
      </c>
      <c r="K173" s="118">
        <v>44470</v>
      </c>
      <c r="L173" s="47">
        <f t="shared" si="31"/>
        <v>28.662019338880143</v>
      </c>
      <c r="M173" s="105"/>
      <c r="N173" s="43"/>
      <c r="O173" s="43"/>
      <c r="Q173" s="244"/>
    </row>
    <row r="174" spans="2:17" ht="15">
      <c r="B174" s="96">
        <v>2009</v>
      </c>
      <c r="C174" s="42">
        <v>1643</v>
      </c>
      <c r="D174" s="42">
        <v>647</v>
      </c>
      <c r="E174" s="42">
        <v>646</v>
      </c>
      <c r="F174" s="42">
        <v>8329</v>
      </c>
      <c r="G174" s="42">
        <v>437</v>
      </c>
      <c r="H174" s="42">
        <v>423</v>
      </c>
      <c r="I174" s="42">
        <v>416</v>
      </c>
      <c r="J174" s="228">
        <f t="shared" si="33"/>
        <v>12541</v>
      </c>
      <c r="K174" s="118">
        <v>44219</v>
      </c>
      <c r="L174" s="47">
        <f t="shared" si="31"/>
        <v>28.361111739297588</v>
      </c>
      <c r="M174" s="105"/>
      <c r="N174" s="43"/>
      <c r="O174" s="43"/>
      <c r="Q174" s="244"/>
    </row>
    <row r="175" spans="2:15" ht="15">
      <c r="B175" s="96">
        <v>2010</v>
      </c>
      <c r="C175" s="42">
        <v>1510</v>
      </c>
      <c r="D175" s="42">
        <v>636</v>
      </c>
      <c r="E175" s="42">
        <v>491</v>
      </c>
      <c r="F175" s="42">
        <v>7293</v>
      </c>
      <c r="G175" s="42">
        <v>487</v>
      </c>
      <c r="H175" s="42">
        <v>386</v>
      </c>
      <c r="I175" s="42">
        <v>359</v>
      </c>
      <c r="J175" s="228">
        <f t="shared" si="33"/>
        <v>11162</v>
      </c>
      <c r="K175" s="118">
        <v>43488</v>
      </c>
      <c r="L175" s="47">
        <f t="shared" si="31"/>
        <v>25.666850625459897</v>
      </c>
      <c r="M175" s="105"/>
      <c r="N175" s="43"/>
      <c r="O175" s="43"/>
    </row>
    <row r="176" spans="2:15" ht="15">
      <c r="B176" s="96" t="s">
        <v>184</v>
      </c>
      <c r="C176" s="42">
        <v>1502</v>
      </c>
      <c r="D176" s="42">
        <v>661</v>
      </c>
      <c r="E176" s="42">
        <v>482</v>
      </c>
      <c r="F176" s="42">
        <v>6923</v>
      </c>
      <c r="G176" s="42">
        <v>451</v>
      </c>
      <c r="H176" s="42">
        <v>382</v>
      </c>
      <c r="I176" s="42">
        <v>303</v>
      </c>
      <c r="J176" s="228">
        <f t="shared" si="33"/>
        <v>10704</v>
      </c>
      <c r="K176" s="137" t="s">
        <v>39</v>
      </c>
      <c r="L176" s="137" t="s">
        <v>39</v>
      </c>
      <c r="M176" s="105"/>
      <c r="N176" s="43"/>
      <c r="O176" s="43"/>
    </row>
    <row r="177" spans="2:15" ht="11.25" customHeight="1">
      <c r="B177" s="96"/>
      <c r="C177" s="42"/>
      <c r="D177" s="42"/>
      <c r="E177" s="42"/>
      <c r="F177" s="42"/>
      <c r="G177" s="42"/>
      <c r="H177" s="42"/>
      <c r="I177" s="42"/>
      <c r="J177" s="228"/>
      <c r="K177" s="40"/>
      <c r="L177" s="40"/>
      <c r="M177" s="105"/>
      <c r="N177" s="43"/>
      <c r="O177" s="43"/>
    </row>
    <row r="178" spans="2:15" ht="15" customHeight="1">
      <c r="B178" s="96" t="s">
        <v>190</v>
      </c>
      <c r="C178" s="303">
        <f>AVERAGE(C169:C173)</f>
        <v>2135.2</v>
      </c>
      <c r="D178" s="303">
        <f aca="true" t="shared" si="34" ref="D178:J178">AVERAGE(D169:D173)</f>
        <v>613.2</v>
      </c>
      <c r="E178" s="303">
        <f t="shared" si="34"/>
        <v>637.2</v>
      </c>
      <c r="F178" s="303">
        <f t="shared" si="34"/>
        <v>9187</v>
      </c>
      <c r="G178" s="303">
        <f t="shared" si="34"/>
        <v>693.2</v>
      </c>
      <c r="H178" s="303">
        <f t="shared" si="34"/>
        <v>502.6</v>
      </c>
      <c r="I178" s="303">
        <f t="shared" si="34"/>
        <v>431.4</v>
      </c>
      <c r="J178" s="319">
        <f t="shared" si="34"/>
        <v>14199.8</v>
      </c>
      <c r="K178" s="96"/>
      <c r="L178" s="309">
        <f>AVERAGE(L169:L173)</f>
        <v>32.51768938185469</v>
      </c>
      <c r="M178" s="105"/>
      <c r="N178" s="43"/>
      <c r="O178" s="43"/>
    </row>
    <row r="179" spans="2:15" ht="15">
      <c r="B179" s="96" t="s">
        <v>185</v>
      </c>
      <c r="C179" s="281">
        <f>SUM(C172:C176)/5</f>
        <v>1718.2</v>
      </c>
      <c r="D179" s="281">
        <f aca="true" t="shared" si="35" ref="D179:J179">SUM(D172:D176)/5</f>
        <v>614.6</v>
      </c>
      <c r="E179" s="281">
        <f t="shared" si="35"/>
        <v>574.2</v>
      </c>
      <c r="F179" s="281">
        <f t="shared" si="35"/>
        <v>7930.4</v>
      </c>
      <c r="G179" s="281">
        <f t="shared" si="35"/>
        <v>498.4</v>
      </c>
      <c r="H179" s="281">
        <f t="shared" si="35"/>
        <v>432.8</v>
      </c>
      <c r="I179" s="281">
        <f t="shared" si="35"/>
        <v>376.4</v>
      </c>
      <c r="J179" s="283">
        <f t="shared" si="35"/>
        <v>12145</v>
      </c>
      <c r="K179" s="312" t="s">
        <v>39</v>
      </c>
      <c r="L179" s="137" t="s">
        <v>39</v>
      </c>
      <c r="M179" s="105"/>
      <c r="N179" s="43"/>
      <c r="O179" s="43"/>
    </row>
    <row r="180" spans="2:15" ht="11.25" customHeight="1">
      <c r="B180" s="96"/>
      <c r="C180" s="41"/>
      <c r="D180" s="41"/>
      <c r="E180" s="41"/>
      <c r="F180" s="41"/>
      <c r="G180" s="41"/>
      <c r="H180" s="41"/>
      <c r="I180" s="41"/>
      <c r="J180" s="228"/>
      <c r="K180" s="41"/>
      <c r="L180" s="41"/>
      <c r="M180" s="105"/>
      <c r="N180" s="43"/>
      <c r="O180" s="43"/>
    </row>
    <row r="181" spans="2:15" ht="15">
      <c r="B181" s="138" t="s">
        <v>161</v>
      </c>
      <c r="C181" s="42"/>
      <c r="D181" s="42"/>
      <c r="E181" s="42"/>
      <c r="F181" s="42"/>
      <c r="G181" s="42"/>
      <c r="H181" s="42"/>
      <c r="I181" s="42"/>
      <c r="J181" s="228"/>
      <c r="K181" s="40"/>
      <c r="L181" s="139">
        <f>L178*0.98</f>
        <v>31.867335594217593</v>
      </c>
      <c r="M181" s="105"/>
      <c r="N181" s="43"/>
      <c r="O181" s="43"/>
    </row>
    <row r="182" spans="2:15" ht="11.25" customHeight="1">
      <c r="B182" s="138" t="s">
        <v>160</v>
      </c>
      <c r="C182" s="42"/>
      <c r="D182" s="42"/>
      <c r="E182" s="42"/>
      <c r="F182" s="42"/>
      <c r="G182" s="42"/>
      <c r="H182" s="42"/>
      <c r="I182" s="42"/>
      <c r="J182" s="229"/>
      <c r="K182" s="30"/>
      <c r="L182" s="30"/>
      <c r="M182" s="105"/>
      <c r="N182" s="30"/>
      <c r="O182" s="43"/>
    </row>
    <row r="183" spans="2:15" ht="15">
      <c r="B183" s="134" t="s">
        <v>186</v>
      </c>
      <c r="C183" s="75">
        <f>IF(C174&gt;$C$194,(C176-C175)/C175,$C$195)</f>
        <v>-0.005298013245033113</v>
      </c>
      <c r="D183" s="75">
        <f aca="true" t="shared" si="36" ref="D183:J183">IF(D174&gt;$C$194,(D176-D175)/D175,$C$195)</f>
        <v>0.03930817610062893</v>
      </c>
      <c r="E183" s="75">
        <f t="shared" si="36"/>
        <v>-0.018329938900203666</v>
      </c>
      <c r="F183" s="75">
        <f t="shared" si="36"/>
        <v>-0.050733580145344855</v>
      </c>
      <c r="G183" s="75">
        <f t="shared" si="36"/>
        <v>-0.07392197125256673</v>
      </c>
      <c r="H183" s="75">
        <f t="shared" si="36"/>
        <v>-0.010362694300518135</v>
      </c>
      <c r="I183" s="75">
        <f t="shared" si="36"/>
        <v>-0.15598885793871867</v>
      </c>
      <c r="J183" s="230">
        <f t="shared" si="36"/>
        <v>-0.041032073105178285</v>
      </c>
      <c r="K183" s="40" t="s">
        <v>39</v>
      </c>
      <c r="L183" s="40" t="s">
        <v>39</v>
      </c>
      <c r="M183" s="105"/>
      <c r="N183" s="43"/>
      <c r="O183" s="43"/>
    </row>
    <row r="184" spans="2:15" ht="15">
      <c r="B184" s="96" t="s">
        <v>187</v>
      </c>
      <c r="C184" s="75"/>
      <c r="D184" s="75"/>
      <c r="E184" s="75"/>
      <c r="F184" s="75"/>
      <c r="G184" s="75"/>
      <c r="H184" s="75"/>
      <c r="I184" s="75"/>
      <c r="J184" s="230"/>
      <c r="K184" s="40"/>
      <c r="L184" s="40"/>
      <c r="M184" s="105"/>
      <c r="N184" s="43"/>
      <c r="O184" s="43"/>
    </row>
    <row r="185" spans="2:15" ht="18">
      <c r="B185" s="96" t="s">
        <v>188</v>
      </c>
      <c r="C185" s="99">
        <f>IF(C157&gt;$C$194,(C176-C178)/C178,$C$195)</f>
        <v>-0.2965530161109029</v>
      </c>
      <c r="D185" s="99">
        <f aca="true" t="shared" si="37" ref="D185:J185">IF(D157&gt;$C$194,(D176-D178)/D178,$C$195)</f>
        <v>0.07795172863666007</v>
      </c>
      <c r="E185" s="99">
        <f t="shared" si="37"/>
        <v>-0.24356559949780293</v>
      </c>
      <c r="F185" s="99">
        <f t="shared" si="37"/>
        <v>-0.24643518014585827</v>
      </c>
      <c r="G185" s="99">
        <f t="shared" si="37"/>
        <v>-0.349394114252741</v>
      </c>
      <c r="H185" s="99">
        <f t="shared" si="37"/>
        <v>-0.2399522483087943</v>
      </c>
      <c r="I185" s="99">
        <f t="shared" si="37"/>
        <v>-0.2976356050069541</v>
      </c>
      <c r="J185" s="226">
        <f t="shared" si="37"/>
        <v>-0.2461865660079719</v>
      </c>
      <c r="K185" s="40" t="s">
        <v>39</v>
      </c>
      <c r="L185" s="311" t="s">
        <v>189</v>
      </c>
      <c r="M185" s="105"/>
      <c r="N185" s="43"/>
      <c r="O185" s="43"/>
    </row>
    <row r="186" spans="2:15" ht="6" customHeight="1" thickBot="1">
      <c r="B186" s="98"/>
      <c r="C186" s="76"/>
      <c r="D186" s="76"/>
      <c r="E186" s="76"/>
      <c r="F186" s="76"/>
      <c r="G186" s="76"/>
      <c r="H186" s="76"/>
      <c r="I186" s="76"/>
      <c r="J186" s="231"/>
      <c r="K186" s="45"/>
      <c r="L186" s="45"/>
      <c r="M186" s="105"/>
      <c r="N186" s="35"/>
      <c r="O186" s="43"/>
    </row>
    <row r="187" spans="13:15" ht="5.25" customHeight="1">
      <c r="M187" s="43"/>
      <c r="O187" s="43"/>
    </row>
    <row r="188" ht="12.75">
      <c r="B188" s="34" t="s">
        <v>40</v>
      </c>
    </row>
    <row r="189" ht="12.75">
      <c r="B189" s="34" t="s">
        <v>41</v>
      </c>
    </row>
    <row r="190" ht="12" customHeight="1">
      <c r="B190" s="265" t="s">
        <v>221</v>
      </c>
    </row>
    <row r="191" spans="3:10" ht="17.25" customHeight="1">
      <c r="C191" s="116"/>
      <c r="D191" s="116"/>
      <c r="E191" s="116"/>
      <c r="F191" s="116"/>
      <c r="G191" s="116"/>
      <c r="H191" s="116"/>
      <c r="I191" s="116"/>
      <c r="J191" s="116"/>
    </row>
    <row r="192" ht="13.5" customHeight="1"/>
    <row r="194" spans="2:3" ht="12.75">
      <c r="B194" s="34" t="s">
        <v>46</v>
      </c>
      <c r="C194" s="34">
        <v>50</v>
      </c>
    </row>
    <row r="195" spans="2:3" ht="12.75">
      <c r="B195" s="34" t="s">
        <v>24</v>
      </c>
      <c r="C195" s="77" t="s">
        <v>18</v>
      </c>
    </row>
    <row r="228" ht="12.75">
      <c r="B228" s="34">
        <v>36736.975999999995</v>
      </c>
    </row>
    <row r="229" ht="12.75">
      <c r="B229" s="34">
        <v>37776.765</v>
      </c>
    </row>
    <row r="230" ht="12.75">
      <c r="B230" s="34">
        <v>38581.169</v>
      </c>
    </row>
    <row r="231" ht="12.75">
      <c r="B231" s="34">
        <v>39168.498</v>
      </c>
    </row>
    <row r="232" ht="12.75">
      <c r="B232" s="34">
        <v>39770.019</v>
      </c>
    </row>
    <row r="233" ht="12.75">
      <c r="B233" s="34">
        <v>39560.968</v>
      </c>
    </row>
    <row r="234" ht="12.75">
      <c r="B234" s="34">
        <v>40064.598</v>
      </c>
    </row>
    <row r="235" ht="12.75">
      <c r="B235" s="34">
        <v>41534.726</v>
      </c>
    </row>
    <row r="236" ht="12.75">
      <c r="B236" s="34">
        <v>42037.614</v>
      </c>
    </row>
    <row r="237" ht="12.75">
      <c r="B237" s="34">
        <v>42705.288</v>
      </c>
    </row>
    <row r="238" ht="12.75">
      <c r="B238" s="34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0" r:id="rId1"/>
  <rowBreaks count="1" manualBreakCount="1">
    <brk id="11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199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70" t="s">
        <v>190</v>
      </c>
      <c r="E3" s="371"/>
      <c r="F3" s="372"/>
      <c r="G3" s="373" t="s">
        <v>196</v>
      </c>
      <c r="H3" s="373"/>
      <c r="I3" s="373"/>
      <c r="J3" s="374" t="s">
        <v>197</v>
      </c>
      <c r="K3" s="373"/>
      <c r="L3" s="375"/>
    </row>
    <row r="4" spans="2:12" ht="12.75">
      <c r="B4" s="121" t="s">
        <v>56</v>
      </c>
      <c r="C4" s="122"/>
      <c r="D4" s="121"/>
      <c r="E4" s="122"/>
      <c r="F4" s="232"/>
      <c r="G4" s="122"/>
      <c r="H4" s="122"/>
      <c r="I4" s="232"/>
      <c r="J4" s="121"/>
      <c r="K4" s="122"/>
      <c r="L4" s="232"/>
    </row>
    <row r="5" spans="2:12" ht="12.75">
      <c r="B5" s="128"/>
      <c r="C5" s="206" t="s">
        <v>57</v>
      </c>
      <c r="D5" s="233" t="s">
        <v>1</v>
      </c>
      <c r="E5" s="206" t="s">
        <v>2</v>
      </c>
      <c r="F5" s="208" t="s">
        <v>5</v>
      </c>
      <c r="G5" s="207" t="s">
        <v>1</v>
      </c>
      <c r="H5" s="206" t="s">
        <v>2</v>
      </c>
      <c r="I5" s="208" t="s">
        <v>5</v>
      </c>
      <c r="J5" s="233" t="s">
        <v>1</v>
      </c>
      <c r="K5" s="206" t="s">
        <v>2</v>
      </c>
      <c r="L5" s="208" t="s">
        <v>5</v>
      </c>
    </row>
    <row r="6" spans="2:12" ht="12.75">
      <c r="B6" s="121" t="s">
        <v>58</v>
      </c>
      <c r="C6" s="43"/>
      <c r="D6" s="234">
        <f>SUM(D7:D10)</f>
        <v>29.400000000000002</v>
      </c>
      <c r="E6" s="123">
        <f aca="true" t="shared" si="0" ref="E6:L6">SUM(E7:E10)</f>
        <v>148.2</v>
      </c>
      <c r="F6" s="124">
        <f t="shared" si="0"/>
        <v>754</v>
      </c>
      <c r="G6" s="123">
        <f t="shared" si="0"/>
        <v>19</v>
      </c>
      <c r="H6" s="123">
        <f t="shared" si="0"/>
        <v>92</v>
      </c>
      <c r="I6" s="123">
        <f t="shared" si="0"/>
        <v>567</v>
      </c>
      <c r="J6" s="234">
        <f t="shared" si="0"/>
        <v>26.8</v>
      </c>
      <c r="K6" s="123">
        <f t="shared" si="0"/>
        <v>111</v>
      </c>
      <c r="L6" s="124">
        <f t="shared" si="0"/>
        <v>661</v>
      </c>
    </row>
    <row r="7" spans="2:12" ht="12.75">
      <c r="B7" s="105"/>
      <c r="C7" s="43" t="s">
        <v>59</v>
      </c>
      <c r="D7" s="235">
        <v>25</v>
      </c>
      <c r="E7" s="44">
        <v>124.2</v>
      </c>
      <c r="F7" s="125">
        <v>634</v>
      </c>
      <c r="G7" s="44">
        <v>18</v>
      </c>
      <c r="H7" s="44">
        <v>83</v>
      </c>
      <c r="I7" s="44">
        <v>488</v>
      </c>
      <c r="J7" s="235">
        <v>24.6</v>
      </c>
      <c r="K7" s="44">
        <v>95.2</v>
      </c>
      <c r="L7" s="125">
        <v>558.2</v>
      </c>
    </row>
    <row r="8" spans="2:12" ht="12.75">
      <c r="B8" s="105"/>
      <c r="C8" s="43" t="s">
        <v>60</v>
      </c>
      <c r="D8" s="235">
        <v>0.8</v>
      </c>
      <c r="E8" s="44">
        <v>6.4</v>
      </c>
      <c r="F8" s="125">
        <v>35.4</v>
      </c>
      <c r="G8" s="141">
        <v>0</v>
      </c>
      <c r="H8" s="44">
        <v>2</v>
      </c>
      <c r="I8" s="44">
        <v>13</v>
      </c>
      <c r="J8" s="235">
        <v>0.4</v>
      </c>
      <c r="K8" s="44">
        <v>4.2</v>
      </c>
      <c r="L8" s="125">
        <v>26</v>
      </c>
    </row>
    <row r="9" spans="2:12" ht="12.75">
      <c r="B9" s="105"/>
      <c r="C9" s="43" t="s">
        <v>61</v>
      </c>
      <c r="D9" s="235">
        <v>1.8</v>
      </c>
      <c r="E9" s="44">
        <v>6.4</v>
      </c>
      <c r="F9" s="125">
        <v>37.6</v>
      </c>
      <c r="G9" s="44">
        <v>0</v>
      </c>
      <c r="H9" s="44">
        <v>4</v>
      </c>
      <c r="I9" s="44">
        <v>32</v>
      </c>
      <c r="J9" s="235">
        <v>1</v>
      </c>
      <c r="K9" s="44">
        <v>3.8</v>
      </c>
      <c r="L9" s="125">
        <v>33</v>
      </c>
    </row>
    <row r="10" spans="2:12" ht="12.75">
      <c r="B10" s="105"/>
      <c r="C10" s="43" t="s">
        <v>62</v>
      </c>
      <c r="D10" s="235">
        <v>1.8</v>
      </c>
      <c r="E10" s="44">
        <v>11.2</v>
      </c>
      <c r="F10" s="125">
        <v>47</v>
      </c>
      <c r="G10" s="141">
        <v>1</v>
      </c>
      <c r="H10" s="44">
        <v>3</v>
      </c>
      <c r="I10" s="44">
        <v>34</v>
      </c>
      <c r="J10" s="235">
        <v>0.8</v>
      </c>
      <c r="K10" s="44">
        <v>7.8</v>
      </c>
      <c r="L10" s="125">
        <v>43.8</v>
      </c>
    </row>
    <row r="11" spans="2:12" ht="12.75">
      <c r="B11" s="105"/>
      <c r="C11" s="43"/>
      <c r="D11" s="235"/>
      <c r="E11" s="44"/>
      <c r="F11" s="125"/>
      <c r="G11" s="44"/>
      <c r="H11" s="44"/>
      <c r="I11" s="44"/>
      <c r="J11" s="235"/>
      <c r="K11" s="44"/>
      <c r="L11" s="125"/>
    </row>
    <row r="12" spans="2:12" ht="12.75">
      <c r="B12" s="121" t="s">
        <v>63</v>
      </c>
      <c r="C12" s="43"/>
      <c r="D12" s="234">
        <f>SUM(D13:D15)</f>
        <v>41.4</v>
      </c>
      <c r="E12" s="123">
        <f aca="true" t="shared" si="1" ref="E12:L12">SUM(E13:E15)</f>
        <v>238</v>
      </c>
      <c r="F12" s="124">
        <f t="shared" si="1"/>
        <v>1205.6</v>
      </c>
      <c r="G12" s="123">
        <f t="shared" si="1"/>
        <v>22</v>
      </c>
      <c r="H12" s="123">
        <f t="shared" si="1"/>
        <v>268</v>
      </c>
      <c r="I12" s="123">
        <f t="shared" si="1"/>
        <v>1016</v>
      </c>
      <c r="J12" s="234">
        <f t="shared" si="1"/>
        <v>29.200000000000003</v>
      </c>
      <c r="K12" s="123">
        <f t="shared" si="1"/>
        <v>277</v>
      </c>
      <c r="L12" s="124">
        <f t="shared" si="1"/>
        <v>1209.8</v>
      </c>
    </row>
    <row r="13" spans="2:12" ht="12.75">
      <c r="B13" s="105"/>
      <c r="C13" s="43" t="s">
        <v>64</v>
      </c>
      <c r="D13" s="235">
        <v>5.4</v>
      </c>
      <c r="E13" s="44">
        <v>74</v>
      </c>
      <c r="F13" s="125">
        <v>422.6</v>
      </c>
      <c r="G13" s="44">
        <v>8</v>
      </c>
      <c r="H13" s="44">
        <v>93</v>
      </c>
      <c r="I13" s="44">
        <v>360</v>
      </c>
      <c r="J13" s="235">
        <v>5.2</v>
      </c>
      <c r="K13" s="44">
        <v>82.2</v>
      </c>
      <c r="L13" s="125">
        <v>415</v>
      </c>
    </row>
    <row r="14" spans="2:12" ht="12.75">
      <c r="B14" s="105"/>
      <c r="C14" s="43" t="s">
        <v>65</v>
      </c>
      <c r="D14" s="235">
        <v>30</v>
      </c>
      <c r="E14" s="44">
        <v>131</v>
      </c>
      <c r="F14" s="125">
        <v>608</v>
      </c>
      <c r="G14" s="44">
        <v>10</v>
      </c>
      <c r="H14" s="44">
        <v>153</v>
      </c>
      <c r="I14" s="44">
        <v>518</v>
      </c>
      <c r="J14" s="235">
        <v>19.6</v>
      </c>
      <c r="K14" s="44">
        <v>164.6</v>
      </c>
      <c r="L14" s="125">
        <v>625.6</v>
      </c>
    </row>
    <row r="15" spans="2:12" ht="12.75">
      <c r="B15" s="105"/>
      <c r="C15" s="43" t="s">
        <v>66</v>
      </c>
      <c r="D15" s="235">
        <v>6</v>
      </c>
      <c r="E15" s="44">
        <v>33</v>
      </c>
      <c r="F15" s="125">
        <v>175</v>
      </c>
      <c r="G15" s="44">
        <v>4</v>
      </c>
      <c r="H15" s="44">
        <v>22</v>
      </c>
      <c r="I15" s="44">
        <v>138</v>
      </c>
      <c r="J15" s="235">
        <v>4.4</v>
      </c>
      <c r="K15" s="44">
        <v>30.2</v>
      </c>
      <c r="L15" s="125">
        <v>169.2</v>
      </c>
    </row>
    <row r="16" spans="2:12" ht="12.75">
      <c r="B16" s="105"/>
      <c r="C16" s="43"/>
      <c r="D16" s="235"/>
      <c r="E16" s="44"/>
      <c r="F16" s="125"/>
      <c r="G16" s="44"/>
      <c r="H16" s="44"/>
      <c r="I16" s="44"/>
      <c r="J16" s="235"/>
      <c r="K16" s="44"/>
      <c r="L16" s="125"/>
    </row>
    <row r="17" spans="2:12" ht="12.75">
      <c r="B17" s="121" t="s">
        <v>67</v>
      </c>
      <c r="C17" s="43"/>
      <c r="D17" s="234">
        <f aca="true" t="shared" si="2" ref="D17:L17">SUM(D18:D20)</f>
        <v>27.8</v>
      </c>
      <c r="E17" s="123">
        <f t="shared" si="2"/>
        <v>233.8</v>
      </c>
      <c r="F17" s="124">
        <f t="shared" si="2"/>
        <v>985.5999999999999</v>
      </c>
      <c r="G17" s="123">
        <f t="shared" si="2"/>
        <v>23</v>
      </c>
      <c r="H17" s="123">
        <f t="shared" si="2"/>
        <v>166</v>
      </c>
      <c r="I17" s="123">
        <f t="shared" si="2"/>
        <v>750</v>
      </c>
      <c r="J17" s="234">
        <f t="shared" si="2"/>
        <v>26.2</v>
      </c>
      <c r="K17" s="123">
        <f t="shared" si="2"/>
        <v>187.39999999999998</v>
      </c>
      <c r="L17" s="124">
        <f t="shared" si="2"/>
        <v>851.6</v>
      </c>
    </row>
    <row r="18" spans="2:12" ht="12.75">
      <c r="B18" s="105"/>
      <c r="C18" s="43" t="s">
        <v>68</v>
      </c>
      <c r="D18" s="235">
        <v>2.8</v>
      </c>
      <c r="E18" s="44">
        <v>61.4</v>
      </c>
      <c r="F18" s="125">
        <v>290.2</v>
      </c>
      <c r="G18" s="135">
        <v>2</v>
      </c>
      <c r="H18" s="44">
        <v>50</v>
      </c>
      <c r="I18" s="44">
        <v>237</v>
      </c>
      <c r="J18" s="235">
        <v>3.6</v>
      </c>
      <c r="K18" s="44">
        <v>52</v>
      </c>
      <c r="L18" s="125">
        <v>252</v>
      </c>
    </row>
    <row r="19" spans="2:12" ht="12.75">
      <c r="B19" s="105"/>
      <c r="C19" s="43" t="s">
        <v>69</v>
      </c>
      <c r="D19" s="235">
        <v>11.2</v>
      </c>
      <c r="E19" s="44">
        <v>67.2</v>
      </c>
      <c r="F19" s="125">
        <v>294.2</v>
      </c>
      <c r="G19" s="44">
        <v>5</v>
      </c>
      <c r="H19" s="44">
        <v>48</v>
      </c>
      <c r="I19" s="44">
        <v>220</v>
      </c>
      <c r="J19" s="235">
        <v>8.6</v>
      </c>
      <c r="K19" s="44">
        <v>51.6</v>
      </c>
      <c r="L19" s="125">
        <v>242.8</v>
      </c>
    </row>
    <row r="20" spans="2:12" ht="12.75">
      <c r="B20" s="105"/>
      <c r="C20" s="43" t="s">
        <v>70</v>
      </c>
      <c r="D20" s="235">
        <v>13.8</v>
      </c>
      <c r="E20" s="44">
        <v>105.2</v>
      </c>
      <c r="F20" s="125">
        <v>401.2</v>
      </c>
      <c r="G20" s="44">
        <v>16</v>
      </c>
      <c r="H20" s="44">
        <v>68</v>
      </c>
      <c r="I20" s="44">
        <v>293</v>
      </c>
      <c r="J20" s="235">
        <v>14</v>
      </c>
      <c r="K20" s="44">
        <v>83.8</v>
      </c>
      <c r="L20" s="125">
        <v>356.8</v>
      </c>
    </row>
    <row r="21" spans="2:12" ht="12.75">
      <c r="B21" s="105"/>
      <c r="C21" s="43"/>
      <c r="D21" s="235"/>
      <c r="E21" s="44"/>
      <c r="F21" s="125"/>
      <c r="G21" s="44"/>
      <c r="H21" s="44"/>
      <c r="I21" s="44"/>
      <c r="J21" s="235"/>
      <c r="K21" s="44"/>
      <c r="L21" s="125"/>
    </row>
    <row r="22" spans="2:12" ht="12.75">
      <c r="B22" s="121" t="s">
        <v>71</v>
      </c>
      <c r="C22" s="43"/>
      <c r="D22" s="236">
        <v>15</v>
      </c>
      <c r="E22" s="126">
        <v>134.2</v>
      </c>
      <c r="F22" s="127">
        <v>662.8</v>
      </c>
      <c r="G22" s="126">
        <v>11</v>
      </c>
      <c r="H22" s="126">
        <v>80</v>
      </c>
      <c r="I22" s="126">
        <v>448</v>
      </c>
      <c r="J22" s="236">
        <v>10.6</v>
      </c>
      <c r="K22" s="126">
        <v>96.6</v>
      </c>
      <c r="L22" s="127">
        <v>554.8</v>
      </c>
    </row>
    <row r="23" spans="2:12" ht="12.75">
      <c r="B23" s="121"/>
      <c r="C23" s="43"/>
      <c r="D23" s="235"/>
      <c r="E23" s="44"/>
      <c r="F23" s="125"/>
      <c r="G23" s="44"/>
      <c r="H23" s="44"/>
      <c r="I23" s="44"/>
      <c r="J23" s="235"/>
      <c r="K23" s="44"/>
      <c r="L23" s="125"/>
    </row>
    <row r="24" spans="2:12" ht="12.75">
      <c r="B24" s="121" t="s">
        <v>72</v>
      </c>
      <c r="C24" s="43"/>
      <c r="D24" s="234">
        <f>SUM(D25:D29)</f>
        <v>37</v>
      </c>
      <c r="E24" s="123">
        <f aca="true" t="shared" si="3" ref="E24:L24">SUM(E25:E29)</f>
        <v>388</v>
      </c>
      <c r="F24" s="124">
        <f t="shared" si="3"/>
        <v>2698.3999999999996</v>
      </c>
      <c r="G24" s="123">
        <f t="shared" si="3"/>
        <v>20</v>
      </c>
      <c r="H24" s="123">
        <f t="shared" si="3"/>
        <v>327</v>
      </c>
      <c r="I24" s="123">
        <f t="shared" si="3"/>
        <v>2173</v>
      </c>
      <c r="J24" s="234">
        <f t="shared" si="3"/>
        <v>28.6</v>
      </c>
      <c r="K24" s="123">
        <f t="shared" si="3"/>
        <v>341.40000000000003</v>
      </c>
      <c r="L24" s="124">
        <f t="shared" si="3"/>
        <v>2366.2</v>
      </c>
    </row>
    <row r="25" spans="2:12" ht="12.75">
      <c r="B25" s="105"/>
      <c r="C25" s="43" t="s">
        <v>73</v>
      </c>
      <c r="D25" s="235">
        <v>9</v>
      </c>
      <c r="E25" s="44">
        <v>176.8</v>
      </c>
      <c r="F25" s="125">
        <v>1402.6</v>
      </c>
      <c r="G25" s="44">
        <v>9</v>
      </c>
      <c r="H25" s="44">
        <v>162</v>
      </c>
      <c r="I25" s="44">
        <v>1180</v>
      </c>
      <c r="J25" s="235">
        <v>7.4</v>
      </c>
      <c r="K25" s="44">
        <v>156</v>
      </c>
      <c r="L25" s="125">
        <v>1233.2</v>
      </c>
    </row>
    <row r="26" spans="2:12" ht="12.75">
      <c r="B26" s="105"/>
      <c r="C26" s="43" t="s">
        <v>74</v>
      </c>
      <c r="D26" s="235">
        <v>9.2</v>
      </c>
      <c r="E26" s="44">
        <v>64.4</v>
      </c>
      <c r="F26" s="125">
        <v>462.6</v>
      </c>
      <c r="G26" s="44">
        <v>2</v>
      </c>
      <c r="H26" s="44">
        <v>58</v>
      </c>
      <c r="I26" s="44">
        <v>383</v>
      </c>
      <c r="J26" s="235">
        <v>5.4</v>
      </c>
      <c r="K26" s="44">
        <v>58</v>
      </c>
      <c r="L26" s="125">
        <v>411.8</v>
      </c>
    </row>
    <row r="27" spans="2:12" ht="12.75">
      <c r="B27" s="105"/>
      <c r="C27" s="43" t="s">
        <v>75</v>
      </c>
      <c r="D27" s="235">
        <v>2.8</v>
      </c>
      <c r="E27" s="44">
        <v>35.6</v>
      </c>
      <c r="F27" s="125">
        <v>226.2</v>
      </c>
      <c r="G27" s="44">
        <v>2</v>
      </c>
      <c r="H27" s="44">
        <v>26</v>
      </c>
      <c r="I27" s="44">
        <v>177</v>
      </c>
      <c r="J27" s="235">
        <v>2.6</v>
      </c>
      <c r="K27" s="44">
        <v>30.8</v>
      </c>
      <c r="L27" s="125">
        <v>201.6</v>
      </c>
    </row>
    <row r="28" spans="2:12" ht="12.75">
      <c r="B28" s="105"/>
      <c r="C28" s="43" t="s">
        <v>76</v>
      </c>
      <c r="D28" s="235">
        <v>4.2</v>
      </c>
      <c r="E28" s="44">
        <v>31.2</v>
      </c>
      <c r="F28" s="125">
        <v>208.2</v>
      </c>
      <c r="G28" s="44">
        <v>1</v>
      </c>
      <c r="H28" s="44">
        <v>24</v>
      </c>
      <c r="I28" s="44">
        <v>159</v>
      </c>
      <c r="J28" s="235">
        <v>3.2</v>
      </c>
      <c r="K28" s="44">
        <v>26.6</v>
      </c>
      <c r="L28" s="125">
        <v>187</v>
      </c>
    </row>
    <row r="29" spans="2:12" ht="12.75">
      <c r="B29" s="105"/>
      <c r="C29" s="43" t="s">
        <v>77</v>
      </c>
      <c r="D29" s="235">
        <v>11.8</v>
      </c>
      <c r="E29" s="44">
        <v>80</v>
      </c>
      <c r="F29" s="125">
        <v>398.8</v>
      </c>
      <c r="G29" s="44">
        <v>6</v>
      </c>
      <c r="H29" s="44">
        <v>57</v>
      </c>
      <c r="I29" s="44">
        <v>274</v>
      </c>
      <c r="J29" s="235">
        <v>10</v>
      </c>
      <c r="K29" s="44">
        <v>70</v>
      </c>
      <c r="L29" s="125">
        <v>332.6</v>
      </c>
    </row>
    <row r="30" spans="2:12" ht="12.75">
      <c r="B30" s="105"/>
      <c r="C30" s="43"/>
      <c r="D30" s="235"/>
      <c r="E30" s="44"/>
      <c r="F30" s="125"/>
      <c r="G30" s="44"/>
      <c r="H30" s="44"/>
      <c r="I30" s="44"/>
      <c r="J30" s="235"/>
      <c r="K30" s="44"/>
      <c r="L30" s="125"/>
    </row>
    <row r="31" spans="2:12" ht="12.75">
      <c r="B31" s="121" t="s">
        <v>78</v>
      </c>
      <c r="C31" s="43"/>
      <c r="D31" s="234">
        <f aca="true" t="shared" si="4" ref="D31:L31">SUM(D32:D34)</f>
        <v>14.399999999999999</v>
      </c>
      <c r="E31" s="123">
        <f t="shared" si="4"/>
        <v>139.8</v>
      </c>
      <c r="F31" s="124">
        <f t="shared" si="4"/>
        <v>679.2</v>
      </c>
      <c r="G31" s="123">
        <f t="shared" si="4"/>
        <v>9</v>
      </c>
      <c r="H31" s="123">
        <f t="shared" si="4"/>
        <v>94</v>
      </c>
      <c r="I31" s="123">
        <f t="shared" si="4"/>
        <v>545</v>
      </c>
      <c r="J31" s="234">
        <f t="shared" si="4"/>
        <v>9</v>
      </c>
      <c r="K31" s="123">
        <f t="shared" si="4"/>
        <v>115.4</v>
      </c>
      <c r="L31" s="124">
        <f t="shared" si="4"/>
        <v>614.4</v>
      </c>
    </row>
    <row r="32" spans="2:12" ht="12.75">
      <c r="B32" s="105"/>
      <c r="C32" s="43" t="s">
        <v>79</v>
      </c>
      <c r="D32" s="235">
        <v>2</v>
      </c>
      <c r="E32" s="44">
        <v>16.2</v>
      </c>
      <c r="F32" s="125">
        <v>88.8</v>
      </c>
      <c r="G32" s="44">
        <v>2</v>
      </c>
      <c r="H32" s="44">
        <v>7</v>
      </c>
      <c r="I32" s="44">
        <v>65</v>
      </c>
      <c r="J32" s="235">
        <v>1.8</v>
      </c>
      <c r="K32" s="44">
        <v>13.2</v>
      </c>
      <c r="L32" s="125">
        <v>76.8</v>
      </c>
    </row>
    <row r="33" spans="2:12" ht="12.75">
      <c r="B33" s="105"/>
      <c r="C33" s="43" t="s">
        <v>80</v>
      </c>
      <c r="D33" s="235">
        <v>7.2</v>
      </c>
      <c r="E33" s="44">
        <v>65.4</v>
      </c>
      <c r="F33" s="125">
        <v>288.4</v>
      </c>
      <c r="G33" s="44">
        <v>6</v>
      </c>
      <c r="H33" s="44">
        <v>50</v>
      </c>
      <c r="I33" s="44">
        <v>220</v>
      </c>
      <c r="J33" s="235">
        <v>5</v>
      </c>
      <c r="K33" s="44">
        <v>52.6</v>
      </c>
      <c r="L33" s="125">
        <v>255.6</v>
      </c>
    </row>
    <row r="34" spans="2:12" ht="12.75">
      <c r="B34" s="105"/>
      <c r="C34" s="43" t="s">
        <v>81</v>
      </c>
      <c r="D34" s="235">
        <v>5.2</v>
      </c>
      <c r="E34" s="44">
        <v>58.2</v>
      </c>
      <c r="F34" s="125">
        <v>302</v>
      </c>
      <c r="G34" s="44">
        <v>1</v>
      </c>
      <c r="H34" s="44">
        <v>37</v>
      </c>
      <c r="I34" s="44">
        <v>260</v>
      </c>
      <c r="J34" s="235">
        <v>2.2</v>
      </c>
      <c r="K34" s="44">
        <v>49.6</v>
      </c>
      <c r="L34" s="125">
        <v>282</v>
      </c>
    </row>
    <row r="35" spans="2:12" ht="12.75">
      <c r="B35" s="105"/>
      <c r="C35" s="43"/>
      <c r="D35" s="235"/>
      <c r="E35" s="44"/>
      <c r="F35" s="125"/>
      <c r="G35" s="44"/>
      <c r="H35" s="44"/>
      <c r="I35" s="44"/>
      <c r="J35" s="235"/>
      <c r="K35" s="44"/>
      <c r="L35" s="125"/>
    </row>
    <row r="36" spans="2:12" ht="12.75">
      <c r="B36" s="121" t="s">
        <v>82</v>
      </c>
      <c r="C36" s="43"/>
      <c r="D36" s="234">
        <f>SUM(D37:D48)</f>
        <v>90.80000000000001</v>
      </c>
      <c r="E36" s="123">
        <f aca="true" t="shared" si="5" ref="E36:L36">SUM(E37:E48)</f>
        <v>838.6000000000001</v>
      </c>
      <c r="F36" s="124">
        <f t="shared" si="5"/>
        <v>5585.8</v>
      </c>
      <c r="G36" s="123">
        <f t="shared" si="5"/>
        <v>63</v>
      </c>
      <c r="H36" s="123">
        <f t="shared" si="5"/>
        <v>567</v>
      </c>
      <c r="I36" s="123">
        <f t="shared" si="5"/>
        <v>4152</v>
      </c>
      <c r="J36" s="234">
        <f t="shared" si="5"/>
        <v>73.4</v>
      </c>
      <c r="K36" s="123">
        <f t="shared" si="5"/>
        <v>713.8</v>
      </c>
      <c r="L36" s="124">
        <f t="shared" si="5"/>
        <v>4647</v>
      </c>
    </row>
    <row r="37" spans="2:12" ht="12.75">
      <c r="B37" s="105"/>
      <c r="C37" s="43" t="s">
        <v>83</v>
      </c>
      <c r="D37" s="235">
        <v>17.6</v>
      </c>
      <c r="E37" s="44">
        <v>263.8</v>
      </c>
      <c r="F37" s="125">
        <v>1869.6</v>
      </c>
      <c r="G37" s="44">
        <v>13</v>
      </c>
      <c r="H37" s="44">
        <v>168</v>
      </c>
      <c r="I37" s="44">
        <v>1280</v>
      </c>
      <c r="J37" s="235">
        <v>14</v>
      </c>
      <c r="K37" s="44">
        <v>223.4</v>
      </c>
      <c r="L37" s="125">
        <v>1512.4</v>
      </c>
    </row>
    <row r="38" spans="2:12" ht="12.75">
      <c r="B38" s="105"/>
      <c r="C38" s="43" t="s">
        <v>84</v>
      </c>
      <c r="D38" s="235">
        <v>11.2</v>
      </c>
      <c r="E38" s="44">
        <v>67</v>
      </c>
      <c r="F38" s="125">
        <v>297.6</v>
      </c>
      <c r="G38" s="44">
        <v>4</v>
      </c>
      <c r="H38" s="44">
        <v>48</v>
      </c>
      <c r="I38" s="44">
        <v>230</v>
      </c>
      <c r="J38" s="235">
        <v>9.4</v>
      </c>
      <c r="K38" s="44">
        <v>57</v>
      </c>
      <c r="L38" s="125">
        <v>268.6</v>
      </c>
    </row>
    <row r="39" spans="2:12" ht="12.75">
      <c r="B39" s="105"/>
      <c r="C39" s="43" t="s">
        <v>85</v>
      </c>
      <c r="D39" s="235">
        <v>3.8</v>
      </c>
      <c r="E39" s="44">
        <v>31.6</v>
      </c>
      <c r="F39" s="125">
        <v>209.4</v>
      </c>
      <c r="G39" s="44">
        <v>4</v>
      </c>
      <c r="H39" s="44">
        <v>21</v>
      </c>
      <c r="I39" s="44">
        <v>145</v>
      </c>
      <c r="J39" s="235">
        <v>2</v>
      </c>
      <c r="K39" s="44">
        <v>23.4</v>
      </c>
      <c r="L39" s="125">
        <v>165.6</v>
      </c>
    </row>
    <row r="40" spans="2:12" ht="12.75">
      <c r="B40" s="105"/>
      <c r="C40" s="43" t="s">
        <v>86</v>
      </c>
      <c r="D40" s="235">
        <v>1.6</v>
      </c>
      <c r="E40" s="44">
        <v>23.6</v>
      </c>
      <c r="F40" s="125">
        <v>171.6</v>
      </c>
      <c r="G40" s="141">
        <v>0</v>
      </c>
      <c r="H40" s="44">
        <v>16</v>
      </c>
      <c r="I40" s="44">
        <v>140</v>
      </c>
      <c r="J40" s="235">
        <v>2.2</v>
      </c>
      <c r="K40" s="44">
        <v>19</v>
      </c>
      <c r="L40" s="125">
        <v>143.6</v>
      </c>
    </row>
    <row r="41" spans="2:12" ht="12.75">
      <c r="B41" s="105"/>
      <c r="C41" s="43" t="s">
        <v>87</v>
      </c>
      <c r="D41" s="235">
        <v>1.4</v>
      </c>
      <c r="E41" s="44">
        <v>30.6</v>
      </c>
      <c r="F41" s="125">
        <v>193.6</v>
      </c>
      <c r="G41" s="135">
        <v>1</v>
      </c>
      <c r="H41" s="44">
        <v>23</v>
      </c>
      <c r="I41" s="44">
        <v>155</v>
      </c>
      <c r="J41" s="235">
        <v>1.8</v>
      </c>
      <c r="K41" s="44">
        <v>25.8</v>
      </c>
      <c r="L41" s="125">
        <v>173.4</v>
      </c>
    </row>
    <row r="42" spans="2:12" ht="12.75">
      <c r="B42" s="105"/>
      <c r="C42" s="43" t="s">
        <v>88</v>
      </c>
      <c r="D42" s="235">
        <v>7.6</v>
      </c>
      <c r="E42" s="44">
        <v>63</v>
      </c>
      <c r="F42" s="125">
        <v>440.6</v>
      </c>
      <c r="G42" s="44">
        <v>7</v>
      </c>
      <c r="H42" s="44">
        <v>49</v>
      </c>
      <c r="I42" s="44">
        <v>353</v>
      </c>
      <c r="J42" s="235">
        <v>5</v>
      </c>
      <c r="K42" s="44">
        <v>54.6</v>
      </c>
      <c r="L42" s="125">
        <v>356</v>
      </c>
    </row>
    <row r="43" spans="2:12" ht="12.75">
      <c r="B43" s="105"/>
      <c r="C43" s="43" t="s">
        <v>89</v>
      </c>
      <c r="D43" s="235">
        <v>2</v>
      </c>
      <c r="E43" s="44">
        <v>19.2</v>
      </c>
      <c r="F43" s="125">
        <v>129</v>
      </c>
      <c r="G43" s="44">
        <v>2</v>
      </c>
      <c r="H43" s="44">
        <v>11</v>
      </c>
      <c r="I43" s="44">
        <v>116</v>
      </c>
      <c r="J43" s="235">
        <v>1.8</v>
      </c>
      <c r="K43" s="44">
        <v>18</v>
      </c>
      <c r="L43" s="125">
        <v>110</v>
      </c>
    </row>
    <row r="44" spans="2:14" ht="12.75">
      <c r="B44" s="105"/>
      <c r="C44" s="43" t="s">
        <v>90</v>
      </c>
      <c r="D44" s="235">
        <v>10.6</v>
      </c>
      <c r="E44" s="44">
        <v>95</v>
      </c>
      <c r="F44" s="125">
        <v>742.2</v>
      </c>
      <c r="G44" s="44">
        <v>11</v>
      </c>
      <c r="H44" s="44">
        <v>57</v>
      </c>
      <c r="I44" s="44">
        <v>569</v>
      </c>
      <c r="J44" s="235">
        <v>8.8</v>
      </c>
      <c r="K44" s="44">
        <v>81.6</v>
      </c>
      <c r="L44" s="125">
        <v>642.2</v>
      </c>
      <c r="N44" t="s">
        <v>181</v>
      </c>
    </row>
    <row r="45" spans="2:12" ht="12.75">
      <c r="B45" s="105"/>
      <c r="C45" s="43" t="s">
        <v>91</v>
      </c>
      <c r="D45" s="235">
        <v>14.8</v>
      </c>
      <c r="E45" s="44">
        <v>101.6</v>
      </c>
      <c r="F45" s="125">
        <v>720.6</v>
      </c>
      <c r="G45" s="44">
        <v>10</v>
      </c>
      <c r="H45" s="44">
        <v>72</v>
      </c>
      <c r="I45" s="44">
        <v>512</v>
      </c>
      <c r="J45" s="235">
        <v>12.8</v>
      </c>
      <c r="K45" s="44">
        <v>93</v>
      </c>
      <c r="L45" s="125">
        <v>595.6</v>
      </c>
    </row>
    <row r="46" spans="2:12" ht="12.75">
      <c r="B46" s="105"/>
      <c r="C46" s="43" t="s">
        <v>92</v>
      </c>
      <c r="D46" s="235">
        <v>6</v>
      </c>
      <c r="E46" s="44">
        <v>52.4</v>
      </c>
      <c r="F46" s="125">
        <v>290.6</v>
      </c>
      <c r="G46" s="44">
        <v>4</v>
      </c>
      <c r="H46" s="44">
        <v>34</v>
      </c>
      <c r="I46" s="44">
        <v>229</v>
      </c>
      <c r="J46" s="235">
        <v>5</v>
      </c>
      <c r="K46" s="44">
        <v>38.6</v>
      </c>
      <c r="L46" s="125">
        <v>228.6</v>
      </c>
    </row>
    <row r="47" spans="2:12" ht="12.75">
      <c r="B47" s="105"/>
      <c r="C47" s="43" t="s">
        <v>93</v>
      </c>
      <c r="D47" s="235">
        <v>6.8</v>
      </c>
      <c r="E47" s="44">
        <v>47.2</v>
      </c>
      <c r="F47" s="125">
        <v>259</v>
      </c>
      <c r="G47" s="44">
        <v>4</v>
      </c>
      <c r="H47" s="44">
        <v>33</v>
      </c>
      <c r="I47" s="44">
        <v>204</v>
      </c>
      <c r="J47" s="235">
        <v>5.2</v>
      </c>
      <c r="K47" s="44">
        <v>38</v>
      </c>
      <c r="L47" s="125">
        <v>218</v>
      </c>
    </row>
    <row r="48" spans="2:12" ht="12.75">
      <c r="B48" s="105"/>
      <c r="C48" s="43" t="s">
        <v>94</v>
      </c>
      <c r="D48" s="235">
        <v>7.4</v>
      </c>
      <c r="E48" s="44">
        <v>43.6</v>
      </c>
      <c r="F48" s="125">
        <v>262</v>
      </c>
      <c r="G48" s="44">
        <v>3</v>
      </c>
      <c r="H48" s="44">
        <v>35</v>
      </c>
      <c r="I48" s="44">
        <v>219</v>
      </c>
      <c r="J48" s="235">
        <v>5.4</v>
      </c>
      <c r="K48" s="44">
        <v>41.4</v>
      </c>
      <c r="L48" s="125">
        <v>233</v>
      </c>
    </row>
    <row r="49" spans="2:12" ht="12.75">
      <c r="B49" s="105"/>
      <c r="C49" s="43"/>
      <c r="D49" s="235"/>
      <c r="E49" s="44"/>
      <c r="F49" s="125"/>
      <c r="G49" s="44"/>
      <c r="H49" s="44"/>
      <c r="I49" s="44"/>
      <c r="J49" s="235"/>
      <c r="K49" s="44"/>
      <c r="L49" s="125"/>
    </row>
    <row r="50" spans="2:12" ht="12.75">
      <c r="B50" s="121" t="s">
        <v>95</v>
      </c>
      <c r="C50" s="43"/>
      <c r="D50" s="236">
        <v>12.2</v>
      </c>
      <c r="E50" s="126">
        <v>105.6</v>
      </c>
      <c r="F50" s="127">
        <v>454.8</v>
      </c>
      <c r="G50" s="126">
        <v>9</v>
      </c>
      <c r="H50" s="126">
        <v>75</v>
      </c>
      <c r="I50" s="126">
        <v>318</v>
      </c>
      <c r="J50" s="236">
        <v>8.4</v>
      </c>
      <c r="K50" s="126">
        <v>91.4</v>
      </c>
      <c r="L50" s="127">
        <v>392</v>
      </c>
    </row>
    <row r="51" spans="2:12" ht="12.75">
      <c r="B51" s="105"/>
      <c r="C51" s="43"/>
      <c r="D51" s="235"/>
      <c r="E51" s="44"/>
      <c r="F51" s="125"/>
      <c r="G51" s="44"/>
      <c r="H51" s="44"/>
      <c r="I51" s="44"/>
      <c r="J51" s="235"/>
      <c r="K51" s="44"/>
      <c r="L51" s="125"/>
    </row>
    <row r="52" spans="2:12" ht="12.75">
      <c r="B52" s="128" t="s">
        <v>96</v>
      </c>
      <c r="C52" s="129"/>
      <c r="D52" s="237">
        <v>268</v>
      </c>
      <c r="E52" s="130">
        <v>2226.2</v>
      </c>
      <c r="F52" s="131">
        <v>13026.2</v>
      </c>
      <c r="G52" s="130">
        <v>176</v>
      </c>
      <c r="H52" s="130">
        <v>1669</v>
      </c>
      <c r="I52" s="130">
        <v>9969</v>
      </c>
      <c r="J52" s="237">
        <v>212.2</v>
      </c>
      <c r="K52" s="130">
        <v>1934</v>
      </c>
      <c r="L52" s="131">
        <v>11296.8</v>
      </c>
    </row>
    <row r="54" ht="12.75">
      <c r="B54" s="140" t="s">
        <v>167</v>
      </c>
    </row>
    <row r="55" ht="12.75">
      <c r="B55" s="140" t="s">
        <v>103</v>
      </c>
    </row>
    <row r="56" ht="12.75">
      <c r="B56" s="140" t="s">
        <v>163</v>
      </c>
    </row>
    <row r="57" ht="12.75">
      <c r="B57" s="140" t="s">
        <v>104</v>
      </c>
    </row>
    <row r="58" ht="7.5" customHeight="1">
      <c r="B58" s="140"/>
    </row>
    <row r="59" ht="12.75">
      <c r="B59" s="140" t="s">
        <v>105</v>
      </c>
    </row>
    <row r="60" ht="12.75">
      <c r="B60" s="140" t="s">
        <v>106</v>
      </c>
    </row>
    <row r="61" ht="12.75">
      <c r="B61" s="140" t="s">
        <v>102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J5" sqref="J5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188" t="s">
        <v>198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70" t="s">
        <v>190</v>
      </c>
      <c r="E3" s="371"/>
      <c r="F3" s="372"/>
      <c r="G3" s="373" t="s">
        <v>196</v>
      </c>
      <c r="H3" s="373"/>
      <c r="I3" s="373"/>
      <c r="J3" s="374" t="s">
        <v>197</v>
      </c>
      <c r="K3" s="373"/>
      <c r="L3" s="375"/>
    </row>
    <row r="4" spans="2:12" ht="12.75">
      <c r="B4" s="121" t="s">
        <v>56</v>
      </c>
      <c r="C4" s="122"/>
      <c r="D4" s="121"/>
      <c r="E4" s="122"/>
      <c r="F4" s="232"/>
      <c r="G4" s="122"/>
      <c r="H4" s="122"/>
      <c r="I4" s="232"/>
      <c r="J4" s="121"/>
      <c r="K4" s="122"/>
      <c r="L4" s="232"/>
    </row>
    <row r="5" spans="2:12" ht="12.75">
      <c r="B5" s="128"/>
      <c r="C5" s="206" t="s">
        <v>57</v>
      </c>
      <c r="D5" s="233" t="s">
        <v>98</v>
      </c>
      <c r="E5" s="206" t="s">
        <v>2</v>
      </c>
      <c r="F5" s="208" t="s">
        <v>5</v>
      </c>
      <c r="G5" s="369" t="s">
        <v>98</v>
      </c>
      <c r="H5" s="206" t="s">
        <v>2</v>
      </c>
      <c r="I5" s="208" t="s">
        <v>5</v>
      </c>
      <c r="J5" s="369" t="s">
        <v>98</v>
      </c>
      <c r="K5" s="206" t="s">
        <v>2</v>
      </c>
      <c r="L5" s="208" t="s">
        <v>5</v>
      </c>
    </row>
    <row r="6" spans="2:12" ht="12.75">
      <c r="B6" s="121" t="s">
        <v>58</v>
      </c>
      <c r="C6" s="43"/>
      <c r="D6" s="234">
        <f aca="true" t="shared" si="0" ref="D6:L6">SUM(D7:D10)</f>
        <v>33</v>
      </c>
      <c r="E6" s="123">
        <f t="shared" si="0"/>
        <v>188.79999999999998</v>
      </c>
      <c r="F6" s="124">
        <f t="shared" si="0"/>
        <v>1111</v>
      </c>
      <c r="G6" s="123">
        <f t="shared" si="0"/>
        <v>22</v>
      </c>
      <c r="H6" s="123">
        <f t="shared" si="0"/>
        <v>109</v>
      </c>
      <c r="I6" s="123">
        <f t="shared" si="0"/>
        <v>795</v>
      </c>
      <c r="J6" s="234">
        <f t="shared" si="0"/>
        <v>31</v>
      </c>
      <c r="K6" s="123">
        <f t="shared" si="0"/>
        <v>137.8</v>
      </c>
      <c r="L6" s="124">
        <f t="shared" si="0"/>
        <v>970.6</v>
      </c>
    </row>
    <row r="7" spans="2:12" ht="12.75">
      <c r="B7" s="105"/>
      <c r="C7" s="43" t="s">
        <v>59</v>
      </c>
      <c r="D7" s="235">
        <v>27.8</v>
      </c>
      <c r="E7" s="44">
        <v>160.2</v>
      </c>
      <c r="F7" s="125">
        <v>942</v>
      </c>
      <c r="G7" s="44">
        <v>21</v>
      </c>
      <c r="H7" s="44">
        <v>98</v>
      </c>
      <c r="I7" s="44">
        <v>685</v>
      </c>
      <c r="J7" s="235">
        <v>28.6</v>
      </c>
      <c r="K7" s="44">
        <v>119</v>
      </c>
      <c r="L7" s="125">
        <v>825.6</v>
      </c>
    </row>
    <row r="8" spans="2:12" ht="12.75">
      <c r="B8" s="105"/>
      <c r="C8" s="43" t="s">
        <v>60</v>
      </c>
      <c r="D8" s="235">
        <v>0.8</v>
      </c>
      <c r="E8" s="44">
        <v>7</v>
      </c>
      <c r="F8" s="125">
        <v>47.2</v>
      </c>
      <c r="G8" s="141">
        <v>0</v>
      </c>
      <c r="H8" s="44">
        <v>2</v>
      </c>
      <c r="I8" s="44">
        <v>26</v>
      </c>
      <c r="J8" s="235">
        <v>0.4</v>
      </c>
      <c r="K8" s="44">
        <v>4.4</v>
      </c>
      <c r="L8" s="125">
        <v>36</v>
      </c>
    </row>
    <row r="9" spans="2:12" ht="12.75">
      <c r="B9" s="105"/>
      <c r="C9" s="43" t="s">
        <v>61</v>
      </c>
      <c r="D9" s="235">
        <v>2</v>
      </c>
      <c r="E9" s="44">
        <v>8</v>
      </c>
      <c r="F9" s="125">
        <v>50.8</v>
      </c>
      <c r="G9" s="141">
        <v>0</v>
      </c>
      <c r="H9" s="44">
        <v>5</v>
      </c>
      <c r="I9" s="44">
        <v>46</v>
      </c>
      <c r="J9" s="235">
        <v>1.2</v>
      </c>
      <c r="K9" s="44">
        <v>4.8</v>
      </c>
      <c r="L9" s="125">
        <v>49.6</v>
      </c>
    </row>
    <row r="10" spans="2:12" ht="12.75">
      <c r="B10" s="105"/>
      <c r="C10" s="43" t="s">
        <v>62</v>
      </c>
      <c r="D10" s="235">
        <v>2.4</v>
      </c>
      <c r="E10" s="44">
        <v>13.6</v>
      </c>
      <c r="F10" s="125">
        <v>71</v>
      </c>
      <c r="G10" s="141">
        <v>1</v>
      </c>
      <c r="H10" s="44">
        <v>4</v>
      </c>
      <c r="I10" s="44">
        <v>38</v>
      </c>
      <c r="J10" s="235">
        <v>0.8</v>
      </c>
      <c r="K10" s="44">
        <v>9.6</v>
      </c>
      <c r="L10" s="125">
        <v>59.4</v>
      </c>
    </row>
    <row r="11" spans="2:12" ht="12.75">
      <c r="B11" s="105"/>
      <c r="C11" s="43"/>
      <c r="D11" s="235"/>
      <c r="E11" s="44"/>
      <c r="F11" s="125"/>
      <c r="G11" s="44"/>
      <c r="H11" s="44"/>
      <c r="I11" s="44"/>
      <c r="J11" s="235"/>
      <c r="K11" s="44"/>
      <c r="L11" s="125"/>
    </row>
    <row r="12" spans="2:12" ht="12.75">
      <c r="B12" s="121" t="s">
        <v>63</v>
      </c>
      <c r="C12" s="43"/>
      <c r="D12" s="234">
        <f>SUM(D13:D15)</f>
        <v>46.2</v>
      </c>
      <c r="E12" s="123">
        <f aca="true" t="shared" si="1" ref="E12:L12">SUM(E13:E15)</f>
        <v>288.40000000000003</v>
      </c>
      <c r="F12" s="124">
        <f t="shared" si="1"/>
        <v>1549.7999999999997</v>
      </c>
      <c r="G12" s="123">
        <f t="shared" si="1"/>
        <v>23</v>
      </c>
      <c r="H12" s="123">
        <f t="shared" si="1"/>
        <v>311</v>
      </c>
      <c r="I12" s="123">
        <f t="shared" si="1"/>
        <v>1235</v>
      </c>
      <c r="J12" s="234">
        <f t="shared" si="1"/>
        <v>32.6</v>
      </c>
      <c r="K12" s="123">
        <f t="shared" si="1"/>
        <v>329.40000000000003</v>
      </c>
      <c r="L12" s="124">
        <f t="shared" si="1"/>
        <v>1501.1999999999998</v>
      </c>
    </row>
    <row r="13" spans="2:12" ht="12.75">
      <c r="B13" s="105"/>
      <c r="C13" s="43" t="s">
        <v>64</v>
      </c>
      <c r="D13" s="235">
        <v>5.6</v>
      </c>
      <c r="E13" s="44">
        <v>82</v>
      </c>
      <c r="F13" s="125">
        <v>496.4</v>
      </c>
      <c r="G13" s="44">
        <v>8</v>
      </c>
      <c r="H13" s="44">
        <v>97</v>
      </c>
      <c r="I13" s="44">
        <v>407</v>
      </c>
      <c r="J13" s="235">
        <v>5.4</v>
      </c>
      <c r="K13" s="44">
        <v>90.4</v>
      </c>
      <c r="L13" s="125">
        <v>474.2</v>
      </c>
    </row>
    <row r="14" spans="2:12" ht="12.75">
      <c r="B14" s="105"/>
      <c r="C14" s="43" t="s">
        <v>65</v>
      </c>
      <c r="D14" s="235">
        <v>33.4</v>
      </c>
      <c r="E14" s="44">
        <v>165.8</v>
      </c>
      <c r="F14" s="125">
        <v>823.8</v>
      </c>
      <c r="G14" s="44">
        <v>11</v>
      </c>
      <c r="H14" s="44">
        <v>190</v>
      </c>
      <c r="I14" s="44">
        <v>663</v>
      </c>
      <c r="J14" s="235">
        <v>22</v>
      </c>
      <c r="K14" s="44">
        <v>202.2</v>
      </c>
      <c r="L14" s="125">
        <v>816.4</v>
      </c>
    </row>
    <row r="15" spans="2:12" ht="12.75">
      <c r="B15" s="105"/>
      <c r="C15" s="43" t="s">
        <v>66</v>
      </c>
      <c r="D15" s="235">
        <v>7.2</v>
      </c>
      <c r="E15" s="44">
        <v>40.6</v>
      </c>
      <c r="F15" s="125">
        <v>229.6</v>
      </c>
      <c r="G15" s="44">
        <v>4</v>
      </c>
      <c r="H15" s="44">
        <v>24</v>
      </c>
      <c r="I15" s="44">
        <v>165</v>
      </c>
      <c r="J15" s="235">
        <v>5.2</v>
      </c>
      <c r="K15" s="44">
        <v>36.8</v>
      </c>
      <c r="L15" s="125">
        <v>210.6</v>
      </c>
    </row>
    <row r="16" spans="2:12" ht="12.75">
      <c r="B16" s="105"/>
      <c r="C16" s="43"/>
      <c r="D16" s="235"/>
      <c r="E16" s="44"/>
      <c r="F16" s="125"/>
      <c r="G16" s="44"/>
      <c r="H16" s="44"/>
      <c r="I16" s="44"/>
      <c r="J16" s="235"/>
      <c r="K16" s="44"/>
      <c r="L16" s="125"/>
    </row>
    <row r="17" spans="2:12" ht="12.75">
      <c r="B17" s="121" t="s">
        <v>67</v>
      </c>
      <c r="C17" s="43"/>
      <c r="D17" s="234">
        <f aca="true" t="shared" si="2" ref="D17:L17">SUM(D18:D20)</f>
        <v>30.200000000000003</v>
      </c>
      <c r="E17" s="123">
        <f t="shared" si="2"/>
        <v>278</v>
      </c>
      <c r="F17" s="124">
        <f t="shared" si="2"/>
        <v>1291</v>
      </c>
      <c r="G17" s="123">
        <f t="shared" si="2"/>
        <v>25</v>
      </c>
      <c r="H17" s="123">
        <f t="shared" si="2"/>
        <v>199</v>
      </c>
      <c r="I17" s="123">
        <f t="shared" si="2"/>
        <v>987</v>
      </c>
      <c r="J17" s="234">
        <f t="shared" si="2"/>
        <v>28.4</v>
      </c>
      <c r="K17" s="123">
        <f t="shared" si="2"/>
        <v>216.2</v>
      </c>
      <c r="L17" s="124">
        <f t="shared" si="2"/>
        <v>1097.2</v>
      </c>
    </row>
    <row r="18" spans="2:12" ht="12.75">
      <c r="B18" s="105"/>
      <c r="C18" s="43" t="s">
        <v>68</v>
      </c>
      <c r="D18" s="235">
        <v>2.8</v>
      </c>
      <c r="E18" s="44">
        <v>64.6</v>
      </c>
      <c r="F18" s="125">
        <v>351.4</v>
      </c>
      <c r="G18" s="135">
        <v>2</v>
      </c>
      <c r="H18" s="44">
        <v>52</v>
      </c>
      <c r="I18" s="44">
        <v>297</v>
      </c>
      <c r="J18" s="235">
        <v>3.6</v>
      </c>
      <c r="K18" s="44">
        <v>53.8</v>
      </c>
      <c r="L18" s="125">
        <v>305.2</v>
      </c>
    </row>
    <row r="19" spans="2:12" ht="12.75">
      <c r="B19" s="105"/>
      <c r="C19" s="43" t="s">
        <v>69</v>
      </c>
      <c r="D19" s="235">
        <v>12</v>
      </c>
      <c r="E19" s="44">
        <v>82.8</v>
      </c>
      <c r="F19" s="125">
        <v>400.8</v>
      </c>
      <c r="G19" s="44">
        <v>5</v>
      </c>
      <c r="H19" s="44">
        <v>57</v>
      </c>
      <c r="I19" s="44">
        <v>290</v>
      </c>
      <c r="J19" s="235">
        <v>8.8</v>
      </c>
      <c r="K19" s="44">
        <v>61.2</v>
      </c>
      <c r="L19" s="125">
        <v>319.2</v>
      </c>
    </row>
    <row r="20" spans="2:12" ht="12.75">
      <c r="B20" s="105"/>
      <c r="C20" s="43" t="s">
        <v>70</v>
      </c>
      <c r="D20" s="235">
        <v>15.4</v>
      </c>
      <c r="E20" s="44">
        <v>130.6</v>
      </c>
      <c r="F20" s="125">
        <v>538.8</v>
      </c>
      <c r="G20" s="44">
        <v>18</v>
      </c>
      <c r="H20" s="44">
        <v>90</v>
      </c>
      <c r="I20" s="44">
        <v>400</v>
      </c>
      <c r="J20" s="235">
        <v>16</v>
      </c>
      <c r="K20" s="44">
        <v>101.2</v>
      </c>
      <c r="L20" s="125">
        <v>472.8</v>
      </c>
    </row>
    <row r="21" spans="2:12" ht="12.75">
      <c r="B21" s="105"/>
      <c r="C21" s="43"/>
      <c r="D21" s="235"/>
      <c r="E21" s="44"/>
      <c r="F21" s="125"/>
      <c r="G21" s="44"/>
      <c r="H21" s="44"/>
      <c r="I21" s="44"/>
      <c r="J21" s="235"/>
      <c r="K21" s="44"/>
      <c r="L21" s="125"/>
    </row>
    <row r="22" spans="2:12" ht="12.75">
      <c r="B22" s="121" t="s">
        <v>71</v>
      </c>
      <c r="C22" s="43"/>
      <c r="D22" s="236">
        <v>18.4</v>
      </c>
      <c r="E22" s="126">
        <v>159.2</v>
      </c>
      <c r="F22" s="127">
        <v>872.4</v>
      </c>
      <c r="G22" s="126">
        <v>11</v>
      </c>
      <c r="H22" s="126">
        <v>92</v>
      </c>
      <c r="I22" s="126">
        <v>597</v>
      </c>
      <c r="J22" s="236">
        <v>11.6</v>
      </c>
      <c r="K22" s="126">
        <v>115.2</v>
      </c>
      <c r="L22" s="127">
        <v>720</v>
      </c>
    </row>
    <row r="23" spans="2:12" ht="12.75">
      <c r="B23" s="121"/>
      <c r="C23" s="43"/>
      <c r="D23" s="235"/>
      <c r="E23" s="44"/>
      <c r="F23" s="125"/>
      <c r="G23" s="44"/>
      <c r="H23" s="44"/>
      <c r="I23" s="44"/>
      <c r="J23" s="235"/>
      <c r="K23" s="44"/>
      <c r="L23" s="125"/>
    </row>
    <row r="24" spans="2:12" ht="12.75">
      <c r="B24" s="121" t="s">
        <v>72</v>
      </c>
      <c r="C24" s="43"/>
      <c r="D24" s="234">
        <f>SUM(D25:D29)</f>
        <v>38.199999999999996</v>
      </c>
      <c r="E24" s="123">
        <f aca="true" t="shared" si="3" ref="E24:L24">SUM(E25:E29)</f>
        <v>437.2</v>
      </c>
      <c r="F24" s="124">
        <f t="shared" si="3"/>
        <v>3453</v>
      </c>
      <c r="G24" s="123">
        <f t="shared" si="3"/>
        <v>22</v>
      </c>
      <c r="H24" s="123">
        <f t="shared" si="3"/>
        <v>349</v>
      </c>
      <c r="I24" s="123">
        <f t="shared" si="3"/>
        <v>2667</v>
      </c>
      <c r="J24" s="234">
        <f t="shared" si="3"/>
        <v>31</v>
      </c>
      <c r="K24" s="123">
        <f t="shared" si="3"/>
        <v>378.19999999999993</v>
      </c>
      <c r="L24" s="124">
        <f t="shared" si="3"/>
        <v>2983.7999999999997</v>
      </c>
    </row>
    <row r="25" spans="2:12" ht="12.75">
      <c r="B25" s="105"/>
      <c r="C25" s="43" t="s">
        <v>73</v>
      </c>
      <c r="D25" s="235">
        <v>9</v>
      </c>
      <c r="E25" s="44">
        <v>187.6</v>
      </c>
      <c r="F25" s="125">
        <v>1673.2</v>
      </c>
      <c r="G25" s="44">
        <v>10</v>
      </c>
      <c r="H25" s="44">
        <v>166</v>
      </c>
      <c r="I25" s="44">
        <v>1371</v>
      </c>
      <c r="J25" s="235">
        <v>7.8</v>
      </c>
      <c r="K25" s="44">
        <v>162.6</v>
      </c>
      <c r="L25" s="125">
        <v>1459.2</v>
      </c>
    </row>
    <row r="26" spans="2:12" ht="12.75">
      <c r="B26" s="105"/>
      <c r="C26" s="43" t="s">
        <v>74</v>
      </c>
      <c r="D26" s="235">
        <v>9.4</v>
      </c>
      <c r="E26" s="44">
        <v>77.8</v>
      </c>
      <c r="F26" s="125">
        <v>659</v>
      </c>
      <c r="G26" s="44">
        <v>2</v>
      </c>
      <c r="H26" s="44">
        <v>63</v>
      </c>
      <c r="I26" s="44">
        <v>497</v>
      </c>
      <c r="J26" s="235">
        <v>5.8</v>
      </c>
      <c r="K26" s="44">
        <v>66.6</v>
      </c>
      <c r="L26" s="125">
        <v>571.4</v>
      </c>
    </row>
    <row r="27" spans="2:12" ht="12.75">
      <c r="B27" s="105"/>
      <c r="C27" s="43" t="s">
        <v>75</v>
      </c>
      <c r="D27" s="235">
        <v>3</v>
      </c>
      <c r="E27" s="44">
        <v>41.4</v>
      </c>
      <c r="F27" s="125">
        <v>296.8</v>
      </c>
      <c r="G27" s="44">
        <v>3</v>
      </c>
      <c r="H27" s="44">
        <v>27</v>
      </c>
      <c r="I27" s="44">
        <v>224</v>
      </c>
      <c r="J27" s="235">
        <v>2.8</v>
      </c>
      <c r="K27" s="44">
        <v>34.4</v>
      </c>
      <c r="L27" s="125">
        <v>264.8</v>
      </c>
    </row>
    <row r="28" spans="2:12" ht="12.75">
      <c r="B28" s="105"/>
      <c r="C28" s="43" t="s">
        <v>76</v>
      </c>
      <c r="D28" s="235">
        <v>4.4</v>
      </c>
      <c r="E28" s="44">
        <v>35.6</v>
      </c>
      <c r="F28" s="125">
        <v>267.4</v>
      </c>
      <c r="G28" s="44">
        <v>1</v>
      </c>
      <c r="H28" s="44">
        <v>29</v>
      </c>
      <c r="I28" s="44">
        <v>207</v>
      </c>
      <c r="J28" s="235">
        <v>4</v>
      </c>
      <c r="K28" s="44">
        <v>31.4</v>
      </c>
      <c r="L28" s="125">
        <v>237.2</v>
      </c>
    </row>
    <row r="29" spans="2:12" ht="12.75">
      <c r="B29" s="105"/>
      <c r="C29" s="43" t="s">
        <v>77</v>
      </c>
      <c r="D29" s="235">
        <v>12.4</v>
      </c>
      <c r="E29" s="44">
        <v>94.8</v>
      </c>
      <c r="F29" s="125">
        <v>556.6</v>
      </c>
      <c r="G29" s="44">
        <v>6</v>
      </c>
      <c r="H29" s="44">
        <v>64</v>
      </c>
      <c r="I29" s="44">
        <v>368</v>
      </c>
      <c r="J29" s="235">
        <v>10.6</v>
      </c>
      <c r="K29" s="44">
        <v>83.2</v>
      </c>
      <c r="L29" s="125">
        <v>451.2</v>
      </c>
    </row>
    <row r="30" spans="2:12" ht="12.75">
      <c r="B30" s="105"/>
      <c r="C30" s="43"/>
      <c r="D30" s="235"/>
      <c r="E30" s="44"/>
      <c r="F30" s="125"/>
      <c r="G30" s="44"/>
      <c r="H30" s="44"/>
      <c r="I30" s="44"/>
      <c r="J30" s="235"/>
      <c r="K30" s="44"/>
      <c r="L30" s="125"/>
    </row>
    <row r="31" spans="2:12" ht="12.75">
      <c r="B31" s="121" t="s">
        <v>78</v>
      </c>
      <c r="C31" s="43"/>
      <c r="D31" s="234">
        <f aca="true" t="shared" si="4" ref="D31:L31">SUM(D32:D34)</f>
        <v>14.8</v>
      </c>
      <c r="E31" s="123">
        <f t="shared" si="4"/>
        <v>168.39999999999998</v>
      </c>
      <c r="F31" s="124">
        <f t="shared" si="4"/>
        <v>910.5999999999999</v>
      </c>
      <c r="G31" s="123">
        <f t="shared" si="4"/>
        <v>9</v>
      </c>
      <c r="H31" s="123">
        <f t="shared" si="4"/>
        <v>110</v>
      </c>
      <c r="I31" s="123">
        <f t="shared" si="4"/>
        <v>717</v>
      </c>
      <c r="J31" s="234">
        <f t="shared" si="4"/>
        <v>9.4</v>
      </c>
      <c r="K31" s="123">
        <f t="shared" si="4"/>
        <v>132.8</v>
      </c>
      <c r="L31" s="124">
        <f t="shared" si="4"/>
        <v>805.8</v>
      </c>
    </row>
    <row r="32" spans="2:12" ht="12.75">
      <c r="B32" s="105"/>
      <c r="C32" s="43" t="s">
        <v>79</v>
      </c>
      <c r="D32" s="235">
        <v>2.2</v>
      </c>
      <c r="E32" s="44">
        <v>20.4</v>
      </c>
      <c r="F32" s="125">
        <v>117.4</v>
      </c>
      <c r="G32" s="44">
        <v>2</v>
      </c>
      <c r="H32" s="44">
        <v>10</v>
      </c>
      <c r="I32" s="44">
        <v>90</v>
      </c>
      <c r="J32" s="235">
        <v>2</v>
      </c>
      <c r="K32" s="44">
        <v>15.4</v>
      </c>
      <c r="L32" s="125">
        <v>99.8</v>
      </c>
    </row>
    <row r="33" spans="2:12" ht="12.75">
      <c r="B33" s="105"/>
      <c r="C33" s="43" t="s">
        <v>80</v>
      </c>
      <c r="D33" s="235">
        <v>7.4</v>
      </c>
      <c r="E33" s="44">
        <v>81.8</v>
      </c>
      <c r="F33" s="125">
        <v>392.4</v>
      </c>
      <c r="G33" s="44">
        <v>6</v>
      </c>
      <c r="H33" s="44">
        <v>57</v>
      </c>
      <c r="I33" s="44">
        <v>293</v>
      </c>
      <c r="J33" s="235">
        <v>5.2</v>
      </c>
      <c r="K33" s="44">
        <v>63.2</v>
      </c>
      <c r="L33" s="125">
        <v>342.2</v>
      </c>
    </row>
    <row r="34" spans="2:12" ht="12.75">
      <c r="B34" s="105"/>
      <c r="C34" s="43" t="s">
        <v>81</v>
      </c>
      <c r="D34" s="235">
        <v>5.2</v>
      </c>
      <c r="E34" s="44">
        <v>66.2</v>
      </c>
      <c r="F34" s="125">
        <v>400.8</v>
      </c>
      <c r="G34" s="44">
        <v>1</v>
      </c>
      <c r="H34" s="44">
        <v>43</v>
      </c>
      <c r="I34" s="44">
        <v>334</v>
      </c>
      <c r="J34" s="235">
        <v>2.2</v>
      </c>
      <c r="K34" s="44">
        <v>54.2</v>
      </c>
      <c r="L34" s="125">
        <v>363.8</v>
      </c>
    </row>
    <row r="35" spans="2:12" ht="12.75">
      <c r="B35" s="105"/>
      <c r="C35" s="43"/>
      <c r="D35" s="235"/>
      <c r="E35" s="44"/>
      <c r="F35" s="125"/>
      <c r="G35" s="44"/>
      <c r="H35" s="44"/>
      <c r="I35" s="44"/>
      <c r="J35" s="235"/>
      <c r="K35" s="44"/>
      <c r="L35" s="125"/>
    </row>
    <row r="36" spans="2:12" ht="12.75">
      <c r="B36" s="121" t="s">
        <v>82</v>
      </c>
      <c r="C36" s="43"/>
      <c r="D36" s="234">
        <f>SUM(D37:D48)</f>
        <v>96.6</v>
      </c>
      <c r="E36" s="123">
        <f aca="true" t="shared" si="5" ref="E36:L36">SUM(E37:E48)</f>
        <v>958.4000000000001</v>
      </c>
      <c r="F36" s="124">
        <f t="shared" si="5"/>
        <v>7288.2</v>
      </c>
      <c r="G36" s="123">
        <f t="shared" si="5"/>
        <v>65</v>
      </c>
      <c r="H36" s="123">
        <f t="shared" si="5"/>
        <v>619</v>
      </c>
      <c r="I36" s="123">
        <f t="shared" si="5"/>
        <v>5342</v>
      </c>
      <c r="J36" s="234">
        <f t="shared" si="5"/>
        <v>79</v>
      </c>
      <c r="K36" s="123">
        <f t="shared" si="5"/>
        <v>801.1999999999999</v>
      </c>
      <c r="L36" s="124">
        <f t="shared" si="5"/>
        <v>5994</v>
      </c>
    </row>
    <row r="37" spans="2:12" ht="12.75">
      <c r="B37" s="105"/>
      <c r="C37" s="43" t="s">
        <v>83</v>
      </c>
      <c r="D37" s="235">
        <v>17.6</v>
      </c>
      <c r="E37" s="44">
        <v>280.8</v>
      </c>
      <c r="F37" s="125">
        <v>2331.6</v>
      </c>
      <c r="G37" s="44">
        <v>13</v>
      </c>
      <c r="H37" s="44">
        <v>176</v>
      </c>
      <c r="I37" s="44">
        <v>1577</v>
      </c>
      <c r="J37" s="235">
        <v>14.2</v>
      </c>
      <c r="K37" s="44">
        <v>235.8</v>
      </c>
      <c r="L37" s="125">
        <v>1867.8</v>
      </c>
    </row>
    <row r="38" spans="2:12" ht="12.75">
      <c r="B38" s="105"/>
      <c r="C38" s="43" t="s">
        <v>84</v>
      </c>
      <c r="D38" s="235">
        <v>12.2</v>
      </c>
      <c r="E38" s="44">
        <v>86.8</v>
      </c>
      <c r="F38" s="125">
        <v>427.2</v>
      </c>
      <c r="G38" s="44">
        <v>5</v>
      </c>
      <c r="H38" s="44">
        <v>58</v>
      </c>
      <c r="I38" s="44">
        <v>316</v>
      </c>
      <c r="J38" s="235">
        <v>10.4</v>
      </c>
      <c r="K38" s="44">
        <v>73</v>
      </c>
      <c r="L38" s="125">
        <v>381.6</v>
      </c>
    </row>
    <row r="39" spans="2:12" ht="12.75">
      <c r="B39" s="105"/>
      <c r="C39" s="43" t="s">
        <v>85</v>
      </c>
      <c r="D39" s="235">
        <v>4.2</v>
      </c>
      <c r="E39" s="44">
        <v>34.4</v>
      </c>
      <c r="F39" s="125">
        <v>270.6</v>
      </c>
      <c r="G39" s="44">
        <v>4</v>
      </c>
      <c r="H39" s="44">
        <v>21</v>
      </c>
      <c r="I39" s="44">
        <v>180</v>
      </c>
      <c r="J39" s="235">
        <v>2</v>
      </c>
      <c r="K39" s="44">
        <v>24.8</v>
      </c>
      <c r="L39" s="125">
        <v>204</v>
      </c>
    </row>
    <row r="40" spans="2:12" ht="12.75">
      <c r="B40" s="105"/>
      <c r="C40" s="43" t="s">
        <v>86</v>
      </c>
      <c r="D40" s="235">
        <v>1.6</v>
      </c>
      <c r="E40" s="44">
        <v>26.2</v>
      </c>
      <c r="F40" s="125">
        <v>221.6</v>
      </c>
      <c r="G40" s="141">
        <v>0</v>
      </c>
      <c r="H40" s="44">
        <v>16</v>
      </c>
      <c r="I40" s="44">
        <v>178</v>
      </c>
      <c r="J40" s="235">
        <v>2.2</v>
      </c>
      <c r="K40" s="44">
        <v>21.2</v>
      </c>
      <c r="L40" s="125">
        <v>183.2</v>
      </c>
    </row>
    <row r="41" spans="2:12" ht="12.75">
      <c r="B41" s="105"/>
      <c r="C41" s="43" t="s">
        <v>87</v>
      </c>
      <c r="D41" s="235">
        <v>1.6</v>
      </c>
      <c r="E41" s="44">
        <v>35.8</v>
      </c>
      <c r="F41" s="125">
        <v>256</v>
      </c>
      <c r="G41" s="135">
        <v>1</v>
      </c>
      <c r="H41" s="44">
        <v>26</v>
      </c>
      <c r="I41" s="44">
        <v>208</v>
      </c>
      <c r="J41" s="235">
        <v>1.8</v>
      </c>
      <c r="K41" s="44">
        <v>29.2</v>
      </c>
      <c r="L41" s="125">
        <v>224.8</v>
      </c>
    </row>
    <row r="42" spans="2:12" ht="12.75">
      <c r="B42" s="105"/>
      <c r="C42" s="43" t="s">
        <v>88</v>
      </c>
      <c r="D42" s="235">
        <v>7.8</v>
      </c>
      <c r="E42" s="44">
        <v>69.8</v>
      </c>
      <c r="F42" s="125">
        <v>567</v>
      </c>
      <c r="G42" s="44">
        <v>7</v>
      </c>
      <c r="H42" s="44">
        <v>52</v>
      </c>
      <c r="I42" s="44">
        <v>481</v>
      </c>
      <c r="J42" s="235">
        <v>5.4</v>
      </c>
      <c r="K42" s="44">
        <v>61</v>
      </c>
      <c r="L42" s="125">
        <v>459</v>
      </c>
    </row>
    <row r="43" spans="2:12" ht="12.75">
      <c r="B43" s="105"/>
      <c r="C43" s="43" t="s">
        <v>89</v>
      </c>
      <c r="D43" s="235">
        <v>2</v>
      </c>
      <c r="E43" s="44">
        <v>23.6</v>
      </c>
      <c r="F43" s="125">
        <v>164.6</v>
      </c>
      <c r="G43" s="44">
        <v>2</v>
      </c>
      <c r="H43" s="44">
        <v>12</v>
      </c>
      <c r="I43" s="44">
        <v>154</v>
      </c>
      <c r="J43" s="235">
        <v>2</v>
      </c>
      <c r="K43" s="44">
        <v>19.4</v>
      </c>
      <c r="L43" s="125">
        <v>136.4</v>
      </c>
    </row>
    <row r="44" spans="2:14" ht="12.75">
      <c r="B44" s="105"/>
      <c r="C44" s="43" t="s">
        <v>90</v>
      </c>
      <c r="D44" s="235">
        <v>11.8</v>
      </c>
      <c r="E44" s="44">
        <v>106.6</v>
      </c>
      <c r="F44" s="125">
        <v>1012</v>
      </c>
      <c r="G44" s="44">
        <v>11</v>
      </c>
      <c r="H44" s="44">
        <v>59</v>
      </c>
      <c r="I44" s="44">
        <v>747</v>
      </c>
      <c r="J44" s="235">
        <v>9.6</v>
      </c>
      <c r="K44" s="44">
        <v>89.8</v>
      </c>
      <c r="L44" s="125">
        <v>852</v>
      </c>
      <c r="N44" t="s">
        <v>182</v>
      </c>
    </row>
    <row r="45" spans="2:12" ht="12.75">
      <c r="B45" s="105"/>
      <c r="C45" s="43" t="s">
        <v>91</v>
      </c>
      <c r="D45" s="235">
        <v>15.6</v>
      </c>
      <c r="E45" s="44">
        <v>121.2</v>
      </c>
      <c r="F45" s="125">
        <v>960</v>
      </c>
      <c r="G45" s="44">
        <v>11</v>
      </c>
      <c r="H45" s="44">
        <v>79</v>
      </c>
      <c r="I45" s="44">
        <v>669</v>
      </c>
      <c r="J45" s="235">
        <v>14.4</v>
      </c>
      <c r="K45" s="44">
        <v>106.6</v>
      </c>
      <c r="L45" s="125">
        <v>789.8</v>
      </c>
    </row>
    <row r="46" spans="2:12" ht="12.75">
      <c r="B46" s="105"/>
      <c r="C46" s="43" t="s">
        <v>92</v>
      </c>
      <c r="D46" s="235">
        <v>6.4</v>
      </c>
      <c r="E46" s="44">
        <v>64.2</v>
      </c>
      <c r="F46" s="125">
        <v>387</v>
      </c>
      <c r="G46" s="44">
        <v>4</v>
      </c>
      <c r="H46" s="44">
        <v>39</v>
      </c>
      <c r="I46" s="44">
        <v>280</v>
      </c>
      <c r="J46" s="235">
        <v>5</v>
      </c>
      <c r="K46" s="44">
        <v>45.4</v>
      </c>
      <c r="L46" s="125">
        <v>297</v>
      </c>
    </row>
    <row r="47" spans="2:12" ht="12.75">
      <c r="B47" s="105"/>
      <c r="C47" s="43" t="s">
        <v>93</v>
      </c>
      <c r="D47" s="235">
        <v>7.6</v>
      </c>
      <c r="E47" s="44">
        <v>56</v>
      </c>
      <c r="F47" s="125">
        <v>337.8</v>
      </c>
      <c r="G47" s="44">
        <v>4</v>
      </c>
      <c r="H47" s="44">
        <v>43</v>
      </c>
      <c r="I47" s="44">
        <v>266</v>
      </c>
      <c r="J47" s="235">
        <v>5.8</v>
      </c>
      <c r="K47" s="44">
        <v>46</v>
      </c>
      <c r="L47" s="125">
        <v>288.2</v>
      </c>
    </row>
    <row r="48" spans="2:12" ht="12.75">
      <c r="B48" s="105"/>
      <c r="C48" s="43" t="s">
        <v>94</v>
      </c>
      <c r="D48" s="235">
        <v>8.2</v>
      </c>
      <c r="E48" s="44">
        <v>53</v>
      </c>
      <c r="F48" s="125">
        <v>352.8</v>
      </c>
      <c r="G48" s="44">
        <v>3</v>
      </c>
      <c r="H48" s="44">
        <v>38</v>
      </c>
      <c r="I48" s="44">
        <v>286</v>
      </c>
      <c r="J48" s="235">
        <v>6.2</v>
      </c>
      <c r="K48" s="44">
        <v>49</v>
      </c>
      <c r="L48" s="125">
        <v>310.2</v>
      </c>
    </row>
    <row r="49" spans="2:12" ht="12.75">
      <c r="B49" s="105"/>
      <c r="C49" s="43"/>
      <c r="D49" s="235"/>
      <c r="E49" s="44"/>
      <c r="F49" s="125"/>
      <c r="G49" s="44"/>
      <c r="H49" s="44"/>
      <c r="I49" s="44"/>
      <c r="J49" s="235"/>
      <c r="K49" s="44"/>
      <c r="L49" s="125"/>
    </row>
    <row r="50" spans="2:12" ht="12.75">
      <c r="B50" s="121" t="s">
        <v>95</v>
      </c>
      <c r="C50" s="43"/>
      <c r="D50" s="236">
        <v>14.4</v>
      </c>
      <c r="E50" s="126">
        <v>127</v>
      </c>
      <c r="F50" s="127">
        <v>621</v>
      </c>
      <c r="G50" s="126">
        <v>9</v>
      </c>
      <c r="H50" s="126">
        <v>84</v>
      </c>
      <c r="I50" s="126">
        <v>423</v>
      </c>
      <c r="J50" s="236">
        <v>9.2</v>
      </c>
      <c r="K50" s="126">
        <v>106.8</v>
      </c>
      <c r="L50" s="127">
        <v>522.2</v>
      </c>
    </row>
    <row r="51" spans="2:12" ht="12.75">
      <c r="B51" s="105"/>
      <c r="C51" s="43"/>
      <c r="D51" s="235"/>
      <c r="E51" s="44"/>
      <c r="F51" s="125"/>
      <c r="G51" s="44"/>
      <c r="H51" s="44"/>
      <c r="I51" s="44"/>
      <c r="J51" s="235"/>
      <c r="K51" s="44"/>
      <c r="L51" s="125"/>
    </row>
    <row r="52" spans="2:12" ht="12.75">
      <c r="B52" s="128" t="s">
        <v>96</v>
      </c>
      <c r="C52" s="129"/>
      <c r="D52" s="237">
        <v>291.8</v>
      </c>
      <c r="E52" s="130">
        <v>2605.4</v>
      </c>
      <c r="F52" s="131">
        <v>17097</v>
      </c>
      <c r="G52" s="130">
        <v>186</v>
      </c>
      <c r="H52" s="130">
        <v>1873</v>
      </c>
      <c r="I52" s="130">
        <v>12763</v>
      </c>
      <c r="J52" s="237">
        <v>232.2</v>
      </c>
      <c r="K52" s="130">
        <v>2217.6</v>
      </c>
      <c r="L52" s="131">
        <v>14594.8</v>
      </c>
    </row>
    <row r="54" ht="12.75">
      <c r="B54" s="140" t="s">
        <v>166</v>
      </c>
    </row>
    <row r="55" ht="12.75">
      <c r="B55" s="140" t="s">
        <v>103</v>
      </c>
    </row>
    <row r="56" ht="12.75">
      <c r="B56" s="140" t="s">
        <v>163</v>
      </c>
    </row>
    <row r="57" ht="12.75">
      <c r="B57" s="140" t="s">
        <v>104</v>
      </c>
    </row>
    <row r="58" ht="12.75">
      <c r="B58" s="140"/>
    </row>
    <row r="59" ht="12.75">
      <c r="B59" s="140" t="s">
        <v>105</v>
      </c>
    </row>
    <row r="60" ht="12.75">
      <c r="B60" s="140" t="s">
        <v>106</v>
      </c>
    </row>
    <row r="61" ht="12.75">
      <c r="B61" s="140" t="s">
        <v>102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R29" sqref="R29"/>
    </sheetView>
  </sheetViews>
  <sheetFormatPr defaultColWidth="9.140625" defaultRowHeight="12.75"/>
  <cols>
    <col min="1" max="1" width="8.57421875" style="0" customWidth="1"/>
    <col min="2" max="2" width="6.28125" style="0" customWidth="1"/>
    <col min="3" max="3" width="8.421875" style="0" customWidth="1"/>
    <col min="4" max="4" width="7.57421875" style="0" customWidth="1"/>
    <col min="5" max="5" width="7.28125" style="0" customWidth="1"/>
    <col min="6" max="6" width="6.7109375" style="0" customWidth="1"/>
    <col min="7" max="7" width="7.2812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7.57421875" style="0" customWidth="1"/>
    <col min="14" max="14" width="8.7109375" style="0" customWidth="1"/>
    <col min="15" max="15" width="6.57421875" style="0" customWidth="1"/>
    <col min="16" max="16" width="7.8515625" style="0" customWidth="1"/>
  </cols>
  <sheetData>
    <row r="1" spans="1:3" ht="17.25">
      <c r="A1" s="188" t="s">
        <v>222</v>
      </c>
      <c r="B1" s="188"/>
      <c r="C1" s="188"/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3.75" customHeight="1">
      <c r="A3" s="203" t="s">
        <v>142</v>
      </c>
      <c r="B3" s="205" t="s">
        <v>98</v>
      </c>
      <c r="C3" s="197" t="s">
        <v>200</v>
      </c>
      <c r="D3" s="294" t="s">
        <v>144</v>
      </c>
      <c r="E3" s="191" t="s">
        <v>154</v>
      </c>
      <c r="F3" s="192" t="s">
        <v>155</v>
      </c>
      <c r="G3" s="190" t="s">
        <v>145</v>
      </c>
      <c r="H3" s="190" t="s">
        <v>146</v>
      </c>
      <c r="I3" s="190" t="s">
        <v>147</v>
      </c>
      <c r="J3" s="190" t="s">
        <v>148</v>
      </c>
      <c r="K3" s="190" t="s">
        <v>149</v>
      </c>
      <c r="L3" s="190" t="s">
        <v>150</v>
      </c>
      <c r="M3" s="196" t="s">
        <v>151</v>
      </c>
      <c r="N3" s="240" t="s">
        <v>156</v>
      </c>
      <c r="O3" s="196" t="s">
        <v>152</v>
      </c>
      <c r="P3" s="201" t="s">
        <v>153</v>
      </c>
    </row>
    <row r="4" spans="1:16" ht="12.75" customHeight="1">
      <c r="A4" s="7">
        <v>2002</v>
      </c>
      <c r="B4" s="189">
        <v>224</v>
      </c>
      <c r="C4" s="189">
        <v>2145</v>
      </c>
      <c r="D4" s="243">
        <v>210</v>
      </c>
      <c r="E4" s="189">
        <v>871</v>
      </c>
      <c r="F4" s="189">
        <v>579</v>
      </c>
      <c r="G4" s="189">
        <v>2240</v>
      </c>
      <c r="H4" s="189">
        <v>1434</v>
      </c>
      <c r="I4" s="189">
        <v>2249</v>
      </c>
      <c r="J4" s="189">
        <v>1539</v>
      </c>
      <c r="K4" s="189">
        <v>943</v>
      </c>
      <c r="L4" s="189">
        <v>521</v>
      </c>
      <c r="M4" s="189">
        <v>478</v>
      </c>
      <c r="N4" s="241">
        <v>11086</v>
      </c>
      <c r="O4" s="189">
        <v>1660</v>
      </c>
      <c r="P4" s="198">
        <v>9404</v>
      </c>
    </row>
    <row r="5" spans="1:16" ht="12.75">
      <c r="A5" s="7">
        <v>2003</v>
      </c>
      <c r="B5" s="189">
        <v>231</v>
      </c>
      <c r="C5" s="189">
        <v>1918</v>
      </c>
      <c r="D5" s="243">
        <v>192</v>
      </c>
      <c r="E5" s="189">
        <v>735</v>
      </c>
      <c r="F5" s="189">
        <v>552</v>
      </c>
      <c r="G5" s="189">
        <v>2145</v>
      </c>
      <c r="H5" s="189">
        <v>1344</v>
      </c>
      <c r="I5" s="189">
        <v>2091</v>
      </c>
      <c r="J5" s="189">
        <v>1523</v>
      </c>
      <c r="K5" s="189">
        <v>980</v>
      </c>
      <c r="L5" s="189">
        <v>578</v>
      </c>
      <c r="M5" s="189">
        <v>489</v>
      </c>
      <c r="N5" s="241">
        <v>10657</v>
      </c>
      <c r="O5" s="189">
        <v>1479</v>
      </c>
      <c r="P5" s="198">
        <v>9150</v>
      </c>
    </row>
    <row r="6" spans="1:16" ht="12.75">
      <c r="A6" s="7">
        <v>2004</v>
      </c>
      <c r="B6" s="189">
        <v>225</v>
      </c>
      <c r="C6" s="189">
        <v>1807</v>
      </c>
      <c r="D6" s="243">
        <v>191</v>
      </c>
      <c r="E6" s="189">
        <v>667</v>
      </c>
      <c r="F6" s="189">
        <v>539</v>
      </c>
      <c r="G6" s="189">
        <v>2038</v>
      </c>
      <c r="H6" s="189">
        <v>1392</v>
      </c>
      <c r="I6" s="189">
        <v>2070</v>
      </c>
      <c r="J6" s="189">
        <v>1519</v>
      </c>
      <c r="K6" s="189">
        <v>976</v>
      </c>
      <c r="L6" s="189">
        <v>571</v>
      </c>
      <c r="M6" s="189">
        <v>480</v>
      </c>
      <c r="N6" s="241">
        <v>10473</v>
      </c>
      <c r="O6" s="189">
        <v>1397</v>
      </c>
      <c r="P6" s="198">
        <v>9046</v>
      </c>
    </row>
    <row r="7" spans="1:16" ht="12.75">
      <c r="A7" s="7">
        <v>2005</v>
      </c>
      <c r="B7" s="189">
        <v>209</v>
      </c>
      <c r="C7" s="189">
        <v>1745</v>
      </c>
      <c r="D7" s="243">
        <v>157</v>
      </c>
      <c r="E7" s="189">
        <v>603</v>
      </c>
      <c r="F7" s="189">
        <v>496</v>
      </c>
      <c r="G7" s="189">
        <v>2165</v>
      </c>
      <c r="H7" s="189">
        <v>1364</v>
      </c>
      <c r="I7" s="189">
        <v>1892</v>
      </c>
      <c r="J7" s="189">
        <v>1578</v>
      </c>
      <c r="K7" s="189">
        <v>932</v>
      </c>
      <c r="L7" s="189">
        <v>523</v>
      </c>
      <c r="M7" s="189">
        <v>480</v>
      </c>
      <c r="N7" s="241">
        <v>10204</v>
      </c>
      <c r="O7" s="189">
        <v>1256</v>
      </c>
      <c r="P7" s="198">
        <v>8934</v>
      </c>
    </row>
    <row r="8" spans="1:16" ht="12.75">
      <c r="A8" s="7">
        <v>2006</v>
      </c>
      <c r="B8" s="189">
        <v>244</v>
      </c>
      <c r="C8" s="189">
        <v>1672</v>
      </c>
      <c r="D8" s="243">
        <v>152</v>
      </c>
      <c r="E8" s="189">
        <v>557</v>
      </c>
      <c r="F8" s="189">
        <v>451</v>
      </c>
      <c r="G8" s="189">
        <v>2099</v>
      </c>
      <c r="H8" s="189">
        <v>1378</v>
      </c>
      <c r="I8" s="189">
        <v>1662</v>
      </c>
      <c r="J8" s="189">
        <v>1511</v>
      </c>
      <c r="K8" s="189">
        <v>946</v>
      </c>
      <c r="L8" s="189">
        <v>505</v>
      </c>
      <c r="M8" s="189">
        <v>447</v>
      </c>
      <c r="N8" s="241">
        <v>9723</v>
      </c>
      <c r="O8" s="189">
        <v>1160</v>
      </c>
      <c r="P8" s="198">
        <v>8548</v>
      </c>
    </row>
    <row r="9" spans="1:16" ht="12.75">
      <c r="A9" s="7">
        <v>2007</v>
      </c>
      <c r="B9" s="189">
        <v>207</v>
      </c>
      <c r="C9" s="189">
        <v>1631</v>
      </c>
      <c r="D9" s="243">
        <v>130</v>
      </c>
      <c r="E9" s="189">
        <v>500</v>
      </c>
      <c r="F9" s="189">
        <v>427</v>
      </c>
      <c r="G9" s="189">
        <v>2041</v>
      </c>
      <c r="H9" s="189">
        <v>1300</v>
      </c>
      <c r="I9" s="189">
        <v>1556</v>
      </c>
      <c r="J9" s="189">
        <v>1475</v>
      </c>
      <c r="K9" s="189">
        <v>879</v>
      </c>
      <c r="L9" s="189">
        <v>521</v>
      </c>
      <c r="M9" s="189">
        <v>458</v>
      </c>
      <c r="N9" s="241">
        <v>9302</v>
      </c>
      <c r="O9" s="189">
        <v>1057</v>
      </c>
      <c r="P9" s="198">
        <v>8230</v>
      </c>
    </row>
    <row r="10" spans="1:16" ht="12.75">
      <c r="A10" s="7">
        <v>2008</v>
      </c>
      <c r="B10" s="189">
        <v>191</v>
      </c>
      <c r="C10" s="189">
        <v>1684</v>
      </c>
      <c r="D10" s="243">
        <v>127</v>
      </c>
      <c r="E10" s="189">
        <v>449</v>
      </c>
      <c r="F10" s="189">
        <v>407</v>
      </c>
      <c r="G10" s="189">
        <v>1869</v>
      </c>
      <c r="H10" s="189">
        <v>1256</v>
      </c>
      <c r="I10" s="189">
        <v>1486</v>
      </c>
      <c r="J10" s="189">
        <v>1424</v>
      </c>
      <c r="K10" s="189">
        <v>866</v>
      </c>
      <c r="L10" s="189">
        <v>477</v>
      </c>
      <c r="M10" s="189">
        <v>469</v>
      </c>
      <c r="N10" s="241">
        <v>8843</v>
      </c>
      <c r="O10" s="189">
        <v>983</v>
      </c>
      <c r="P10" s="198">
        <v>7847</v>
      </c>
    </row>
    <row r="11" spans="1:16" ht="12.75">
      <c r="A11" s="7">
        <v>2009</v>
      </c>
      <c r="B11" s="202">
        <v>162</v>
      </c>
      <c r="C11" s="202">
        <v>1485</v>
      </c>
      <c r="D11" s="243">
        <v>105</v>
      </c>
      <c r="E11" s="189">
        <v>399</v>
      </c>
      <c r="F11" s="189">
        <v>302</v>
      </c>
      <c r="G11" s="189">
        <v>1845</v>
      </c>
      <c r="H11" s="189">
        <v>1197</v>
      </c>
      <c r="I11" s="189">
        <v>1412</v>
      </c>
      <c r="J11" s="189">
        <v>1398</v>
      </c>
      <c r="K11" s="189">
        <v>821</v>
      </c>
      <c r="L11" s="189">
        <v>511</v>
      </c>
      <c r="M11" s="189">
        <v>445</v>
      </c>
      <c r="N11" s="241">
        <v>8451</v>
      </c>
      <c r="O11" s="189">
        <v>806</v>
      </c>
      <c r="P11" s="198">
        <v>7629</v>
      </c>
    </row>
    <row r="12" spans="1:16" ht="12.75">
      <c r="A12" s="7">
        <v>2010</v>
      </c>
      <c r="B12" s="202">
        <v>146</v>
      </c>
      <c r="C12" s="202">
        <v>1274</v>
      </c>
      <c r="D12" s="243">
        <v>109</v>
      </c>
      <c r="E12" s="202">
        <v>376</v>
      </c>
      <c r="F12" s="202">
        <v>336</v>
      </c>
      <c r="G12" s="202">
        <v>1459</v>
      </c>
      <c r="H12" s="202">
        <v>1050</v>
      </c>
      <c r="I12" s="202">
        <v>1275</v>
      </c>
      <c r="J12" s="202">
        <v>1272</v>
      </c>
      <c r="K12" s="202">
        <v>816</v>
      </c>
      <c r="L12" s="202">
        <v>461</v>
      </c>
      <c r="M12" s="202">
        <v>377</v>
      </c>
      <c r="N12" s="241">
        <v>7541</v>
      </c>
      <c r="O12" s="202">
        <v>821</v>
      </c>
      <c r="P12" s="198">
        <v>6710</v>
      </c>
    </row>
    <row r="13" spans="1:16" ht="12.75">
      <c r="A13" s="11">
        <v>2011</v>
      </c>
      <c r="B13" s="199">
        <v>139</v>
      </c>
      <c r="C13" s="199">
        <v>1216</v>
      </c>
      <c r="D13" s="295">
        <v>122</v>
      </c>
      <c r="E13" s="199">
        <v>364</v>
      </c>
      <c r="F13" s="199">
        <v>271</v>
      </c>
      <c r="G13" s="199">
        <v>1273</v>
      </c>
      <c r="H13" s="199">
        <v>970</v>
      </c>
      <c r="I13" s="199">
        <v>1201</v>
      </c>
      <c r="J13" s="199">
        <v>1312</v>
      </c>
      <c r="K13" s="199">
        <v>855</v>
      </c>
      <c r="L13" s="199">
        <v>514</v>
      </c>
      <c r="M13" s="199">
        <v>404</v>
      </c>
      <c r="N13" s="242">
        <v>7293</v>
      </c>
      <c r="O13" s="199">
        <v>757</v>
      </c>
      <c r="P13" s="200">
        <v>6529</v>
      </c>
    </row>
    <row r="14" spans="1:16" ht="12.75">
      <c r="A14" s="7"/>
      <c r="B14" s="8"/>
      <c r="C14" s="8"/>
      <c r="N14" s="239"/>
      <c r="P14" s="9"/>
    </row>
    <row r="15" spans="1:16" ht="14.2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38"/>
      <c r="O15" s="12"/>
      <c r="P15" s="17"/>
    </row>
    <row r="16" spans="1:16" ht="29.25" customHeight="1">
      <c r="A16" s="204" t="s">
        <v>143</v>
      </c>
      <c r="B16" s="205" t="s">
        <v>98</v>
      </c>
      <c r="C16" s="197" t="s">
        <v>200</v>
      </c>
      <c r="D16" s="294" t="s">
        <v>144</v>
      </c>
      <c r="E16" s="194" t="s">
        <v>154</v>
      </c>
      <c r="F16" s="195" t="s">
        <v>155</v>
      </c>
      <c r="G16" s="193" t="s">
        <v>145</v>
      </c>
      <c r="H16" s="193" t="s">
        <v>146</v>
      </c>
      <c r="I16" s="193" t="s">
        <v>147</v>
      </c>
      <c r="J16" s="193" t="s">
        <v>148</v>
      </c>
      <c r="K16" s="193" t="s">
        <v>149</v>
      </c>
      <c r="L16" s="193" t="s">
        <v>150</v>
      </c>
      <c r="M16" s="197" t="s">
        <v>151</v>
      </c>
      <c r="N16" s="240" t="s">
        <v>156</v>
      </c>
      <c r="O16" s="196" t="s">
        <v>152</v>
      </c>
      <c r="P16" s="201" t="s">
        <v>153</v>
      </c>
    </row>
    <row r="17" spans="1:16" ht="12.75" customHeight="1">
      <c r="A17" s="7">
        <v>2002</v>
      </c>
      <c r="B17" s="202">
        <v>80</v>
      </c>
      <c r="C17" s="202">
        <v>1084</v>
      </c>
      <c r="D17" s="243">
        <v>143</v>
      </c>
      <c r="E17" s="189">
        <v>507</v>
      </c>
      <c r="F17" s="189">
        <v>432</v>
      </c>
      <c r="G17" s="189">
        <v>1345</v>
      </c>
      <c r="H17" s="189">
        <v>1000</v>
      </c>
      <c r="I17" s="189">
        <v>1492</v>
      </c>
      <c r="J17" s="189">
        <v>1136</v>
      </c>
      <c r="K17" s="189">
        <v>873</v>
      </c>
      <c r="L17" s="189">
        <v>522</v>
      </c>
      <c r="M17" s="189">
        <v>704</v>
      </c>
      <c r="N17" s="241">
        <v>8176</v>
      </c>
      <c r="O17" s="189">
        <v>1082</v>
      </c>
      <c r="P17" s="198">
        <v>7072</v>
      </c>
    </row>
    <row r="18" spans="1:16" ht="12.75">
      <c r="A18" s="7">
        <v>2003</v>
      </c>
      <c r="B18" s="202">
        <v>105</v>
      </c>
      <c r="C18" s="202">
        <v>1039</v>
      </c>
      <c r="D18" s="243">
        <v>126</v>
      </c>
      <c r="E18" s="189">
        <v>452</v>
      </c>
      <c r="F18" s="189">
        <v>422</v>
      </c>
      <c r="G18" s="189">
        <v>1321</v>
      </c>
      <c r="H18" s="189">
        <v>1019</v>
      </c>
      <c r="I18" s="189">
        <v>1502</v>
      </c>
      <c r="J18" s="189">
        <v>1137</v>
      </c>
      <c r="K18" s="189">
        <v>828</v>
      </c>
      <c r="L18" s="189">
        <v>565</v>
      </c>
      <c r="M18" s="189">
        <v>693</v>
      </c>
      <c r="N18" s="241">
        <v>8086</v>
      </c>
      <c r="O18" s="189">
        <v>1000</v>
      </c>
      <c r="P18" s="198">
        <v>7065</v>
      </c>
    </row>
    <row r="19" spans="1:16" ht="12.75">
      <c r="A19" s="7">
        <v>2004</v>
      </c>
      <c r="B19" s="202">
        <v>83</v>
      </c>
      <c r="C19" s="202">
        <v>958</v>
      </c>
      <c r="D19" s="243">
        <v>116</v>
      </c>
      <c r="E19" s="189">
        <v>450</v>
      </c>
      <c r="F19" s="189">
        <v>430</v>
      </c>
      <c r="G19" s="189">
        <v>1424</v>
      </c>
      <c r="H19" s="189">
        <v>1009</v>
      </c>
      <c r="I19" s="189">
        <v>1460</v>
      </c>
      <c r="J19" s="189">
        <v>1078</v>
      </c>
      <c r="K19" s="189">
        <v>835</v>
      </c>
      <c r="L19" s="189">
        <v>535</v>
      </c>
      <c r="M19" s="189">
        <v>667</v>
      </c>
      <c r="N19" s="241">
        <v>8016</v>
      </c>
      <c r="O19" s="189">
        <v>996</v>
      </c>
      <c r="P19" s="198">
        <v>7008</v>
      </c>
    </row>
    <row r="20" spans="1:16" ht="12.75">
      <c r="A20" s="7">
        <v>2005</v>
      </c>
      <c r="B20" s="202">
        <v>77</v>
      </c>
      <c r="C20" s="202">
        <v>919</v>
      </c>
      <c r="D20" s="243">
        <v>113</v>
      </c>
      <c r="E20" s="189">
        <v>375</v>
      </c>
      <c r="F20" s="189">
        <v>418</v>
      </c>
      <c r="G20" s="189">
        <v>1375</v>
      </c>
      <c r="H20" s="189">
        <v>931</v>
      </c>
      <c r="I20" s="189">
        <v>1295</v>
      </c>
      <c r="J20" s="189">
        <v>1112</v>
      </c>
      <c r="K20" s="189">
        <v>820</v>
      </c>
      <c r="L20" s="189">
        <v>542</v>
      </c>
      <c r="M20" s="189">
        <v>670</v>
      </c>
      <c r="N20" s="241">
        <v>7658</v>
      </c>
      <c r="O20" s="189">
        <v>906</v>
      </c>
      <c r="P20" s="198">
        <v>6745</v>
      </c>
    </row>
    <row r="21" spans="1:16" ht="12.75">
      <c r="A21" s="7">
        <v>2006</v>
      </c>
      <c r="B21" s="202">
        <v>70</v>
      </c>
      <c r="C21" s="202">
        <v>962</v>
      </c>
      <c r="D21" s="243">
        <v>108</v>
      </c>
      <c r="E21" s="189">
        <v>345</v>
      </c>
      <c r="F21" s="189">
        <v>404</v>
      </c>
      <c r="G21" s="189">
        <v>1460</v>
      </c>
      <c r="H21" s="189">
        <v>908</v>
      </c>
      <c r="I21" s="189">
        <v>1257</v>
      </c>
      <c r="J21" s="189">
        <v>1123</v>
      </c>
      <c r="K21" s="189">
        <v>781</v>
      </c>
      <c r="L21" s="189">
        <v>519</v>
      </c>
      <c r="M21" s="189">
        <v>619</v>
      </c>
      <c r="N21" s="241">
        <v>7532</v>
      </c>
      <c r="O21" s="189">
        <v>857</v>
      </c>
      <c r="P21" s="198">
        <v>6667</v>
      </c>
    </row>
    <row r="22" spans="1:16" ht="12.75">
      <c r="A22" s="7">
        <v>2007</v>
      </c>
      <c r="B22" s="202">
        <v>74</v>
      </c>
      <c r="C22" s="202">
        <v>753</v>
      </c>
      <c r="D22" s="243">
        <v>96</v>
      </c>
      <c r="E22" s="189">
        <v>328</v>
      </c>
      <c r="F22" s="189">
        <v>332</v>
      </c>
      <c r="G22" s="189">
        <v>1377</v>
      </c>
      <c r="H22" s="189">
        <v>930</v>
      </c>
      <c r="I22" s="189">
        <v>1074</v>
      </c>
      <c r="J22" s="189">
        <v>953</v>
      </c>
      <c r="K22" s="189">
        <v>760</v>
      </c>
      <c r="L22" s="189">
        <v>482</v>
      </c>
      <c r="M22" s="189">
        <v>579</v>
      </c>
      <c r="N22" s="241">
        <v>6916</v>
      </c>
      <c r="O22" s="189">
        <v>756</v>
      </c>
      <c r="P22" s="198">
        <v>6155</v>
      </c>
    </row>
    <row r="23" spans="1:16" ht="12.75">
      <c r="A23" s="7">
        <v>2008</v>
      </c>
      <c r="B23" s="202">
        <v>79</v>
      </c>
      <c r="C23" s="202">
        <v>890</v>
      </c>
      <c r="D23" s="243">
        <v>106</v>
      </c>
      <c r="E23" s="189">
        <v>304</v>
      </c>
      <c r="F23" s="189">
        <v>295</v>
      </c>
      <c r="G23" s="189">
        <v>1305</v>
      </c>
      <c r="H23" s="189">
        <v>920</v>
      </c>
      <c r="I23" s="189">
        <v>1032</v>
      </c>
      <c r="J23" s="189">
        <v>1027</v>
      </c>
      <c r="K23" s="189">
        <v>691</v>
      </c>
      <c r="L23" s="189">
        <v>476</v>
      </c>
      <c r="M23" s="189">
        <v>577</v>
      </c>
      <c r="N23" s="241">
        <v>6737</v>
      </c>
      <c r="O23" s="189">
        <v>705</v>
      </c>
      <c r="P23" s="198">
        <v>6028</v>
      </c>
    </row>
    <row r="24" spans="1:18" ht="12.75">
      <c r="A24" s="7">
        <v>2009</v>
      </c>
      <c r="B24" s="202">
        <v>54</v>
      </c>
      <c r="C24" s="202">
        <v>802</v>
      </c>
      <c r="D24" s="243">
        <v>96</v>
      </c>
      <c r="E24" s="189">
        <v>283</v>
      </c>
      <c r="F24" s="189">
        <v>288</v>
      </c>
      <c r="G24" s="189">
        <v>1239</v>
      </c>
      <c r="H24" s="189">
        <v>901</v>
      </c>
      <c r="I24" s="189">
        <v>1013</v>
      </c>
      <c r="J24" s="189">
        <v>992</v>
      </c>
      <c r="K24" s="189">
        <v>718</v>
      </c>
      <c r="L24" s="189">
        <v>486</v>
      </c>
      <c r="M24" s="189">
        <v>556</v>
      </c>
      <c r="N24" s="241">
        <v>6587</v>
      </c>
      <c r="O24" s="189">
        <v>667</v>
      </c>
      <c r="P24" s="198">
        <v>5905</v>
      </c>
      <c r="R24" t="s">
        <v>181</v>
      </c>
    </row>
    <row r="25" spans="1:16" ht="12.75">
      <c r="A25" s="7">
        <v>2010</v>
      </c>
      <c r="B25" s="202">
        <v>62</v>
      </c>
      <c r="C25" s="202">
        <v>693</v>
      </c>
      <c r="D25" s="243">
        <v>61</v>
      </c>
      <c r="E25" s="189">
        <v>256</v>
      </c>
      <c r="F25" s="189">
        <v>240</v>
      </c>
      <c r="G25" s="189">
        <v>1032</v>
      </c>
      <c r="H25" s="189">
        <v>835</v>
      </c>
      <c r="I25" s="189">
        <v>916</v>
      </c>
      <c r="J25" s="189">
        <v>913</v>
      </c>
      <c r="K25" s="189">
        <v>635</v>
      </c>
      <c r="L25" s="189">
        <v>416</v>
      </c>
      <c r="M25" s="189">
        <v>478</v>
      </c>
      <c r="N25" s="241">
        <v>5787</v>
      </c>
      <c r="O25" s="189">
        <v>557</v>
      </c>
      <c r="P25" s="198">
        <v>5225</v>
      </c>
    </row>
    <row r="26" spans="1:16" ht="12.75">
      <c r="A26" s="11">
        <v>2011</v>
      </c>
      <c r="B26" s="199">
        <v>47</v>
      </c>
      <c r="C26" s="199">
        <v>656</v>
      </c>
      <c r="D26" s="295">
        <v>82</v>
      </c>
      <c r="E26" s="199">
        <v>226</v>
      </c>
      <c r="F26" s="199">
        <v>249</v>
      </c>
      <c r="G26" s="199">
        <v>966</v>
      </c>
      <c r="H26" s="199">
        <v>711</v>
      </c>
      <c r="I26" s="199">
        <v>868</v>
      </c>
      <c r="J26" s="199">
        <v>827</v>
      </c>
      <c r="K26" s="199">
        <v>599</v>
      </c>
      <c r="L26" s="199">
        <v>423</v>
      </c>
      <c r="M26" s="199">
        <v>500</v>
      </c>
      <c r="N26" s="242">
        <v>5463</v>
      </c>
      <c r="O26" s="199">
        <v>557</v>
      </c>
      <c r="P26" s="200">
        <v>4894</v>
      </c>
    </row>
    <row r="27" spans="1:16" ht="12.75">
      <c r="A27" s="7"/>
      <c r="B27" s="8"/>
      <c r="C27" s="8"/>
      <c r="N27" s="239"/>
      <c r="P27" s="9"/>
    </row>
    <row r="28" spans="1:16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8"/>
      <c r="O28" s="12"/>
      <c r="P28" s="17"/>
    </row>
    <row r="29" spans="1:16" ht="26.25" customHeight="1">
      <c r="A29" s="204" t="s">
        <v>141</v>
      </c>
      <c r="B29" s="205" t="s">
        <v>98</v>
      </c>
      <c r="C29" s="197" t="s">
        <v>200</v>
      </c>
      <c r="D29" s="294" t="s">
        <v>144</v>
      </c>
      <c r="E29" s="194" t="s">
        <v>154</v>
      </c>
      <c r="F29" s="195" t="s">
        <v>155</v>
      </c>
      <c r="G29" s="193" t="s">
        <v>145</v>
      </c>
      <c r="H29" s="193" t="s">
        <v>146</v>
      </c>
      <c r="I29" s="193" t="s">
        <v>147</v>
      </c>
      <c r="J29" s="193" t="s">
        <v>148</v>
      </c>
      <c r="K29" s="193" t="s">
        <v>149</v>
      </c>
      <c r="L29" s="193" t="s">
        <v>150</v>
      </c>
      <c r="M29" s="197" t="s">
        <v>151</v>
      </c>
      <c r="N29" s="240" t="s">
        <v>156</v>
      </c>
      <c r="O29" s="196" t="s">
        <v>152</v>
      </c>
      <c r="P29" s="201" t="s">
        <v>153</v>
      </c>
    </row>
    <row r="30" spans="1:16" ht="12.75" customHeight="1">
      <c r="A30" s="7">
        <v>2002</v>
      </c>
      <c r="B30" s="202">
        <v>304</v>
      </c>
      <c r="C30" s="202">
        <v>3229</v>
      </c>
      <c r="D30" s="243">
        <v>355</v>
      </c>
      <c r="E30" s="189">
        <v>1379</v>
      </c>
      <c r="F30" s="189">
        <v>1011</v>
      </c>
      <c r="G30" s="189">
        <v>3587</v>
      </c>
      <c r="H30" s="189">
        <v>2434</v>
      </c>
      <c r="I30" s="189">
        <v>3742</v>
      </c>
      <c r="J30" s="189">
        <v>2675</v>
      </c>
      <c r="K30" s="189">
        <v>1816</v>
      </c>
      <c r="L30" s="189">
        <v>1043</v>
      </c>
      <c r="M30" s="189">
        <v>1183</v>
      </c>
      <c r="N30" s="241">
        <v>19275</v>
      </c>
      <c r="O30" s="189">
        <v>2745</v>
      </c>
      <c r="P30" s="198">
        <v>16480</v>
      </c>
    </row>
    <row r="31" spans="1:16" ht="12.75">
      <c r="A31" s="7">
        <v>2003</v>
      </c>
      <c r="B31" s="189">
        <v>336</v>
      </c>
      <c r="C31" s="189">
        <v>2957</v>
      </c>
      <c r="D31" s="243">
        <v>318</v>
      </c>
      <c r="E31" s="189">
        <v>1188</v>
      </c>
      <c r="F31" s="189">
        <v>974</v>
      </c>
      <c r="G31" s="189">
        <v>3467</v>
      </c>
      <c r="H31" s="189">
        <v>2364</v>
      </c>
      <c r="I31" s="189">
        <v>3594</v>
      </c>
      <c r="J31" s="189">
        <v>2660</v>
      </c>
      <c r="K31" s="189">
        <v>1808</v>
      </c>
      <c r="L31" s="189">
        <v>1143</v>
      </c>
      <c r="M31" s="189">
        <v>1187</v>
      </c>
      <c r="N31" s="241">
        <v>18756</v>
      </c>
      <c r="O31" s="189">
        <v>2480</v>
      </c>
      <c r="P31" s="198">
        <v>16223</v>
      </c>
    </row>
    <row r="32" spans="1:16" ht="12.75">
      <c r="A32" s="7">
        <v>2004</v>
      </c>
      <c r="B32" s="189">
        <v>308</v>
      </c>
      <c r="C32" s="189">
        <v>2766</v>
      </c>
      <c r="D32" s="243">
        <v>307</v>
      </c>
      <c r="E32" s="189">
        <v>1119</v>
      </c>
      <c r="F32" s="189">
        <v>969</v>
      </c>
      <c r="G32" s="189">
        <v>3463</v>
      </c>
      <c r="H32" s="189">
        <v>2402</v>
      </c>
      <c r="I32" s="189">
        <v>3530</v>
      </c>
      <c r="J32" s="189">
        <v>2597</v>
      </c>
      <c r="K32" s="189">
        <v>1811</v>
      </c>
      <c r="L32" s="189">
        <v>1107</v>
      </c>
      <c r="M32" s="189">
        <v>1151</v>
      </c>
      <c r="N32" s="241">
        <v>18502</v>
      </c>
      <c r="O32" s="189">
        <v>2395</v>
      </c>
      <c r="P32" s="198">
        <v>16061</v>
      </c>
    </row>
    <row r="33" spans="1:16" ht="12.75">
      <c r="A33" s="7">
        <v>2005</v>
      </c>
      <c r="B33" s="189">
        <v>286</v>
      </c>
      <c r="C33" s="189">
        <v>2666</v>
      </c>
      <c r="D33" s="243">
        <v>280</v>
      </c>
      <c r="E33" s="189">
        <v>978</v>
      </c>
      <c r="F33" s="189">
        <v>914</v>
      </c>
      <c r="G33" s="189">
        <v>3540</v>
      </c>
      <c r="H33" s="189">
        <v>2296</v>
      </c>
      <c r="I33" s="189">
        <v>3187</v>
      </c>
      <c r="J33" s="189">
        <v>2691</v>
      </c>
      <c r="K33" s="189">
        <v>1752</v>
      </c>
      <c r="L33" s="189">
        <v>1065</v>
      </c>
      <c r="M33" s="189">
        <v>1153</v>
      </c>
      <c r="N33" s="241">
        <v>17885</v>
      </c>
      <c r="O33" s="189">
        <v>2172</v>
      </c>
      <c r="P33" s="198">
        <v>15684</v>
      </c>
    </row>
    <row r="34" spans="1:16" ht="12.75">
      <c r="A34" s="7">
        <v>2006</v>
      </c>
      <c r="B34" s="189">
        <v>314</v>
      </c>
      <c r="C34" s="189">
        <v>2635</v>
      </c>
      <c r="D34" s="243">
        <v>265</v>
      </c>
      <c r="E34" s="189">
        <v>902</v>
      </c>
      <c r="F34" s="189">
        <v>855</v>
      </c>
      <c r="G34" s="189">
        <v>3559</v>
      </c>
      <c r="H34" s="189">
        <v>2286</v>
      </c>
      <c r="I34" s="189">
        <v>2919</v>
      </c>
      <c r="J34" s="189">
        <v>2634</v>
      </c>
      <c r="K34" s="189">
        <v>1727</v>
      </c>
      <c r="L34" s="189">
        <v>1024</v>
      </c>
      <c r="M34" s="189">
        <v>1066</v>
      </c>
      <c r="N34" s="241">
        <v>17269</v>
      </c>
      <c r="O34" s="189">
        <v>2022</v>
      </c>
      <c r="P34" s="198">
        <v>15215</v>
      </c>
    </row>
    <row r="35" spans="1:16" ht="12.75">
      <c r="A35" s="7">
        <v>2007</v>
      </c>
      <c r="B35" s="189">
        <v>281</v>
      </c>
      <c r="C35" s="189">
        <v>2385</v>
      </c>
      <c r="D35" s="243">
        <v>229</v>
      </c>
      <c r="E35" s="189">
        <v>829</v>
      </c>
      <c r="F35" s="189">
        <v>759</v>
      </c>
      <c r="G35" s="189">
        <v>3419</v>
      </c>
      <c r="H35" s="189">
        <v>2231</v>
      </c>
      <c r="I35" s="189">
        <v>2630</v>
      </c>
      <c r="J35" s="189">
        <v>2429</v>
      </c>
      <c r="K35" s="189">
        <v>1639</v>
      </c>
      <c r="L35" s="189">
        <v>1003</v>
      </c>
      <c r="M35" s="189">
        <v>1041</v>
      </c>
      <c r="N35" s="241">
        <v>16238</v>
      </c>
      <c r="O35" s="189">
        <v>1817</v>
      </c>
      <c r="P35" s="198">
        <v>14392</v>
      </c>
    </row>
    <row r="36" spans="1:16" ht="12.75">
      <c r="A36" s="7">
        <v>2008</v>
      </c>
      <c r="B36" s="189">
        <v>270</v>
      </c>
      <c r="C36" s="189">
        <v>2575</v>
      </c>
      <c r="D36" s="243">
        <v>234</v>
      </c>
      <c r="E36" s="189">
        <v>753</v>
      </c>
      <c r="F36" s="189">
        <v>702</v>
      </c>
      <c r="G36" s="189">
        <v>3174</v>
      </c>
      <c r="H36" s="189">
        <v>2179</v>
      </c>
      <c r="I36" s="189">
        <v>2519</v>
      </c>
      <c r="J36" s="189">
        <v>2451</v>
      </c>
      <c r="K36" s="189">
        <v>1557</v>
      </c>
      <c r="L36" s="189">
        <v>953</v>
      </c>
      <c r="M36" s="189">
        <v>1047</v>
      </c>
      <c r="N36" s="241">
        <v>15591</v>
      </c>
      <c r="O36" s="189">
        <v>1689</v>
      </c>
      <c r="P36" s="198">
        <v>13880</v>
      </c>
    </row>
    <row r="37" spans="1:16" ht="12.75">
      <c r="A37" s="7">
        <v>2009</v>
      </c>
      <c r="B37" s="202">
        <v>216</v>
      </c>
      <c r="C37" s="202">
        <v>2287</v>
      </c>
      <c r="D37" s="243">
        <v>201</v>
      </c>
      <c r="E37" s="189">
        <v>682</v>
      </c>
      <c r="F37" s="189">
        <v>590</v>
      </c>
      <c r="G37" s="189">
        <v>3084</v>
      </c>
      <c r="H37" s="189">
        <v>2098</v>
      </c>
      <c r="I37" s="189">
        <v>2425</v>
      </c>
      <c r="J37" s="189">
        <v>2390</v>
      </c>
      <c r="K37" s="189">
        <v>1539</v>
      </c>
      <c r="L37" s="189">
        <v>997</v>
      </c>
      <c r="M37" s="189">
        <v>1001</v>
      </c>
      <c r="N37" s="241">
        <v>15044</v>
      </c>
      <c r="O37" s="189">
        <v>1473</v>
      </c>
      <c r="P37" s="198">
        <v>13534</v>
      </c>
    </row>
    <row r="38" spans="1:16" ht="12.75">
      <c r="A38" s="7">
        <v>2010</v>
      </c>
      <c r="B38" s="202">
        <v>208</v>
      </c>
      <c r="C38" s="202">
        <v>1968</v>
      </c>
      <c r="D38" s="243">
        <v>170</v>
      </c>
      <c r="E38" s="189">
        <v>632</v>
      </c>
      <c r="F38" s="189">
        <v>576</v>
      </c>
      <c r="G38" s="189">
        <v>2491</v>
      </c>
      <c r="H38" s="189">
        <v>1885</v>
      </c>
      <c r="I38" s="189">
        <v>2191</v>
      </c>
      <c r="J38" s="189">
        <v>2185</v>
      </c>
      <c r="K38" s="189">
        <v>1451</v>
      </c>
      <c r="L38" s="189">
        <v>877</v>
      </c>
      <c r="M38" s="189">
        <v>855</v>
      </c>
      <c r="N38" s="241">
        <v>13338</v>
      </c>
      <c r="O38" s="189">
        <v>1378</v>
      </c>
      <c r="P38" s="198">
        <v>11935</v>
      </c>
    </row>
    <row r="39" spans="1:16" ht="12.75">
      <c r="A39" s="11">
        <v>2011</v>
      </c>
      <c r="B39" s="199">
        <v>186</v>
      </c>
      <c r="C39" s="199">
        <v>1873</v>
      </c>
      <c r="D39" s="295">
        <v>205</v>
      </c>
      <c r="E39" s="199">
        <v>590</v>
      </c>
      <c r="F39" s="199">
        <v>520</v>
      </c>
      <c r="G39" s="199">
        <v>2239</v>
      </c>
      <c r="H39" s="199">
        <v>1681</v>
      </c>
      <c r="I39" s="199">
        <v>2069</v>
      </c>
      <c r="J39" s="199">
        <v>2139</v>
      </c>
      <c r="K39" s="199">
        <v>1454</v>
      </c>
      <c r="L39" s="199">
        <v>937</v>
      </c>
      <c r="M39" s="199">
        <v>904</v>
      </c>
      <c r="N39" s="242">
        <v>12763</v>
      </c>
      <c r="O39" s="199">
        <v>1315</v>
      </c>
      <c r="P39" s="200">
        <v>11423</v>
      </c>
    </row>
    <row r="40" spans="1:3" ht="12.75">
      <c r="A40" s="8" t="s">
        <v>157</v>
      </c>
      <c r="B40" s="8"/>
      <c r="C40" s="8"/>
    </row>
  </sheetData>
  <printOptions/>
  <pageMargins left="0.75" right="0.75" top="1" bottom="1" header="0.5" footer="0.5"/>
  <pageSetup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10" t="s">
        <v>53</v>
      </c>
      <c r="G4" s="110" t="s">
        <v>99</v>
      </c>
      <c r="H4" s="110" t="s">
        <v>54</v>
      </c>
      <c r="I4" s="110"/>
      <c r="K4" s="110" t="s">
        <v>25</v>
      </c>
      <c r="L4" s="110" t="s">
        <v>55</v>
      </c>
    </row>
    <row r="5" spans="3:12" ht="12.75">
      <c r="C5" s="107">
        <v>1950</v>
      </c>
      <c r="D5">
        <v>529</v>
      </c>
      <c r="F5" s="108">
        <f aca="true" t="shared" si="0" ref="F5:F39">C5</f>
        <v>1950</v>
      </c>
      <c r="G5" s="109">
        <f aca="true" t="shared" si="1" ref="G5:G36">D5+H5</f>
        <v>5082</v>
      </c>
      <c r="H5" s="24">
        <v>4553</v>
      </c>
      <c r="I5" s="109"/>
      <c r="J5" s="108">
        <f aca="true" t="shared" si="2" ref="J5:J39">F5</f>
        <v>1950</v>
      </c>
      <c r="K5" s="109">
        <f aca="true" t="shared" si="3" ref="K5:K36">G5+L5</f>
        <v>15856</v>
      </c>
      <c r="L5" s="24">
        <v>10774</v>
      </c>
    </row>
    <row r="6" spans="3:12" ht="12.75">
      <c r="C6" s="77">
        <v>1951</v>
      </c>
      <c r="D6">
        <v>544</v>
      </c>
      <c r="F6" s="108">
        <f t="shared" si="0"/>
        <v>1951</v>
      </c>
      <c r="G6" s="109">
        <f t="shared" si="1"/>
        <v>5089</v>
      </c>
      <c r="H6" s="24">
        <v>4545</v>
      </c>
      <c r="I6" s="109"/>
      <c r="J6" s="108">
        <f t="shared" si="2"/>
        <v>1951</v>
      </c>
      <c r="K6" s="109">
        <f t="shared" si="3"/>
        <v>16895</v>
      </c>
      <c r="L6" s="24">
        <v>11806</v>
      </c>
    </row>
    <row r="7" spans="3:12" ht="12.75">
      <c r="C7" s="77">
        <v>1952</v>
      </c>
      <c r="D7">
        <v>485</v>
      </c>
      <c r="F7" s="108">
        <f t="shared" si="0"/>
        <v>1952</v>
      </c>
      <c r="G7" s="109">
        <f t="shared" si="1"/>
        <v>4909</v>
      </c>
      <c r="H7" s="24">
        <v>4424</v>
      </c>
      <c r="I7" s="109"/>
      <c r="J7" s="108">
        <f t="shared" si="2"/>
        <v>1952</v>
      </c>
      <c r="K7" s="109">
        <f t="shared" si="3"/>
        <v>16547</v>
      </c>
      <c r="L7" s="24">
        <v>11638</v>
      </c>
    </row>
    <row r="8" spans="3:12" ht="12.75">
      <c r="C8" s="77">
        <v>1953</v>
      </c>
      <c r="D8">
        <v>579</v>
      </c>
      <c r="F8" s="108">
        <f t="shared" si="0"/>
        <v>1953</v>
      </c>
      <c r="G8" s="109">
        <f t="shared" si="1"/>
        <v>5749</v>
      </c>
      <c r="H8" s="24">
        <v>5170</v>
      </c>
      <c r="I8" s="109"/>
      <c r="J8" s="108">
        <f t="shared" si="2"/>
        <v>1953</v>
      </c>
      <c r="K8" s="109">
        <f t="shared" si="3"/>
        <v>18343</v>
      </c>
      <c r="L8" s="24">
        <v>12594</v>
      </c>
    </row>
    <row r="9" spans="3:12" ht="12.75">
      <c r="C9" s="77">
        <v>1954</v>
      </c>
      <c r="D9">
        <v>545</v>
      </c>
      <c r="F9" s="108">
        <f t="shared" si="0"/>
        <v>1954</v>
      </c>
      <c r="G9" s="109">
        <f t="shared" si="1"/>
        <v>5420</v>
      </c>
      <c r="H9" s="24">
        <v>4875</v>
      </c>
      <c r="I9" s="109"/>
      <c r="J9" s="108">
        <f t="shared" si="2"/>
        <v>1954</v>
      </c>
      <c r="K9" s="109">
        <f t="shared" si="3"/>
        <v>18901</v>
      </c>
      <c r="L9" s="24">
        <v>13481</v>
      </c>
    </row>
    <row r="10" spans="3:12" ht="12.75">
      <c r="C10" s="107">
        <v>1955</v>
      </c>
      <c r="D10">
        <v>610</v>
      </c>
      <c r="F10" s="108">
        <f t="shared" si="0"/>
        <v>1955</v>
      </c>
      <c r="G10" s="109">
        <f t="shared" si="1"/>
        <v>5706</v>
      </c>
      <c r="H10" s="24">
        <v>5096</v>
      </c>
      <c r="I10" s="109"/>
      <c r="J10" s="108">
        <f t="shared" si="2"/>
        <v>1955</v>
      </c>
      <c r="K10" s="109">
        <f t="shared" si="3"/>
        <v>20899</v>
      </c>
      <c r="L10" s="24">
        <v>15193</v>
      </c>
    </row>
    <row r="11" spans="3:12" ht="12.75">
      <c r="C11" s="77">
        <v>1956</v>
      </c>
      <c r="D11">
        <v>540</v>
      </c>
      <c r="F11" s="108">
        <f t="shared" si="0"/>
        <v>1956</v>
      </c>
      <c r="G11" s="109">
        <f t="shared" si="1"/>
        <v>5589</v>
      </c>
      <c r="H11" s="24">
        <v>5049</v>
      </c>
      <c r="I11" s="109"/>
      <c r="J11" s="108">
        <f t="shared" si="2"/>
        <v>1956</v>
      </c>
      <c r="K11" s="109">
        <f t="shared" si="3"/>
        <v>21459</v>
      </c>
      <c r="L11" s="24">
        <v>15870</v>
      </c>
    </row>
    <row r="12" spans="3:12" ht="12.75">
      <c r="C12" s="77">
        <v>1957</v>
      </c>
      <c r="D12">
        <v>550</v>
      </c>
      <c r="F12" s="108">
        <f t="shared" si="0"/>
        <v>1957</v>
      </c>
      <c r="G12" s="109">
        <f t="shared" si="1"/>
        <v>5556</v>
      </c>
      <c r="H12" s="24">
        <v>5006</v>
      </c>
      <c r="I12" s="109"/>
      <c r="J12" s="108">
        <f t="shared" si="2"/>
        <v>1957</v>
      </c>
      <c r="K12" s="109">
        <f t="shared" si="3"/>
        <v>21417</v>
      </c>
      <c r="L12" s="24">
        <v>15861</v>
      </c>
    </row>
    <row r="13" spans="3:12" ht="12.75">
      <c r="C13" s="77">
        <v>1958</v>
      </c>
      <c r="D13">
        <v>605</v>
      </c>
      <c r="F13" s="108">
        <f t="shared" si="0"/>
        <v>1958</v>
      </c>
      <c r="G13" s="109">
        <f t="shared" si="1"/>
        <v>5907</v>
      </c>
      <c r="H13" s="24">
        <v>5302</v>
      </c>
      <c r="I13" s="109"/>
      <c r="J13" s="108">
        <f t="shared" si="2"/>
        <v>1958</v>
      </c>
      <c r="K13" s="109">
        <f t="shared" si="3"/>
        <v>22830</v>
      </c>
      <c r="L13" s="24">
        <v>16923</v>
      </c>
    </row>
    <row r="14" spans="3:12" ht="12.75">
      <c r="C14" s="77">
        <v>1959</v>
      </c>
      <c r="D14">
        <v>604</v>
      </c>
      <c r="F14" s="108">
        <f t="shared" si="0"/>
        <v>1959</v>
      </c>
      <c r="G14" s="109">
        <f t="shared" si="1"/>
        <v>6940</v>
      </c>
      <c r="H14" s="24">
        <v>6336</v>
      </c>
      <c r="I14" s="109"/>
      <c r="J14" s="108">
        <f t="shared" si="2"/>
        <v>1959</v>
      </c>
      <c r="K14" s="109">
        <f t="shared" si="3"/>
        <v>25011</v>
      </c>
      <c r="L14" s="24">
        <v>18071</v>
      </c>
    </row>
    <row r="15" spans="3:12" ht="12.75">
      <c r="C15" s="107">
        <v>1960</v>
      </c>
      <c r="D15">
        <v>648</v>
      </c>
      <c r="F15" s="108">
        <f t="shared" si="0"/>
        <v>1960</v>
      </c>
      <c r="G15" s="109">
        <f t="shared" si="1"/>
        <v>7280</v>
      </c>
      <c r="H15" s="24">
        <v>6632</v>
      </c>
      <c r="I15" s="109"/>
      <c r="J15" s="108">
        <f t="shared" si="2"/>
        <v>1960</v>
      </c>
      <c r="K15" s="109">
        <f t="shared" si="3"/>
        <v>26315</v>
      </c>
      <c r="L15" s="24">
        <v>19035</v>
      </c>
    </row>
    <row r="16" spans="3:12" ht="12.75">
      <c r="C16" s="77">
        <v>1961</v>
      </c>
      <c r="D16">
        <v>671</v>
      </c>
      <c r="F16" s="108">
        <f t="shared" si="0"/>
        <v>1961</v>
      </c>
      <c r="G16" s="109">
        <f t="shared" si="1"/>
        <v>7899</v>
      </c>
      <c r="H16" s="24">
        <v>7228</v>
      </c>
      <c r="I16" s="109"/>
      <c r="J16" s="108">
        <f t="shared" si="2"/>
        <v>1961</v>
      </c>
      <c r="K16" s="109">
        <f t="shared" si="3"/>
        <v>27362</v>
      </c>
      <c r="L16" s="24">
        <v>19463</v>
      </c>
    </row>
    <row r="17" spans="3:12" ht="12.75">
      <c r="C17" s="77">
        <v>1962</v>
      </c>
      <c r="D17">
        <v>664</v>
      </c>
      <c r="F17" s="108">
        <f t="shared" si="0"/>
        <v>1962</v>
      </c>
      <c r="G17" s="109">
        <f t="shared" si="1"/>
        <v>7716</v>
      </c>
      <c r="H17" s="24">
        <v>7052</v>
      </c>
      <c r="I17" s="109"/>
      <c r="J17" s="108">
        <f t="shared" si="2"/>
        <v>1962</v>
      </c>
      <c r="K17" s="109">
        <f t="shared" si="3"/>
        <v>26703</v>
      </c>
      <c r="L17" s="24">
        <v>18987</v>
      </c>
    </row>
    <row r="18" spans="3:12" ht="12.75">
      <c r="C18" s="77">
        <v>1963</v>
      </c>
      <c r="D18">
        <v>712</v>
      </c>
      <c r="F18" s="108">
        <f t="shared" si="0"/>
        <v>1963</v>
      </c>
      <c r="G18" s="109">
        <f t="shared" si="1"/>
        <v>7939</v>
      </c>
      <c r="H18" s="24">
        <v>7227</v>
      </c>
      <c r="I18" s="109"/>
      <c r="J18" s="108">
        <f t="shared" si="2"/>
        <v>1963</v>
      </c>
      <c r="K18" s="109">
        <f t="shared" si="3"/>
        <v>27728</v>
      </c>
      <c r="L18" s="24">
        <v>19789</v>
      </c>
    </row>
    <row r="19" spans="3:12" ht="12.75">
      <c r="C19" s="77">
        <v>1964</v>
      </c>
      <c r="D19">
        <v>754</v>
      </c>
      <c r="F19" s="108">
        <f t="shared" si="0"/>
        <v>1964</v>
      </c>
      <c r="G19" s="109">
        <f t="shared" si="1"/>
        <v>8890</v>
      </c>
      <c r="H19" s="24">
        <v>8136</v>
      </c>
      <c r="I19" s="109"/>
      <c r="J19" s="108">
        <f t="shared" si="2"/>
        <v>1964</v>
      </c>
      <c r="K19" s="109">
        <f t="shared" si="3"/>
        <v>30527</v>
      </c>
      <c r="L19" s="24">
        <v>21637</v>
      </c>
    </row>
    <row r="20" spans="3:12" ht="12.75">
      <c r="C20" s="107">
        <v>1965</v>
      </c>
      <c r="D20">
        <v>743</v>
      </c>
      <c r="F20" s="108">
        <f t="shared" si="0"/>
        <v>1965</v>
      </c>
      <c r="G20" s="109">
        <f t="shared" si="1"/>
        <v>9487</v>
      </c>
      <c r="H20" s="24">
        <v>8744</v>
      </c>
      <c r="I20" s="109"/>
      <c r="J20" s="108">
        <f t="shared" si="2"/>
        <v>1965</v>
      </c>
      <c r="K20" s="109">
        <f t="shared" si="3"/>
        <v>31827</v>
      </c>
      <c r="L20" s="24">
        <v>22340</v>
      </c>
    </row>
    <row r="21" spans="3:12" ht="12.75">
      <c r="C21" s="77">
        <v>1966</v>
      </c>
      <c r="D21">
        <v>790</v>
      </c>
      <c r="F21" s="108">
        <f t="shared" si="0"/>
        <v>1966</v>
      </c>
      <c r="G21" s="109">
        <f t="shared" si="1"/>
        <v>10043</v>
      </c>
      <c r="H21" s="24">
        <v>9253</v>
      </c>
      <c r="I21" s="109"/>
      <c r="J21" s="108">
        <f t="shared" si="2"/>
        <v>1966</v>
      </c>
      <c r="K21" s="109">
        <f t="shared" si="3"/>
        <v>32280</v>
      </c>
      <c r="L21" s="24">
        <v>22237</v>
      </c>
    </row>
    <row r="22" spans="3:12" ht="12.75">
      <c r="C22" s="77">
        <v>1967</v>
      </c>
      <c r="D22">
        <v>778</v>
      </c>
      <c r="F22" s="108">
        <f t="shared" si="0"/>
        <v>1967</v>
      </c>
      <c r="G22" s="109">
        <f t="shared" si="1"/>
        <v>10036</v>
      </c>
      <c r="H22" s="24">
        <v>9258</v>
      </c>
      <c r="I22" s="109"/>
      <c r="J22" s="108">
        <f t="shared" si="2"/>
        <v>1967</v>
      </c>
      <c r="K22" s="109">
        <f t="shared" si="3"/>
        <v>31760</v>
      </c>
      <c r="L22" s="24">
        <v>21724</v>
      </c>
    </row>
    <row r="23" spans="3:12" ht="12.75">
      <c r="C23" s="77">
        <v>1968</v>
      </c>
      <c r="D23">
        <v>769</v>
      </c>
      <c r="F23" s="108">
        <f t="shared" si="0"/>
        <v>1968</v>
      </c>
      <c r="G23" s="109">
        <f t="shared" si="1"/>
        <v>10262</v>
      </c>
      <c r="H23" s="24">
        <v>9493</v>
      </c>
      <c r="I23" s="109"/>
      <c r="J23" s="108">
        <f t="shared" si="2"/>
        <v>1968</v>
      </c>
      <c r="K23" s="109">
        <f t="shared" si="3"/>
        <v>30649</v>
      </c>
      <c r="L23" s="24">
        <v>20387</v>
      </c>
    </row>
    <row r="24" spans="2:12" ht="12.75">
      <c r="B24" t="s">
        <v>181</v>
      </c>
      <c r="C24" s="77">
        <v>1969</v>
      </c>
      <c r="D24">
        <v>892</v>
      </c>
      <c r="F24" s="108">
        <f t="shared" si="0"/>
        <v>1969</v>
      </c>
      <c r="G24" s="109">
        <f t="shared" si="1"/>
        <v>10723</v>
      </c>
      <c r="H24" s="24">
        <v>9831</v>
      </c>
      <c r="I24" s="109"/>
      <c r="J24" s="108">
        <f t="shared" si="2"/>
        <v>1969</v>
      </c>
      <c r="K24" s="109">
        <f t="shared" si="3"/>
        <v>31056</v>
      </c>
      <c r="L24" s="24">
        <v>20333</v>
      </c>
    </row>
    <row r="25" spans="3:12" ht="12.75">
      <c r="C25" s="107">
        <v>1970</v>
      </c>
      <c r="D25">
        <v>815</v>
      </c>
      <c r="F25" s="108">
        <f t="shared" si="0"/>
        <v>1970</v>
      </c>
      <c r="G25" s="109">
        <f t="shared" si="1"/>
        <v>10842</v>
      </c>
      <c r="H25" s="24">
        <v>10027</v>
      </c>
      <c r="I25" s="109"/>
      <c r="J25" s="108">
        <f t="shared" si="2"/>
        <v>1970</v>
      </c>
      <c r="K25" s="109">
        <f t="shared" si="3"/>
        <v>31240</v>
      </c>
      <c r="L25" s="24">
        <v>20398</v>
      </c>
    </row>
    <row r="26" spans="3:12" ht="12.75">
      <c r="C26" s="77">
        <v>1971</v>
      </c>
      <c r="D26">
        <v>866</v>
      </c>
      <c r="F26" s="108">
        <f t="shared" si="0"/>
        <v>1971</v>
      </c>
      <c r="G26" s="109">
        <f t="shared" si="1"/>
        <v>10813</v>
      </c>
      <c r="H26" s="24">
        <v>9947</v>
      </c>
      <c r="I26" s="109"/>
      <c r="J26" s="108">
        <f t="shared" si="2"/>
        <v>1971</v>
      </c>
      <c r="K26" s="109">
        <f t="shared" si="3"/>
        <v>31194</v>
      </c>
      <c r="L26" s="24">
        <v>20381</v>
      </c>
    </row>
    <row r="27" spans="3:12" ht="12.75">
      <c r="C27" s="77">
        <v>1972</v>
      </c>
      <c r="D27">
        <v>855</v>
      </c>
      <c r="F27" s="108">
        <f t="shared" si="0"/>
        <v>1972</v>
      </c>
      <c r="G27" s="109">
        <f t="shared" si="1"/>
        <v>10855</v>
      </c>
      <c r="H27" s="24">
        <v>10000</v>
      </c>
      <c r="I27" s="109"/>
      <c r="J27" s="108">
        <f t="shared" si="2"/>
        <v>1972</v>
      </c>
      <c r="K27" s="109">
        <f t="shared" si="3"/>
        <v>31762</v>
      </c>
      <c r="L27" s="24">
        <v>20907</v>
      </c>
    </row>
    <row r="28" spans="3:12" ht="12.75">
      <c r="C28" s="77">
        <v>1973</v>
      </c>
      <c r="D28">
        <v>855</v>
      </c>
      <c r="F28" s="108">
        <f t="shared" si="0"/>
        <v>1973</v>
      </c>
      <c r="G28" s="109">
        <f t="shared" si="1"/>
        <v>10949</v>
      </c>
      <c r="H28" s="24">
        <v>10094</v>
      </c>
      <c r="I28" s="109"/>
      <c r="J28" s="108">
        <f t="shared" si="2"/>
        <v>1973</v>
      </c>
      <c r="K28" s="109">
        <f t="shared" si="3"/>
        <v>31404</v>
      </c>
      <c r="L28" s="24">
        <v>20455</v>
      </c>
    </row>
    <row r="29" spans="3:12" ht="12.75">
      <c r="C29" s="77">
        <v>1974</v>
      </c>
      <c r="D29">
        <v>825</v>
      </c>
      <c r="F29" s="108">
        <f t="shared" si="0"/>
        <v>1974</v>
      </c>
      <c r="G29" s="109">
        <f t="shared" si="1"/>
        <v>10347</v>
      </c>
      <c r="H29" s="24">
        <v>9522</v>
      </c>
      <c r="I29" s="109"/>
      <c r="J29" s="108">
        <f t="shared" si="2"/>
        <v>1974</v>
      </c>
      <c r="K29" s="109">
        <f t="shared" si="3"/>
        <v>28783</v>
      </c>
      <c r="L29" s="24">
        <v>18436</v>
      </c>
    </row>
    <row r="30" spans="3:12" ht="12.75">
      <c r="C30" s="107">
        <v>1975</v>
      </c>
      <c r="D30">
        <v>769</v>
      </c>
      <c r="F30" s="108">
        <f t="shared" si="0"/>
        <v>1975</v>
      </c>
      <c r="G30" s="109">
        <f t="shared" si="1"/>
        <v>9548</v>
      </c>
      <c r="H30" s="24">
        <v>8779</v>
      </c>
      <c r="I30" s="109"/>
      <c r="J30" s="108">
        <f t="shared" si="2"/>
        <v>1975</v>
      </c>
      <c r="K30" s="109">
        <f t="shared" si="3"/>
        <v>28621</v>
      </c>
      <c r="L30" s="24">
        <v>19073</v>
      </c>
    </row>
    <row r="31" spans="3:12" ht="12.75">
      <c r="C31" s="77">
        <v>1976</v>
      </c>
      <c r="D31">
        <v>783</v>
      </c>
      <c r="F31" s="108">
        <f t="shared" si="0"/>
        <v>1976</v>
      </c>
      <c r="G31" s="109">
        <f t="shared" si="1"/>
        <v>9503</v>
      </c>
      <c r="H31" s="24">
        <v>8720</v>
      </c>
      <c r="I31" s="109"/>
      <c r="J31" s="108">
        <f t="shared" si="2"/>
        <v>1976</v>
      </c>
      <c r="K31" s="109">
        <f t="shared" si="3"/>
        <v>29933</v>
      </c>
      <c r="L31" s="24">
        <v>20430</v>
      </c>
    </row>
    <row r="32" spans="3:12" ht="12.75">
      <c r="C32" s="77">
        <v>1977</v>
      </c>
      <c r="D32">
        <v>811</v>
      </c>
      <c r="F32" s="108">
        <f t="shared" si="0"/>
        <v>1977</v>
      </c>
      <c r="G32" s="109">
        <f t="shared" si="1"/>
        <v>9661</v>
      </c>
      <c r="H32" s="24">
        <v>8850</v>
      </c>
      <c r="I32" s="109"/>
      <c r="J32" s="108">
        <f t="shared" si="2"/>
        <v>1977</v>
      </c>
      <c r="K32" s="109">
        <f t="shared" si="3"/>
        <v>29783</v>
      </c>
      <c r="L32" s="24">
        <v>20122</v>
      </c>
    </row>
    <row r="33" spans="3:12" ht="12.75">
      <c r="C33" s="77">
        <v>1978</v>
      </c>
      <c r="D33">
        <v>820</v>
      </c>
      <c r="F33" s="108">
        <f t="shared" si="0"/>
        <v>1978</v>
      </c>
      <c r="G33" s="109">
        <f t="shared" si="1"/>
        <v>10169</v>
      </c>
      <c r="H33" s="24">
        <v>9349</v>
      </c>
      <c r="I33" s="109"/>
      <c r="J33" s="108">
        <f t="shared" si="2"/>
        <v>1978</v>
      </c>
      <c r="K33" s="109">
        <f t="shared" si="3"/>
        <v>30506</v>
      </c>
      <c r="L33" s="24">
        <v>20337</v>
      </c>
    </row>
    <row r="34" spans="3:12" ht="12.75">
      <c r="C34" s="77">
        <v>1979</v>
      </c>
      <c r="D34">
        <v>810</v>
      </c>
      <c r="F34" s="108">
        <f t="shared" si="0"/>
        <v>1979</v>
      </c>
      <c r="G34" s="109">
        <f t="shared" si="1"/>
        <v>10051</v>
      </c>
      <c r="H34" s="24">
        <v>9241</v>
      </c>
      <c r="I34" s="109"/>
      <c r="J34" s="108">
        <f t="shared" si="2"/>
        <v>1979</v>
      </c>
      <c r="K34" s="109">
        <f t="shared" si="3"/>
        <v>31387</v>
      </c>
      <c r="L34" s="24">
        <v>21336</v>
      </c>
    </row>
    <row r="35" spans="3:12" ht="12.75">
      <c r="C35" s="107">
        <v>1980</v>
      </c>
      <c r="D35">
        <v>700</v>
      </c>
      <c r="F35" s="108">
        <f t="shared" si="0"/>
        <v>1980</v>
      </c>
      <c r="G35" s="109">
        <f t="shared" si="1"/>
        <v>9539</v>
      </c>
      <c r="H35" s="24">
        <v>8839</v>
      </c>
      <c r="I35" s="109"/>
      <c r="J35" s="108">
        <f t="shared" si="2"/>
        <v>1980</v>
      </c>
      <c r="K35" s="109">
        <f t="shared" si="3"/>
        <v>29286</v>
      </c>
      <c r="L35" s="24">
        <v>19747</v>
      </c>
    </row>
    <row r="36" spans="3:12" ht="12.75">
      <c r="C36" s="77">
        <v>1981</v>
      </c>
      <c r="D36">
        <v>677</v>
      </c>
      <c r="F36" s="108">
        <f t="shared" si="0"/>
        <v>1981</v>
      </c>
      <c r="G36" s="109">
        <f t="shared" si="1"/>
        <v>9517</v>
      </c>
      <c r="H36" s="24">
        <v>8840</v>
      </c>
      <c r="I36" s="109"/>
      <c r="J36" s="108">
        <f t="shared" si="2"/>
        <v>1981</v>
      </c>
      <c r="K36" s="109">
        <f t="shared" si="3"/>
        <v>28766</v>
      </c>
      <c r="L36" s="24">
        <v>19249</v>
      </c>
    </row>
    <row r="37" spans="3:12" ht="12.75">
      <c r="C37" s="77">
        <v>1982</v>
      </c>
      <c r="D37">
        <v>701</v>
      </c>
      <c r="F37" s="108">
        <f t="shared" si="0"/>
        <v>1982</v>
      </c>
      <c r="G37" s="109">
        <f aca="true" t="shared" si="4" ref="G37:G57">D37+H37</f>
        <v>9961</v>
      </c>
      <c r="H37" s="24">
        <v>9260</v>
      </c>
      <c r="I37" s="109"/>
      <c r="J37" s="108">
        <f t="shared" si="2"/>
        <v>1982</v>
      </c>
      <c r="K37" s="109">
        <f aca="true" t="shared" si="5" ref="K37:K57">G37+L37</f>
        <v>28273</v>
      </c>
      <c r="L37" s="24">
        <v>18312</v>
      </c>
    </row>
    <row r="38" spans="3:12" ht="12.75">
      <c r="C38" s="77">
        <v>1983</v>
      </c>
      <c r="D38">
        <v>624</v>
      </c>
      <c r="F38" s="108">
        <f t="shared" si="0"/>
        <v>1983</v>
      </c>
      <c r="G38" s="109">
        <f t="shared" si="4"/>
        <v>8257</v>
      </c>
      <c r="H38" s="24">
        <v>7633</v>
      </c>
      <c r="I38" s="109"/>
      <c r="J38" s="108">
        <f t="shared" si="2"/>
        <v>1983</v>
      </c>
      <c r="K38" s="109">
        <f t="shared" si="5"/>
        <v>25224</v>
      </c>
      <c r="L38" s="24">
        <v>16967</v>
      </c>
    </row>
    <row r="39" spans="3:12" ht="12.75">
      <c r="C39" s="77">
        <v>1984</v>
      </c>
      <c r="D39">
        <v>599</v>
      </c>
      <c r="F39" s="108">
        <f t="shared" si="0"/>
        <v>1984</v>
      </c>
      <c r="G39" s="109">
        <f t="shared" si="4"/>
        <v>8326</v>
      </c>
      <c r="H39" s="24">
        <v>7727</v>
      </c>
      <c r="I39" s="109"/>
      <c r="J39" s="108">
        <f t="shared" si="2"/>
        <v>1984</v>
      </c>
      <c r="K39" s="109">
        <f t="shared" si="5"/>
        <v>26158</v>
      </c>
      <c r="L39" s="24">
        <v>17832</v>
      </c>
    </row>
    <row r="40" spans="2:12" ht="12.75">
      <c r="B40" t="s">
        <v>51</v>
      </c>
      <c r="C40" s="108">
        <f>'Tables 1 and 2'!G57</f>
        <v>1985</v>
      </c>
      <c r="D40" s="109">
        <f>'Tables 1 and 2'!I57</f>
        <v>602</v>
      </c>
      <c r="F40" s="108">
        <f>C40</f>
        <v>1985</v>
      </c>
      <c r="G40" s="109">
        <f t="shared" si="4"/>
        <v>8388</v>
      </c>
      <c r="H40" s="109">
        <f>'Tables 1 and 2'!J57</f>
        <v>7786</v>
      </c>
      <c r="I40" s="109"/>
      <c r="J40" s="108">
        <f>F40</f>
        <v>1985</v>
      </c>
      <c r="K40" s="109">
        <f t="shared" si="5"/>
        <v>27287</v>
      </c>
      <c r="L40" s="109">
        <f>'Tables 1 and 2'!N57</f>
        <v>18899</v>
      </c>
    </row>
    <row r="41" spans="2:12" ht="12.75">
      <c r="B41" t="s">
        <v>52</v>
      </c>
      <c r="C41" s="108">
        <f>'Tables 1 and 2'!G58</f>
        <v>1986</v>
      </c>
      <c r="D41" s="109">
        <f>'Tables 1 and 2'!I58</f>
        <v>601</v>
      </c>
      <c r="F41" s="108">
        <f aca="true" t="shared" si="6" ref="F41:F57">C41</f>
        <v>1986</v>
      </c>
      <c r="G41" s="109">
        <f t="shared" si="4"/>
        <v>8023</v>
      </c>
      <c r="H41" s="109">
        <f>'Tables 1 and 2'!J58</f>
        <v>7422</v>
      </c>
      <c r="I41" s="109"/>
      <c r="J41" s="108">
        <f aca="true" t="shared" si="7" ref="J41:J57">F41</f>
        <v>1986</v>
      </c>
      <c r="K41" s="109">
        <f t="shared" si="5"/>
        <v>26117</v>
      </c>
      <c r="L41" s="109">
        <f>'Tables 1 and 2'!N58</f>
        <v>18094</v>
      </c>
    </row>
    <row r="42" spans="2:12" ht="12.75">
      <c r="B42" t="s">
        <v>7</v>
      </c>
      <c r="C42" s="108">
        <f>'Tables 1 and 2'!G59</f>
        <v>1987</v>
      </c>
      <c r="D42" s="109">
        <f>'Tables 1 and 2'!I59</f>
        <v>556</v>
      </c>
      <c r="F42" s="108">
        <f t="shared" si="6"/>
        <v>1987</v>
      </c>
      <c r="G42" s="109">
        <f t="shared" si="4"/>
        <v>7263</v>
      </c>
      <c r="H42" s="109">
        <f>'Tables 1 and 2'!J59</f>
        <v>6707</v>
      </c>
      <c r="I42" s="109"/>
      <c r="J42" s="108">
        <f t="shared" si="7"/>
        <v>1987</v>
      </c>
      <c r="K42" s="109">
        <f t="shared" si="5"/>
        <v>24748</v>
      </c>
      <c r="L42" s="109">
        <f>'Tables 1 and 2'!N59</f>
        <v>17485</v>
      </c>
    </row>
    <row r="43" spans="3:12" ht="12.75">
      <c r="C43" s="108">
        <f>'Tables 1 and 2'!G60</f>
        <v>1988</v>
      </c>
      <c r="D43" s="109">
        <f>'Tables 1 and 2'!I60</f>
        <v>554</v>
      </c>
      <c r="F43" s="108">
        <f t="shared" si="6"/>
        <v>1988</v>
      </c>
      <c r="G43" s="109">
        <f t="shared" si="4"/>
        <v>7286</v>
      </c>
      <c r="H43" s="109">
        <f>'Tables 1 and 2'!J60</f>
        <v>6732</v>
      </c>
      <c r="I43" s="109"/>
      <c r="J43" s="108">
        <f t="shared" si="7"/>
        <v>1988</v>
      </c>
      <c r="K43" s="109">
        <f t="shared" si="5"/>
        <v>25425</v>
      </c>
      <c r="L43" s="109">
        <f>'Tables 1 and 2'!N60</f>
        <v>18139</v>
      </c>
    </row>
    <row r="44" spans="3:12" ht="12.75">
      <c r="C44" s="108">
        <f>'Tables 1 and 2'!G61</f>
        <v>1989</v>
      </c>
      <c r="D44" s="109">
        <f>'Tables 1 and 2'!I61</f>
        <v>553</v>
      </c>
      <c r="F44" s="108">
        <f t="shared" si="6"/>
        <v>1989</v>
      </c>
      <c r="G44" s="109">
        <f t="shared" si="4"/>
        <v>7551</v>
      </c>
      <c r="H44" s="109">
        <f>'Tables 1 and 2'!J61</f>
        <v>6998</v>
      </c>
      <c r="I44" s="109"/>
      <c r="J44" s="108">
        <f t="shared" si="7"/>
        <v>1989</v>
      </c>
      <c r="K44" s="109">
        <f t="shared" si="5"/>
        <v>27532</v>
      </c>
      <c r="L44" s="109">
        <f>'Tables 1 and 2'!N61</f>
        <v>19981</v>
      </c>
    </row>
    <row r="45" spans="3:12" ht="12.75">
      <c r="C45" s="108">
        <f>'Tables 1 and 2'!G62</f>
        <v>1990</v>
      </c>
      <c r="D45" s="109">
        <f>'Tables 1 and 2'!I62</f>
        <v>546</v>
      </c>
      <c r="F45" s="108">
        <f t="shared" si="6"/>
        <v>1990</v>
      </c>
      <c r="G45" s="109">
        <f t="shared" si="4"/>
        <v>6798</v>
      </c>
      <c r="H45" s="109">
        <f>'Tables 1 and 2'!J62</f>
        <v>6252</v>
      </c>
      <c r="I45" s="109"/>
      <c r="J45" s="108">
        <f t="shared" si="7"/>
        <v>1990</v>
      </c>
      <c r="K45" s="109">
        <f t="shared" si="5"/>
        <v>27228</v>
      </c>
      <c r="L45" s="109">
        <f>'Tables 1 and 2'!N62</f>
        <v>20430</v>
      </c>
    </row>
    <row r="46" spans="3:12" ht="12.75">
      <c r="C46" s="108">
        <f>'Tables 1 and 2'!G63</f>
        <v>1991</v>
      </c>
      <c r="D46" s="109">
        <f>'Tables 1 and 2'!I63</f>
        <v>491</v>
      </c>
      <c r="F46" s="108">
        <f t="shared" si="6"/>
        <v>1991</v>
      </c>
      <c r="G46" s="109">
        <f t="shared" si="4"/>
        <v>6129</v>
      </c>
      <c r="H46" s="109">
        <f>'Tables 1 and 2'!J63</f>
        <v>5638</v>
      </c>
      <c r="I46" s="109"/>
      <c r="J46" s="108">
        <f t="shared" si="7"/>
        <v>1991</v>
      </c>
      <c r="K46" s="109">
        <f t="shared" si="5"/>
        <v>25346</v>
      </c>
      <c r="L46" s="109">
        <f>'Tables 1 and 2'!N63</f>
        <v>19217</v>
      </c>
    </row>
    <row r="47" spans="3:12" ht="12.75">
      <c r="C47" s="108">
        <f>'Tables 1 and 2'!G64</f>
        <v>1992</v>
      </c>
      <c r="D47" s="109">
        <f>'Tables 1 and 2'!I64</f>
        <v>463</v>
      </c>
      <c r="F47" s="108">
        <f t="shared" si="6"/>
        <v>1992</v>
      </c>
      <c r="G47" s="109">
        <f t="shared" si="4"/>
        <v>5639</v>
      </c>
      <c r="H47" s="109">
        <f>'Tables 1 and 2'!J64</f>
        <v>5176</v>
      </c>
      <c r="I47" s="109"/>
      <c r="J47" s="108">
        <f t="shared" si="7"/>
        <v>1992</v>
      </c>
      <c r="K47" s="109">
        <f t="shared" si="5"/>
        <v>24173</v>
      </c>
      <c r="L47" s="109">
        <f>'Tables 1 and 2'!N64</f>
        <v>18534</v>
      </c>
    </row>
    <row r="48" spans="3:12" ht="12.75">
      <c r="C48" s="108">
        <f>'Tables 1 and 2'!G65</f>
        <v>1993</v>
      </c>
      <c r="D48" s="109">
        <f>'Tables 1 and 2'!I65</f>
        <v>399</v>
      </c>
      <c r="F48" s="108">
        <f t="shared" si="6"/>
        <v>1993</v>
      </c>
      <c r="G48" s="109">
        <f t="shared" si="4"/>
        <v>4853</v>
      </c>
      <c r="H48" s="109">
        <f>'Tables 1 and 2'!J65</f>
        <v>4454</v>
      </c>
      <c r="I48" s="109"/>
      <c r="J48" s="108">
        <f t="shared" si="7"/>
        <v>1993</v>
      </c>
      <c r="K48" s="109">
        <f t="shared" si="5"/>
        <v>22414</v>
      </c>
      <c r="L48" s="109">
        <f>'Tables 1 and 2'!N65</f>
        <v>17561</v>
      </c>
    </row>
    <row r="49" spans="3:12" ht="12.75">
      <c r="C49" s="108">
        <f>'Tables 1 and 2'!G66</f>
        <v>1994</v>
      </c>
      <c r="D49" s="109">
        <f>'Tables 1 and 2'!I66</f>
        <v>363</v>
      </c>
      <c r="F49" s="108">
        <f t="shared" si="6"/>
        <v>1994</v>
      </c>
      <c r="G49" s="109">
        <f t="shared" si="4"/>
        <v>5571</v>
      </c>
      <c r="H49" s="109">
        <f>'Tables 1 and 2'!J66</f>
        <v>5208</v>
      </c>
      <c r="I49" s="109"/>
      <c r="J49" s="108">
        <f t="shared" si="7"/>
        <v>1994</v>
      </c>
      <c r="K49" s="109">
        <f t="shared" si="5"/>
        <v>22573</v>
      </c>
      <c r="L49" s="109">
        <f>'Tables 1 and 2'!N66</f>
        <v>17002</v>
      </c>
    </row>
    <row r="50" spans="3:12" ht="12.75">
      <c r="C50" s="108">
        <f>'Tables 1 and 2'!G67</f>
        <v>1995</v>
      </c>
      <c r="D50" s="109">
        <f>'Tables 1 and 2'!I67</f>
        <v>409</v>
      </c>
      <c r="F50" s="108">
        <f t="shared" si="6"/>
        <v>1995</v>
      </c>
      <c r="G50" s="109">
        <f t="shared" si="4"/>
        <v>5339</v>
      </c>
      <c r="H50" s="109">
        <f>'Tables 1 and 2'!J67</f>
        <v>4930</v>
      </c>
      <c r="I50" s="109"/>
      <c r="J50" s="108">
        <f t="shared" si="7"/>
        <v>1995</v>
      </c>
      <c r="K50" s="109">
        <f t="shared" si="5"/>
        <v>22194</v>
      </c>
      <c r="L50" s="109">
        <f>'Tables 1 and 2'!N67</f>
        <v>16855</v>
      </c>
    </row>
    <row r="51" spans="3:12" ht="12.75">
      <c r="C51" s="108">
        <f>'Tables 1 and 2'!G68</f>
        <v>1996</v>
      </c>
      <c r="D51" s="109">
        <f>'Tables 1 and 2'!I68</f>
        <v>357</v>
      </c>
      <c r="F51" s="108">
        <f t="shared" si="6"/>
        <v>1996</v>
      </c>
      <c r="G51" s="109">
        <f t="shared" si="4"/>
        <v>4398</v>
      </c>
      <c r="H51" s="109">
        <f>'Tables 1 and 2'!J68</f>
        <v>4041</v>
      </c>
      <c r="I51" s="109"/>
      <c r="J51" s="108">
        <f t="shared" si="7"/>
        <v>1996</v>
      </c>
      <c r="K51" s="109">
        <f t="shared" si="5"/>
        <v>21716</v>
      </c>
      <c r="L51" s="109">
        <f>'Tables 1 and 2'!N68</f>
        <v>17318</v>
      </c>
    </row>
    <row r="52" spans="3:12" ht="12.75">
      <c r="C52" s="108">
        <f>'Tables 1 and 2'!G69</f>
        <v>1997</v>
      </c>
      <c r="D52" s="109">
        <f>'Tables 1 and 2'!I69</f>
        <v>377</v>
      </c>
      <c r="F52" s="108">
        <f t="shared" si="6"/>
        <v>1997</v>
      </c>
      <c r="G52" s="109">
        <f t="shared" si="4"/>
        <v>4424</v>
      </c>
      <c r="H52" s="109">
        <f>'Tables 1 and 2'!J69</f>
        <v>4047</v>
      </c>
      <c r="I52" s="109"/>
      <c r="J52" s="108">
        <f t="shared" si="7"/>
        <v>1997</v>
      </c>
      <c r="K52" s="109">
        <f t="shared" si="5"/>
        <v>22629</v>
      </c>
      <c r="L52" s="109">
        <f>'Tables 1 and 2'!N69</f>
        <v>18205</v>
      </c>
    </row>
    <row r="53" spans="3:12" ht="12.75">
      <c r="C53" s="108">
        <f>'Tables 1 and 2'!G70</f>
        <v>1998</v>
      </c>
      <c r="D53" s="109">
        <f>'Tables 1 and 2'!I70</f>
        <v>385</v>
      </c>
      <c r="F53" s="108">
        <f t="shared" si="6"/>
        <v>1998</v>
      </c>
      <c r="G53" s="109">
        <f t="shared" si="4"/>
        <v>4457</v>
      </c>
      <c r="H53" s="109">
        <f>'Tables 1 and 2'!J70</f>
        <v>4072</v>
      </c>
      <c r="I53" s="109"/>
      <c r="J53" s="108">
        <f t="shared" si="7"/>
        <v>1998</v>
      </c>
      <c r="K53" s="109">
        <f t="shared" si="5"/>
        <v>22467</v>
      </c>
      <c r="L53" s="109">
        <f>'Tables 1 and 2'!N70</f>
        <v>18010</v>
      </c>
    </row>
    <row r="54" spans="3:12" ht="12.75">
      <c r="C54" s="108">
        <f>'Tables 1 and 2'!G71</f>
        <v>1999</v>
      </c>
      <c r="D54" s="109">
        <f>'Tables 1 and 2'!I71</f>
        <v>310</v>
      </c>
      <c r="F54" s="108">
        <f t="shared" si="6"/>
        <v>1999</v>
      </c>
      <c r="G54" s="109">
        <f t="shared" si="4"/>
        <v>4075</v>
      </c>
      <c r="H54" s="109">
        <f>'Tables 1 and 2'!J71</f>
        <v>3765</v>
      </c>
      <c r="I54" s="109"/>
      <c r="J54" s="108">
        <f t="shared" si="7"/>
        <v>1999</v>
      </c>
      <c r="K54" s="109">
        <f t="shared" si="5"/>
        <v>21002</v>
      </c>
      <c r="L54" s="109">
        <f>'Tables 1 and 2'!N71</f>
        <v>16927</v>
      </c>
    </row>
    <row r="55" spans="3:12" ht="12.75">
      <c r="C55" s="108">
        <f>'Tables 1 and 2'!G72</f>
        <v>2000</v>
      </c>
      <c r="D55" s="109">
        <f>'Tables 1 and 2'!I72</f>
        <v>326</v>
      </c>
      <c r="F55" s="108">
        <f t="shared" si="6"/>
        <v>2000</v>
      </c>
      <c r="G55" s="109">
        <f t="shared" si="4"/>
        <v>3894</v>
      </c>
      <c r="H55" s="109">
        <f>'Tables 1 and 2'!J72</f>
        <v>3568</v>
      </c>
      <c r="I55" s="109"/>
      <c r="J55" s="108">
        <f t="shared" si="7"/>
        <v>2000</v>
      </c>
      <c r="K55" s="109">
        <f t="shared" si="5"/>
        <v>20518</v>
      </c>
      <c r="L55" s="109">
        <f>'Tables 1 and 2'!N72</f>
        <v>16624</v>
      </c>
    </row>
    <row r="56" spans="3:12" ht="12.75">
      <c r="C56" s="108">
        <f>'Tables 1 and 2'!G73</f>
        <v>2001</v>
      </c>
      <c r="D56" s="109">
        <f>'Tables 1 and 2'!I73</f>
        <v>348</v>
      </c>
      <c r="F56" s="108">
        <f>C56</f>
        <v>2001</v>
      </c>
      <c r="G56" s="109">
        <f>D56+H56</f>
        <v>3758</v>
      </c>
      <c r="H56" s="109">
        <f>'Tables 1 and 2'!J73</f>
        <v>3410</v>
      </c>
      <c r="I56" s="109"/>
      <c r="J56" s="108">
        <f>F56</f>
        <v>2001</v>
      </c>
      <c r="K56" s="109">
        <f>G56+L56</f>
        <v>19911</v>
      </c>
      <c r="L56" s="109">
        <f>'Tables 1 and 2'!N73</f>
        <v>16153</v>
      </c>
    </row>
    <row r="57" spans="3:12" ht="12.75">
      <c r="C57" s="108">
        <f>'Tables 1 and 2'!G74</f>
        <v>2002</v>
      </c>
      <c r="D57" s="109">
        <f>'Tables 1 and 2'!I74</f>
        <v>304</v>
      </c>
      <c r="F57" s="108">
        <f t="shared" si="6"/>
        <v>2002</v>
      </c>
      <c r="G57" s="109">
        <f t="shared" si="4"/>
        <v>3533</v>
      </c>
      <c r="H57" s="109">
        <f>'Tables 1 and 2'!J74</f>
        <v>3229</v>
      </c>
      <c r="I57" s="109"/>
      <c r="J57" s="108">
        <f t="shared" si="7"/>
        <v>2002</v>
      </c>
      <c r="K57" s="109">
        <f t="shared" si="5"/>
        <v>19275</v>
      </c>
      <c r="L57" s="109">
        <f>'Tables 1 and 2'!N74</f>
        <v>15742</v>
      </c>
    </row>
    <row r="58" spans="3:12" ht="12.75">
      <c r="C58" s="108">
        <f>'Tables 1 and 2'!G75</f>
        <v>2003</v>
      </c>
      <c r="D58" s="109">
        <f>'Tables 1 and 2'!I75</f>
        <v>336</v>
      </c>
      <c r="F58" s="108">
        <f aca="true" t="shared" si="8" ref="F58:F63">C58</f>
        <v>2003</v>
      </c>
      <c r="G58" s="109">
        <f aca="true" t="shared" si="9" ref="G58:G63">D58+H58</f>
        <v>3293</v>
      </c>
      <c r="H58" s="109">
        <f>'Tables 1 and 2'!J75</f>
        <v>2957</v>
      </c>
      <c r="I58" s="109"/>
      <c r="J58" s="108">
        <f aca="true" t="shared" si="10" ref="J58:J63">F58</f>
        <v>2003</v>
      </c>
      <c r="K58" s="109">
        <f aca="true" t="shared" si="11" ref="K58:K63">G58+L58</f>
        <v>18756</v>
      </c>
      <c r="L58" s="109">
        <f>'Tables 1 and 2'!N75</f>
        <v>15463</v>
      </c>
    </row>
    <row r="59" spans="3:12" ht="12.75">
      <c r="C59" s="108">
        <f>'Tables 1 and 2'!G76</f>
        <v>2004</v>
      </c>
      <c r="D59" s="109">
        <f>'Tables 1 and 2'!I76</f>
        <v>308</v>
      </c>
      <c r="E59" s="106"/>
      <c r="F59" s="108">
        <f t="shared" si="8"/>
        <v>2004</v>
      </c>
      <c r="G59" s="109">
        <f t="shared" si="9"/>
        <v>3074</v>
      </c>
      <c r="H59" s="109">
        <f>'Tables 1 and 2'!J76</f>
        <v>2766</v>
      </c>
      <c r="J59" s="108">
        <f t="shared" si="10"/>
        <v>2004</v>
      </c>
      <c r="K59" s="109">
        <f t="shared" si="11"/>
        <v>18502</v>
      </c>
      <c r="L59" s="109">
        <f>'Tables 1 and 2'!N76</f>
        <v>15428</v>
      </c>
    </row>
    <row r="60" spans="3:12" ht="12.75">
      <c r="C60" s="108">
        <f>'Tables 1 and 2'!G77</f>
        <v>2005</v>
      </c>
      <c r="D60" s="109">
        <f>'Tables 1 and 2'!I77</f>
        <v>286</v>
      </c>
      <c r="E60" s="106"/>
      <c r="F60" s="108">
        <f t="shared" si="8"/>
        <v>2005</v>
      </c>
      <c r="G60" s="109">
        <f t="shared" si="9"/>
        <v>2952</v>
      </c>
      <c r="H60" s="109">
        <f>'Tables 1 and 2'!J77</f>
        <v>2666</v>
      </c>
      <c r="I60" s="109"/>
      <c r="J60" s="108">
        <f t="shared" si="10"/>
        <v>2005</v>
      </c>
      <c r="K60" s="109">
        <f t="shared" si="11"/>
        <v>17885</v>
      </c>
      <c r="L60" s="109">
        <f>'Tables 1 and 2'!N77</f>
        <v>14933</v>
      </c>
    </row>
    <row r="61" spans="3:12" ht="12.75">
      <c r="C61" s="108">
        <f>'Tables 1 and 2'!G78</f>
        <v>2006</v>
      </c>
      <c r="D61" s="109">
        <f>'Tables 1 and 2'!I78</f>
        <v>314</v>
      </c>
      <c r="E61" s="106"/>
      <c r="F61" s="108">
        <f t="shared" si="8"/>
        <v>2006</v>
      </c>
      <c r="G61" s="109">
        <f t="shared" si="9"/>
        <v>2949</v>
      </c>
      <c r="H61" s="109">
        <f>'Tables 1 and 2'!J78</f>
        <v>2635</v>
      </c>
      <c r="J61" s="108">
        <f t="shared" si="10"/>
        <v>2006</v>
      </c>
      <c r="K61" s="109">
        <f t="shared" si="11"/>
        <v>17269</v>
      </c>
      <c r="L61" s="109">
        <f>'Tables 1 and 2'!N78</f>
        <v>14320</v>
      </c>
    </row>
    <row r="62" spans="3:12" ht="12.75">
      <c r="C62" s="108">
        <f>'Tables 1 and 2'!G79</f>
        <v>2007</v>
      </c>
      <c r="D62" s="109">
        <f>'Tables 1 and 2'!I79</f>
        <v>281</v>
      </c>
      <c r="E62" s="106"/>
      <c r="F62" s="108">
        <f t="shared" si="8"/>
        <v>2007</v>
      </c>
      <c r="G62" s="109">
        <f t="shared" si="9"/>
        <v>2666</v>
      </c>
      <c r="H62" s="109">
        <f>'Tables 1 and 2'!J79</f>
        <v>2385</v>
      </c>
      <c r="J62" s="108">
        <f t="shared" si="10"/>
        <v>2007</v>
      </c>
      <c r="K62" s="109">
        <f t="shared" si="11"/>
        <v>16238</v>
      </c>
      <c r="L62" s="109">
        <f>'Tables 1 and 2'!N79</f>
        <v>13572</v>
      </c>
    </row>
    <row r="63" spans="3:12" ht="12.75">
      <c r="C63" s="108">
        <f>'Tables 1 and 2'!G80</f>
        <v>2008</v>
      </c>
      <c r="D63" s="109">
        <f>'Tables 1 and 2'!I80</f>
        <v>270</v>
      </c>
      <c r="E63" s="106"/>
      <c r="F63" s="108">
        <f t="shared" si="8"/>
        <v>2008</v>
      </c>
      <c r="G63" s="109">
        <f t="shared" si="9"/>
        <v>2845</v>
      </c>
      <c r="H63" s="109">
        <f>'Tables 1 and 2'!J80</f>
        <v>2575</v>
      </c>
      <c r="J63" s="108">
        <f t="shared" si="10"/>
        <v>2008</v>
      </c>
      <c r="K63" s="109">
        <f t="shared" si="11"/>
        <v>15591</v>
      </c>
      <c r="L63" s="109">
        <f>'Tables 1 and 2'!N80</f>
        <v>12746</v>
      </c>
    </row>
    <row r="64" spans="3:12" ht="12.75">
      <c r="C64" s="108">
        <f>'Tables 1 and 2'!G81</f>
        <v>2009</v>
      </c>
      <c r="D64" s="109">
        <f>'Tables 1 and 2'!I81</f>
        <v>216</v>
      </c>
      <c r="E64" s="106"/>
      <c r="F64" s="108">
        <f>C64</f>
        <v>2009</v>
      </c>
      <c r="G64" s="109">
        <f>D64+H64</f>
        <v>2503</v>
      </c>
      <c r="H64" s="109">
        <f>'Tables 1 and 2'!J81</f>
        <v>2287</v>
      </c>
      <c r="J64" s="108">
        <f>F64</f>
        <v>2009</v>
      </c>
      <c r="K64" s="109">
        <f>G64+L64</f>
        <v>15044</v>
      </c>
      <c r="L64" s="109">
        <f>'Tables 1 and 2'!N81</f>
        <v>12541</v>
      </c>
    </row>
    <row r="65" spans="3:12" ht="12.75">
      <c r="C65" s="108">
        <f>'Tables 1 and 2'!G82</f>
        <v>2010</v>
      </c>
      <c r="D65" s="109">
        <f>'Tables 1 and 2'!I82</f>
        <v>208</v>
      </c>
      <c r="E65" s="106"/>
      <c r="F65" s="108">
        <f>C65</f>
        <v>2010</v>
      </c>
      <c r="G65" s="109">
        <f>D65+H65</f>
        <v>2176</v>
      </c>
      <c r="H65" s="109">
        <f>'Tables 1 and 2'!J82</f>
        <v>1968</v>
      </c>
      <c r="J65" s="108">
        <f>F65</f>
        <v>2010</v>
      </c>
      <c r="K65" s="109">
        <f>G65+L65</f>
        <v>13338</v>
      </c>
      <c r="L65" s="109">
        <f>'Tables 1 and 2'!N82</f>
        <v>11162</v>
      </c>
    </row>
    <row r="66" spans="3:12" ht="12.75">
      <c r="C66" s="108">
        <f>'Tables 1 and 2'!G83</f>
        <v>2011</v>
      </c>
      <c r="D66" s="109">
        <f>'Tables 1 and 2'!I83</f>
        <v>186</v>
      </c>
      <c r="E66" s="106"/>
      <c r="F66" s="108">
        <f>C66</f>
        <v>2011</v>
      </c>
      <c r="G66" s="109">
        <f>D66+H66</f>
        <v>2059</v>
      </c>
      <c r="H66" s="109">
        <f>'Tables 1 and 2'!J83</f>
        <v>1873</v>
      </c>
      <c r="J66" s="108">
        <f>F66</f>
        <v>2011</v>
      </c>
      <c r="K66" s="109">
        <f>G66+L66</f>
        <v>12763</v>
      </c>
      <c r="L66" s="109">
        <f>'Tables 1 and 2'!N83</f>
        <v>10704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User</cp:lastModifiedBy>
  <cp:lastPrinted>2012-05-29T08:30:49Z</cp:lastPrinted>
  <dcterms:created xsi:type="dcterms:W3CDTF">1999-04-19T10:26:43Z</dcterms:created>
  <dcterms:modified xsi:type="dcterms:W3CDTF">2012-06-12T07:48:44Z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A2140659</vt:lpwstr>
  </property>
  <property fmtid="{D5CDD505-2E9C-101B-9397-08002B2CF9AE}" pid="3" name="Objective-Comment">
    <vt:lpwstr/>
  </property>
  <property fmtid="{D5CDD505-2E9C-101B-9397-08002B2CF9AE}" pid="4" name="Objective-CreationStamp">
    <vt:filetime>2012-02-06T14:07:58Z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2012-06-12T07:49:09Z</vt:filetime>
  </property>
  <property fmtid="{D5CDD505-2E9C-101B-9397-08002B2CF9AE}" pid="8" name="Objective-ModificationStamp">
    <vt:filetime>2012-06-12T07:49:12Z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Plan:Administration:Information resources:Data management:Data systems: Data management:Road accident and casualty statistics: Key 2011 Road Accident Statistics: Research and analysis: Roads and road transport - Road safety: 2011-:</vt:lpwstr>
  </property>
  <property fmtid="{D5CDD505-2E9C-101B-9397-08002B2CF9AE}" pid="11" name="Objective-Parent">
    <vt:lpwstr>Road accident and casualty statistics: Key 2011 Road Accident Statistics: Research and analysis: Roads and road transport - Road safety: 2011-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Reported Road Casualties Scotland 2011 - Publication - tables - Stats Bulletin</vt:lpwstr>
  </property>
  <property fmtid="{D5CDD505-2E9C-101B-9397-08002B2CF9AE}" pid="14" name="Objective-Version">
    <vt:lpwstr>14.0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