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080" firstSheet="1" activeTab="1"/>
  </bookViews>
  <sheets>
    <sheet name="comments" sheetId="1" state="hidden" r:id="rId1"/>
    <sheet name="Contents" sheetId="2" r:id="rId2"/>
    <sheet name="Notes" sheetId="3" r:id="rId3"/>
    <sheet name="T4.1 old" sheetId="4" state="hidden" r:id="rId4"/>
    <sheet name="T4.1" sheetId="5" r:id="rId5"/>
    <sheet name="T4.2" sheetId="6" r:id="rId6"/>
    <sheet name="T4.3 " sheetId="7" r:id="rId7"/>
    <sheet name="T4.4a" sheetId="8" r:id="rId8"/>
    <sheet name="T4.4b" sheetId="9" r:id="rId9"/>
    <sheet name="T4.5a" sheetId="10" r:id="rId10"/>
    <sheet name="T4.5b" sheetId="11" r:id="rId11"/>
    <sheet name="T4.6a" sheetId="12" r:id="rId12"/>
    <sheet name="T4.6b" sheetId="13" r:id="rId13"/>
    <sheet name="T4.6c" sheetId="14" r:id="rId14"/>
  </sheets>
  <definedNames>
    <definedName name="_xlnm.Print_Area" localSheetId="4">'T4.1'!$A$1:$AH$59</definedName>
    <definedName name="_xlnm.Print_Area" localSheetId="3">'T4.1 old'!$A$1:$AD$76</definedName>
    <definedName name="_xlnm.Print_Area" localSheetId="6">'T4.3 '!$A$1:$AB$68</definedName>
    <definedName name="_xlnm.Print_Area" localSheetId="9">'T4.5a'!$A$1:$J$39</definedName>
    <definedName name="_xlnm.Print_Area" localSheetId="11">'T4.6a'!$A$1:$K$39</definedName>
  </definedNames>
  <calcPr fullCalcOnLoad="1"/>
</workbook>
</file>

<file path=xl/sharedStrings.xml><?xml version="1.0" encoding="utf-8"?>
<sst xmlns="http://schemas.openxmlformats.org/spreadsheetml/2006/main" count="686" uniqueCount="341">
  <si>
    <t>Motorways</t>
  </si>
  <si>
    <t>Excluding slip roads</t>
  </si>
  <si>
    <t>Including slip roads</t>
  </si>
  <si>
    <t>A roads</t>
  </si>
  <si>
    <t>Dual carriageway</t>
  </si>
  <si>
    <t>Single carriageway</t>
  </si>
  <si>
    <t>Total</t>
  </si>
  <si>
    <t>by speed limit:</t>
  </si>
  <si>
    <t>up to 40 mph</t>
  </si>
  <si>
    <t>over 40 mph</t>
  </si>
  <si>
    <t>B roads</t>
  </si>
  <si>
    <t>limit up to 40 mph</t>
  </si>
  <si>
    <t>limit over 40 mph</t>
  </si>
  <si>
    <t xml:space="preserve">Total </t>
  </si>
  <si>
    <t>C roads</t>
  </si>
  <si>
    <t>Unclassified roads</t>
  </si>
  <si>
    <t>All LA minor roads</t>
  </si>
  <si>
    <t>A, B and C roads</t>
  </si>
  <si>
    <t>Council</t>
  </si>
  <si>
    <t>kilometres</t>
  </si>
  <si>
    <t>Aberdeen City</t>
  </si>
  <si>
    <t>Aberdeenshire</t>
  </si>
  <si>
    <t>Angus</t>
  </si>
  <si>
    <t>Argyll &amp; Bute</t>
  </si>
  <si>
    <t>Scottish Borders</t>
  </si>
  <si>
    <t xml:space="preserve">Clackmannanshire </t>
  </si>
  <si>
    <t>Dumfries &amp; Galloway</t>
  </si>
  <si>
    <t>Dundee City</t>
  </si>
  <si>
    <t>East Ayrshire</t>
  </si>
  <si>
    <t>East Dunbartonshire</t>
  </si>
  <si>
    <t>East Lothian</t>
  </si>
  <si>
    <t>East Renfrewshire</t>
  </si>
  <si>
    <t>Edinburgh, City of</t>
  </si>
  <si>
    <t>Falkirk</t>
  </si>
  <si>
    <t>Fife</t>
  </si>
  <si>
    <t>Glasgow, City of</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</si>
  <si>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</si>
  <si>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</si>
  <si>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</si>
  <si>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</si>
  <si>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</si>
  <si>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</si>
  <si>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</si>
  <si>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</si>
  <si>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</si>
  <si>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</si>
  <si>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</si>
  <si>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</si>
  <si>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</si>
  <si>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Dunbartonshire</t>
  </si>
  <si>
    <t>West Lothian</t>
  </si>
  <si>
    <t>percentages</t>
  </si>
  <si>
    <t>Reconstructed</t>
  </si>
  <si>
    <t>Strengthened</t>
  </si>
  <si>
    <t>Surface dressed</t>
  </si>
  <si>
    <t>..</t>
  </si>
  <si>
    <t>Unit</t>
  </si>
  <si>
    <t>&lt;0</t>
  </si>
  <si>
    <t>0-4</t>
  </si>
  <si>
    <t>5-9</t>
  </si>
  <si>
    <t>10-14</t>
  </si>
  <si>
    <t>15-19</t>
  </si>
  <si>
    <t>&gt;19</t>
  </si>
  <si>
    <t>Residual Life (years)</t>
  </si>
  <si>
    <t>1997-98</t>
  </si>
  <si>
    <t>1998-99</t>
  </si>
  <si>
    <t>Equivalent road lane length</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</si>
  <si>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</si>
  <si>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</si>
  <si>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</si>
  <si>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</si>
  <si>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This is the standard lane width used for calculating lane-kilometres in tables 5.3 and 5.4</t>
  </si>
  <si>
    <t>lane-kilometres (estimated)</t>
  </si>
  <si>
    <t>Percentages of total</t>
  </si>
  <si>
    <t>Eilean Siar</t>
  </si>
  <si>
    <t>1999-00</t>
  </si>
  <si>
    <t>2000-01</t>
  </si>
  <si>
    <t>2001-02</t>
  </si>
  <si>
    <t>2002-03</t>
  </si>
  <si>
    <t>%</t>
  </si>
  <si>
    <t>NW</t>
  </si>
  <si>
    <t>NE</t>
  </si>
  <si>
    <t>SW</t>
  </si>
  <si>
    <t>SE</t>
  </si>
  <si>
    <t>2003-04</t>
  </si>
  <si>
    <t xml:space="preserve">2002-03 </t>
  </si>
  <si>
    <t>Scotland</t>
  </si>
  <si>
    <t xml:space="preserve">percentage </t>
  </si>
  <si>
    <t xml:space="preserve">2003-04 </t>
  </si>
  <si>
    <t>2004-05</t>
  </si>
  <si>
    <t>2005-06</t>
  </si>
  <si>
    <t>-</t>
  </si>
  <si>
    <t xml:space="preserve"> </t>
  </si>
  <si>
    <t>2006-07</t>
  </si>
  <si>
    <t>usually -999</t>
  </si>
  <si>
    <t xml:space="preserve">2006-07 </t>
  </si>
  <si>
    <t>2007-08</t>
  </si>
  <si>
    <t xml:space="preserve">Glasgow, City of </t>
  </si>
  <si>
    <t>Source: Transport Scotland - Not National Statistics</t>
  </si>
  <si>
    <t>Source: Scottish Road Maintenance Condition Survey - Not National Statistics</t>
  </si>
  <si>
    <t>4.Trunk road lengths for these roads have now been derived more accurately using a GIS system from 2006.</t>
  </si>
  <si>
    <t>2. Road lengths are physical length rather than carriageway length e.g. 10km of dual carriageway counts as 10km, not 20km.</t>
  </si>
  <si>
    <t>New road constructed for traffic</t>
  </si>
  <si>
    <t xml:space="preserve">2007-08 </t>
  </si>
  <si>
    <t>2008-09</t>
  </si>
  <si>
    <r>
      <t xml:space="preserve">Reconstructed </t>
    </r>
    <r>
      <rPr>
        <vertAlign val="superscript"/>
        <sz val="12"/>
        <rFont val="Arial"/>
        <family val="2"/>
      </rPr>
      <t>1</t>
    </r>
  </si>
  <si>
    <r>
      <t>Dual carriageway</t>
    </r>
    <r>
      <rPr>
        <vertAlign val="superscript"/>
        <sz val="12"/>
        <rFont val="Arial"/>
        <family val="2"/>
      </rPr>
      <t xml:space="preserve"> 5</t>
    </r>
  </si>
  <si>
    <r>
      <t xml:space="preserve">Single carriageway </t>
    </r>
    <r>
      <rPr>
        <vertAlign val="superscript"/>
        <sz val="12"/>
        <rFont val="Arial"/>
        <family val="2"/>
      </rPr>
      <t>5</t>
    </r>
  </si>
  <si>
    <t xml:space="preserve">2008-09 </t>
  </si>
  <si>
    <t>2009-10</t>
  </si>
  <si>
    <t xml:space="preserve">Table 4.1   </t>
  </si>
  <si>
    <t>1. Motorway road lengths are derived from GIS from 2000 onwards - see commentary for more details.</t>
  </si>
  <si>
    <r>
      <t>All LA major roads</t>
    </r>
    <r>
      <rPr>
        <b/>
        <vertAlign val="superscript"/>
        <sz val="12"/>
        <rFont val="Arial"/>
        <family val="2"/>
      </rPr>
      <t>4</t>
    </r>
  </si>
  <si>
    <t>2010-11</t>
  </si>
  <si>
    <t>1996-97</t>
  </si>
  <si>
    <t>5. For 2008 and 2009 single and dual carriageways figures are estimated.</t>
  </si>
  <si>
    <t xml:space="preserve">2010-11 </t>
  </si>
  <si>
    <t>2011-12</t>
  </si>
  <si>
    <t>(a)   Residual Life of Pavements (i.e. road surface) as percentage of whole network</t>
  </si>
  <si>
    <t>Other inc slips/roundabout</t>
  </si>
  <si>
    <t xml:space="preserve">     resulting in some small changes to road lengths from those previously published.</t>
  </si>
  <si>
    <t xml:space="preserve">     in an increase of 3-4% in Trunk road length and an increase in overall road length of 0.2%.  The methodology for calculating the trunk road totals from the database has also changed </t>
  </si>
  <si>
    <t>3. These figures now include A road slip roads which have been excluded from the figures in previous publications. The time series has been updated to include this data resulting</t>
  </si>
  <si>
    <r>
      <t xml:space="preserve">All trunk roads </t>
    </r>
    <r>
      <rPr>
        <b/>
        <vertAlign val="superscript"/>
        <sz val="12"/>
        <rFont val="Arial"/>
        <family val="2"/>
      </rPr>
      <t>3,4</t>
    </r>
  </si>
  <si>
    <r>
      <t xml:space="preserve">All roads (trunk and LA) </t>
    </r>
    <r>
      <rPr>
        <b/>
        <vertAlign val="superscript"/>
        <sz val="12"/>
        <rFont val="Arial"/>
        <family val="2"/>
      </rPr>
      <t>3</t>
    </r>
  </si>
  <si>
    <r>
      <t xml:space="preserve">All roads </t>
    </r>
    <r>
      <rPr>
        <b/>
        <vertAlign val="superscript"/>
        <sz val="12"/>
        <rFont val="Arial"/>
        <family val="2"/>
      </rPr>
      <t>3,4</t>
    </r>
  </si>
  <si>
    <t>2012-13</t>
  </si>
  <si>
    <t xml:space="preserve">2011-12 </t>
  </si>
  <si>
    <r>
      <t xml:space="preserve">Trunk roads </t>
    </r>
    <r>
      <rPr>
        <b/>
        <vertAlign val="superscript"/>
        <sz val="12"/>
        <rFont val="Arial"/>
        <family val="2"/>
      </rPr>
      <t>3, 6</t>
    </r>
  </si>
  <si>
    <t>Kilometres</t>
  </si>
  <si>
    <t>6. As at 30 May 2014.</t>
  </si>
  <si>
    <r>
      <t xml:space="preserve"> Public road lengths by class, type and speed limit </t>
    </r>
    <r>
      <rPr>
        <vertAlign val="superscript"/>
        <sz val="12"/>
        <rFont val="Arial"/>
        <family val="2"/>
      </rPr>
      <t>1,2</t>
    </r>
  </si>
  <si>
    <r>
      <t xml:space="preserve">Local Authority major roads </t>
    </r>
    <r>
      <rPr>
        <b/>
        <vertAlign val="superscript"/>
        <sz val="12"/>
        <rFont val="Arial"/>
        <family val="2"/>
      </rPr>
      <t>7</t>
    </r>
  </si>
  <si>
    <r>
      <t xml:space="preserve">Local Authority minor roads </t>
    </r>
    <r>
      <rPr>
        <b/>
        <vertAlign val="superscript"/>
        <sz val="12"/>
        <rFont val="Arial"/>
        <family val="2"/>
      </rPr>
      <t>7</t>
    </r>
  </si>
  <si>
    <t>7. Local authority road lengths at the end of the financial year e.g. 2013=2013/14.</t>
  </si>
  <si>
    <t xml:space="preserve">2013-14 </t>
  </si>
  <si>
    <t>2014-15</t>
  </si>
  <si>
    <t>2013-14</t>
  </si>
  <si>
    <t>Contents</t>
  </si>
  <si>
    <t xml:space="preserve">Public road lengths by class, type and speed limit </t>
  </si>
  <si>
    <t>Table 4.1</t>
  </si>
  <si>
    <t>Table 4.2</t>
  </si>
  <si>
    <t>Table 4.3</t>
  </si>
  <si>
    <t>Table 4.5</t>
  </si>
  <si>
    <t>Table 4.6</t>
  </si>
  <si>
    <t>Trunk road constructed/re-surfaced etc</t>
  </si>
  <si>
    <t>Table 4.4a</t>
  </si>
  <si>
    <t>Table 4.4b</t>
  </si>
  <si>
    <t>Trunk road network: Residual Life (years)</t>
  </si>
  <si>
    <t>Local authority road network condition</t>
  </si>
  <si>
    <t>Information for 2002-03 is available only for A roads.</t>
  </si>
  <si>
    <t xml:space="preserve">2014-15 </t>
  </si>
  <si>
    <t>2015-16</t>
  </si>
  <si>
    <t>North West Unit</t>
  </si>
  <si>
    <t>North East Unit</t>
  </si>
  <si>
    <t>South West Unit</t>
  </si>
  <si>
    <t xml:space="preserve">2015-16 </t>
  </si>
  <si>
    <t>2016-17</t>
  </si>
  <si>
    <t xml:space="preserve">2016-17 </t>
  </si>
  <si>
    <t>2017-18</t>
  </si>
  <si>
    <t>From 2007-08 the basis of the statutory road performance indicator in Scotland changed to the UK Standard Road Condition Indicator.</t>
  </si>
  <si>
    <t>The SPI figures for Scotland in 2004-05 exclude Glasgow, as the survey in Glasgow was undertaken on a different basis in that year.</t>
  </si>
  <si>
    <t>2018-19</t>
  </si>
  <si>
    <t xml:space="preserve">2018-19 </t>
  </si>
  <si>
    <t xml:space="preserve">2019-20 </t>
  </si>
  <si>
    <t>2020-21</t>
  </si>
  <si>
    <t>2019-21</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</si>
  <si>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</si>
  <si>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</si>
  <si>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</si>
  <si>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</si>
  <si>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</si>
  <si>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</si>
  <si>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</si>
  <si>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</si>
  <si>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</si>
  <si>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</si>
  <si>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</si>
  <si>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</si>
  <si>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note 9</t>
  </si>
  <si>
    <t>note 10</t>
  </si>
  <si>
    <t>note 11</t>
  </si>
  <si>
    <t>note 12</t>
  </si>
  <si>
    <t>note 13</t>
  </si>
  <si>
    <t>note 14</t>
  </si>
  <si>
    <t>note 15</t>
  </si>
  <si>
    <t>note 16</t>
  </si>
  <si>
    <t>note 17</t>
  </si>
  <si>
    <t>Motorway road lengths are derived from GIS from 2000 onwards - see commentary for more details.</t>
  </si>
  <si>
    <t>Road lengths are physical length rather than carriageway length e.g. 10km of dual carriageway counts as 10km, not 20km.</t>
  </si>
  <si>
    <t>These figures now include A road slip roads which have been excluded from the figures in previous publications. The time series has been updated to include this data resulting   in an increase of 3-4% in Trunk road length and an increase in overall road length of 0.2%.  The methodology for calculating the trunk road totals from the database has also changed resulting in some small changes to road lengths from those previously published.</t>
  </si>
  <si>
    <t>Trunk road lengths for these roads have now been derived more accurately using a GIS system from 2006.</t>
  </si>
  <si>
    <t>For 2008 and 2009 single and dual carriageways figures are estimated.</t>
  </si>
  <si>
    <t>As at 30 May 2014.</t>
  </si>
  <si>
    <t>Local authority road lengths at the end of the financial year e.g. 2013=2013/14.</t>
  </si>
  <si>
    <t>Motorways excluding slip roads</t>
  </si>
  <si>
    <t>Motorways Including slip roads</t>
  </si>
  <si>
    <t>A roads dual carriageway</t>
  </si>
  <si>
    <t>A roads single carriageway</t>
  </si>
  <si>
    <t>A roads other inc slips/roundabout</t>
  </si>
  <si>
    <t>A roads total</t>
  </si>
  <si>
    <t>A roads by speed limit:</t>
  </si>
  <si>
    <t>A roads up to 40 mph</t>
  </si>
  <si>
    <t>A roads over 40 mph</t>
  </si>
  <si>
    <t>B roads limit up to 40 mph</t>
  </si>
  <si>
    <t>B roads limit over 40 mph</t>
  </si>
  <si>
    <t xml:space="preserve">B roads Total </t>
  </si>
  <si>
    <t>C roads limit up to 40 mph</t>
  </si>
  <si>
    <t>C roads limit over 40 mph</t>
  </si>
  <si>
    <t xml:space="preserve">C roads total </t>
  </si>
  <si>
    <t>Unclassified roads limit up to 40 mph</t>
  </si>
  <si>
    <t>Unclassified roads limit over 40 mph</t>
  </si>
  <si>
    <t xml:space="preserve">Unclassified roads Total </t>
  </si>
  <si>
    <t>A, B and C roads total</t>
  </si>
  <si>
    <t>A, B and C roads over 40 mph</t>
  </si>
  <si>
    <t>A, B and C roads up to 40 mph</t>
  </si>
  <si>
    <t>Table 4.1 Public road lengths by class, type and speed limit [Note 1] [Note 2]</t>
  </si>
  <si>
    <t>Trunk roads [Note 3] [Note 6]</t>
  </si>
  <si>
    <t>All trunk roads [Note 3] [Note 4]</t>
  </si>
  <si>
    <t>Local Authority major roads [Note 7]</t>
  </si>
  <si>
    <t>All LA major roads  [Note 4]</t>
  </si>
  <si>
    <t>Local Authority minor roads  [Note 7]</t>
  </si>
  <si>
    <t>All roads (trunk and LA) [Note 3]</t>
  </si>
  <si>
    <t>A, B and C roads dual carriageway  [Note 5]</t>
  </si>
  <si>
    <t>A, B and C roads single carriageway  [Note 5]</t>
  </si>
  <si>
    <t>All roads  [Note3]  [Note 4]</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</si>
  <si>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</si>
  <si>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</si>
  <si>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Road type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</si>
  <si>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</si>
  <si>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</si>
  <si>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</si>
  <si>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</si>
  <si>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</si>
  <si>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</si>
  <si>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</si>
  <si>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</si>
  <si>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</si>
  <si>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</si>
  <si>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</si>
  <si>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</si>
  <si>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</si>
  <si>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</si>
  <si>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</si>
  <si>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</si>
  <si>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</si>
  <si>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</si>
  <si>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</si>
  <si>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</si>
  <si>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</si>
  <si>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</si>
  <si>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</si>
  <si>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</si>
  <si>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</si>
  <si>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</si>
  <si>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</si>
  <si>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</si>
  <si>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</si>
  <si>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</si>
  <si>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</si>
  <si>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Trunk A Roads</t>
  </si>
  <si>
    <t>Trunk total</t>
  </si>
  <si>
    <t>Trunk motorway slips</t>
  </si>
  <si>
    <t>Trunk motorway [Note 8]</t>
  </si>
  <si>
    <t>Local Authority A  Roads [Note9] [Note 11]</t>
  </si>
  <si>
    <t>Local Authority B  Roads [Note9] [Note 11]</t>
  </si>
  <si>
    <t xml:space="preserve">  Local Authority C  Roads [Note9] [Note 11]</t>
  </si>
  <si>
    <t>Local Authority Unclassified [Note9] [Note 11]</t>
  </si>
  <si>
    <t>Local Authority Total [Note9] [Note 11]</t>
  </si>
  <si>
    <t>North Lanarkshire [Note 10]</t>
  </si>
  <si>
    <t>Total all roads</t>
  </si>
  <si>
    <t>New roads constructed/opened</t>
  </si>
  <si>
    <t>Constructed/resurfaced</t>
  </si>
  <si>
    <t>Table 4.3     Trunk road constructed/re-surfaced etc</t>
  </si>
  <si>
    <t xml:space="preserve">Surface dressed         </t>
  </si>
  <si>
    <t>FBOC records are now incorporated into South  East following the introduction of the Newtork Maintenance Contracts, August 2020</t>
  </si>
  <si>
    <t>SE [Note 12]</t>
  </si>
  <si>
    <t>Years</t>
  </si>
  <si>
    <t>Motorway road lengths have been consolidated using a GIS system which means that there will be some changes to previously published figures.</t>
  </si>
  <si>
    <t>Triangulation with other sources of road length data has occurred to improve the quality of the information. Figures may not be comparable with previous editions.</t>
  </si>
  <si>
    <t>The drop in the length of trunk A roads from last year is probably due to  the detrunking of A80 with the opening of the M80.</t>
  </si>
  <si>
    <t>Local authority road lengths at the end of the financial year.</t>
  </si>
  <si>
    <r>
      <t xml:space="preserve">Table 4.5 </t>
    </r>
    <r>
      <rPr>
        <sz val="12"/>
        <rFont val="Arial"/>
        <family val="2"/>
      </rPr>
      <t xml:space="preserve">    Trunk road network: Residual Life [Note 13]</t>
    </r>
    <r>
      <rPr>
        <vertAlign val="superscript"/>
        <sz val="12"/>
        <rFont val="Arial"/>
        <family val="2"/>
      </rPr>
      <t xml:space="preserve"> </t>
    </r>
    <r>
      <rPr>
        <sz val="12"/>
        <rFont val="Arial"/>
        <family val="2"/>
      </rPr>
      <t>(years)</t>
    </r>
  </si>
  <si>
    <t>(b)   The proportion of the motorway/dual and single carriageway trunk road network, which require close monitoring [Note 15]</t>
  </si>
  <si>
    <r>
      <t>South East Unit [Note 17]</t>
    </r>
    <r>
      <rPr>
        <vertAlign val="superscript"/>
        <sz val="11.5"/>
        <rFont val="Arial"/>
        <family val="2"/>
      </rPr>
      <t xml:space="preserve"> </t>
    </r>
  </si>
  <si>
    <t>2011-12  [Note 14]</t>
  </si>
  <si>
    <t>Motorways requires close monitoring</t>
  </si>
  <si>
    <t>Dual carriageways requires close monitoring</t>
  </si>
  <si>
    <t>Single carriageways requires close monitoring</t>
  </si>
  <si>
    <t>Year</t>
  </si>
  <si>
    <t>A roads condition red</t>
  </si>
  <si>
    <r>
      <t xml:space="preserve">A roads condition amber </t>
    </r>
  </si>
  <si>
    <t>B roads condition red</t>
  </si>
  <si>
    <r>
      <t xml:space="preserve">B roads condition amber </t>
    </r>
  </si>
  <si>
    <t>C roads condition red</t>
  </si>
  <si>
    <r>
      <t xml:space="preserve">C roads condition amber </t>
    </r>
  </si>
  <si>
    <t>Unclassified condition red</t>
  </si>
  <si>
    <r>
      <t xml:space="preserve">Unclassified condition amber </t>
    </r>
  </si>
  <si>
    <t>All roads condition red</t>
  </si>
  <si>
    <r>
      <t xml:space="preserve">All roads condition amber </t>
    </r>
  </si>
  <si>
    <t>While it has been possible, following the change to the indicator, to calculate the equivalent RCI value for all classified roads from 2005-06, it has not been possible to do this in a reliable manner for unclassified roads, owing to a lack of cracking data for those years. As unclassified roads represent a significant part of the total road network, RCI data for the network is similarly not available for this period. It is important to note that owing to the different formulation, no valid comparison can or should be made between the two series.</t>
  </si>
  <si>
    <t>The categories used to indicate the condition of the road are in brief: amber - further investigation should be undertaken to establish if treatment is required. red - the road has deteriorated to the point at which it is likely repairs to prolong its future life should be undertaken.</t>
  </si>
  <si>
    <t>note 18</t>
  </si>
  <si>
    <t>note 19</t>
  </si>
  <si>
    <t>note 20</t>
  </si>
  <si>
    <t>note 21</t>
  </si>
  <si>
    <t>note 22</t>
  </si>
  <si>
    <t>Residual life represents the number of years to elapse before the pavement reaches the stage when it may be necessary to  undertake relatively more expensive reconstruction rather than strengthening to restore its full life.</t>
  </si>
  <si>
    <t>Method of calculation changed in 2011-12.</t>
  </si>
  <si>
    <t xml:space="preserve">These figures are provisional. </t>
  </si>
  <si>
    <t>The part of the network that requires close monitoring is that which has a residual life of less than zero. Note: it has been decided that surveyed network length is not required as  the figures produced  are now representative of  the whole network as shown in Table 4.1.</t>
  </si>
  <si>
    <r>
      <t>Table 4.6a</t>
    </r>
    <r>
      <rPr>
        <sz val="16"/>
        <rFont val="Arial"/>
        <family val="2"/>
      </rPr>
      <t xml:space="preserve">    Local authority road network condition [Note 18] [Note 19]</t>
    </r>
  </si>
  <si>
    <r>
      <t>Table 4.6b</t>
    </r>
    <r>
      <rPr>
        <sz val="16"/>
        <rFont val="Arial"/>
        <family val="2"/>
      </rPr>
      <t xml:space="preserve">    Local authority road network condition [Note 18] [Note 19]</t>
    </r>
  </si>
  <si>
    <r>
      <t>Table 4.6c</t>
    </r>
    <r>
      <rPr>
        <sz val="16"/>
        <rFont val="Arial"/>
        <family val="2"/>
      </rPr>
      <t xml:space="preserve">    Local authority road network condition [Note 18] [Note 19]</t>
    </r>
  </si>
  <si>
    <t>(c ) for Scotland as a whole:  2002-03 [Note 20] to 2007-08 (Old SPI  Series)</t>
  </si>
  <si>
    <t>2002-03 [Note 21]</t>
  </si>
  <si>
    <t>2004-05 [Note 22]</t>
  </si>
  <si>
    <t>note 23</t>
  </si>
  <si>
    <t>For 2020-21 a new filter was introduced in accordance with the revised standard ISO 13473-1. This has led to an increase in the recorded texture values of between 0.03 and 0.06mm, which in turn has resulted in a slight reduction in the reported red and amber values which make up the performance indicator.</t>
  </si>
  <si>
    <t>2007-08 [Note 23]</t>
  </si>
  <si>
    <t>2019-20</t>
  </si>
  <si>
    <t xml:space="preserve">2020-21 </t>
  </si>
  <si>
    <t>2021-22</t>
  </si>
  <si>
    <t>2021</t>
  </si>
  <si>
    <t>2022</t>
  </si>
  <si>
    <t>Table 4.2     Public road lengths by council area and class, 2022/23</t>
  </si>
  <si>
    <t>2022-23 (prov)</t>
  </si>
  <si>
    <r>
      <t xml:space="preserve">Table 4.4 (a)  </t>
    </r>
    <r>
      <rPr>
        <sz val="12"/>
        <rFont val="Arial"/>
        <family val="2"/>
      </rPr>
      <t xml:space="preserve">   Trunk road constructed/re-surfaced etc, by unit, 2021-22</t>
    </r>
  </si>
  <si>
    <r>
      <t>Table 4.4 (b)</t>
    </r>
    <r>
      <rPr>
        <sz val="12"/>
        <rFont val="Arial"/>
        <family val="2"/>
      </rPr>
      <t xml:space="preserve">     Trunk road constructed/re-surfaced etc, by unit, 2022-23 (provisional)  </t>
    </r>
  </si>
  <si>
    <t>2022-23 [Note 16]</t>
  </si>
  <si>
    <t>Operating Company Areas 2022-23 [Note 16]</t>
  </si>
  <si>
    <t>2022-23</t>
  </si>
  <si>
    <t>(a) in each Council area:  2022-23</t>
  </si>
  <si>
    <t>(b) for Scotland as a whole:  2005-06  to 2022-23 (New RCI  Series) [Note 19]</t>
  </si>
  <si>
    <t>note 24</t>
  </si>
  <si>
    <t>A roads dual carriageway [Note 24]</t>
  </si>
  <si>
    <t>A roads single carriageway [Note 24]</t>
  </si>
  <si>
    <t>An error has recently been found in the way local authority dual and single carriageway A roads were calculated wherby dual carriageway A roads with parking restrictions were being included twice. Small revisions from 2012 onwards have been made. The overall total length of local authority A roads was unaffected.</t>
  </si>
  <si>
    <t>Public road lengths by council area and class, 2022/23</t>
  </si>
  <si>
    <t>Trunk road constructed/re-surfaced etc, by unit, 2021-22 (provisional)</t>
  </si>
  <si>
    <t>Trunk road constructed/re-surfaced etc, by unit, 2022-23 (provisional)</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</si>
</sst>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_-* #,##0_-;\-* #,##0_-;_-* &quot;-&quot;??_-;_-@_-"/>
    <numFmt numFmtId="168" formatCode="0;\-"/>
    <numFmt numFmtId="169" formatCode="0;[Red]\-"/>
    <numFmt numFmtId="170" formatCode="#,##0_ ;\-#,##0\ "/>
    <numFmt numFmtId="171" formatCode="00000"/>
    <numFmt numFmtId="172" formatCode="_-* #,##0.0_-;\-* #,##0.0_-;_-* &quot;-&quot;_-;_-@_-"/>
    <numFmt numFmtId="173" formatCode="0.00000"/>
    <numFmt numFmtId="174" formatCode="0.0000"/>
    <numFmt numFmtId="175" formatCode="_-* #,##0.0_-;\-* #,##0.0_-;_-* &quot;-&quot;?_-;_-@_-"/>
    <numFmt numFmtId="176" formatCode="_-* #,##0.00_-;\-* #,##0.00_-;_-* &quot;-&quot;_-;_-@_-"/>
    <numFmt numFmtId="177" formatCode="_-* #,##0.0_-;\-* #,##0.0_-;_-* &quot;-&quot;??_-;_-@_-"/>
    <numFmt numFmtId="178" formatCode="#,##0.00_ ;\-#,##0.00\ "/>
    <numFmt numFmtId="179" formatCode="[$-809]dd\ mmmm\ yyyy"/>
    <numFmt numFmtId="180" formatCode="0.000000"/>
    <numFmt numFmtId="181" formatCode="0.0000000"/>
    <numFmt numFmtId="182" formatCode="0.00000000"/>
    <numFmt numFmtId="183" formatCode="#,##0.000_ ;\-#,##0.000\ "/>
    <numFmt numFmtId="184" formatCode="&quot;Yes&quot;;&quot;Yes&quot;;&quot;No&quot;"/>
    <numFmt numFmtId="185" formatCode="&quot;True&quot;;&quot;True&quot;;&quot;False&quot;"/>
    <numFmt numFmtId="186" formatCode="&quot;On&quot;;&quot;On&quot;;&quot;Off&quot;"/>
    <numFmt numFmtId="187" formatCode="[$€-2]\ #,##0.00_);[Red]\([$€-2]\ #,##0.00\)"/>
    <numFmt numFmtId="188" formatCode="General_)"/>
    <numFmt numFmtId="189" formatCode="\“\T\r\ue\”;\“\T\r\ue\”;\“\F\a\lse\”"/>
  </numFmts>
  <fonts count="68">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vertAlign val="superscript"/>
      <sz val="12"/>
      <name val="Arial"/>
      <family val="2"/>
    </font>
    <font>
      <sz val="10"/>
      <color indexed="50"/>
      <name val="Arial"/>
      <family val="2"/>
    </font>
    <font>
      <sz val="10"/>
      <color indexed="18"/>
      <name val="Arial"/>
      <family val="2"/>
    </font>
    <font>
      <sz val="10"/>
      <color indexed="10"/>
      <name val="Arial"/>
      <family val="2"/>
    </font>
    <font>
      <i/>
      <sz val="12"/>
      <name val="Arial"/>
      <family val="2"/>
    </font>
    <font>
      <sz val="14"/>
      <name val="Arial"/>
      <family val="2"/>
    </font>
    <font>
      <b/>
      <sz val="11"/>
      <name val="Arial"/>
      <family val="2"/>
    </font>
    <font>
      <sz val="11"/>
      <name val="Arial"/>
      <family val="2"/>
    </font>
    <font>
      <vertAlign val="superscript"/>
      <sz val="12"/>
      <name val="Arial"/>
      <family val="2"/>
    </font>
    <font>
      <u val="single"/>
      <sz val="9"/>
      <color indexed="12"/>
      <name val="Arial"/>
      <family val="2"/>
    </font>
    <font>
      <u val="single"/>
      <sz val="9"/>
      <color indexed="36"/>
      <name val="Arial"/>
      <family val="2"/>
    </font>
    <font>
      <sz val="12"/>
      <color indexed="12"/>
      <name val="Arial"/>
      <family val="2"/>
    </font>
    <font>
      <sz val="10"/>
      <color indexed="12"/>
      <name val="Arial"/>
      <family val="2"/>
    </font>
    <font>
      <sz val="12"/>
      <color indexed="56"/>
      <name val="Arial"/>
      <family val="2"/>
    </font>
    <font>
      <sz val="16"/>
      <name val="Arial"/>
      <family val="2"/>
    </font>
    <font>
      <b/>
      <sz val="12"/>
      <color indexed="12"/>
      <name val="Arial"/>
      <family val="2"/>
    </font>
    <font>
      <b/>
      <sz val="16"/>
      <name val="Arial"/>
      <family val="2"/>
    </font>
    <font>
      <i/>
      <strike/>
      <sz val="14"/>
      <name val="Arial"/>
      <family val="2"/>
    </font>
    <font>
      <i/>
      <sz val="16"/>
      <name val="Arial"/>
      <family val="2"/>
    </font>
    <font>
      <sz val="13"/>
      <name val="Arial"/>
      <family val="2"/>
    </font>
    <font>
      <b/>
      <sz val="11.5"/>
      <name val="Arial"/>
      <family val="2"/>
    </font>
    <font>
      <sz val="11.5"/>
      <name val="Arial"/>
      <family val="2"/>
    </font>
    <font>
      <vertAlign val="superscript"/>
      <sz val="11.5"/>
      <name val="Arial"/>
      <family val="2"/>
    </font>
    <font>
      <sz val="8"/>
      <name val="Arial"/>
      <family val="2"/>
    </font>
    <font>
      <u val="single"/>
      <sz val="12"/>
      <name val="Arial"/>
      <family val="2"/>
    </font>
    <font>
      <b/>
      <sz val="15"/>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95">
    <xf numFmtId="0" fontId="0" fillId="0" borderId="0" xfId="0" applyAlignment="1">
      <alignment/>
    </xf>
    <xf numFmtId="0" fontId="0" fillId="0" borderId="0" xfId="0" applyFont="1" applyAlignment="1">
      <alignment/>
    </xf>
    <xf numFmtId="0" fontId="2" fillId="0" borderId="0" xfId="0" applyFont="1" applyAlignment="1">
      <alignment horizontal="right"/>
    </xf>
    <xf numFmtId="0" fontId="5" fillId="0" borderId="0" xfId="0" applyFont="1" applyAlignment="1">
      <alignment/>
    </xf>
    <xf numFmtId="0" fontId="1" fillId="0" borderId="0" xfId="0" applyFont="1" applyBorder="1" applyAlignment="1">
      <alignment/>
    </xf>
    <xf numFmtId="0" fontId="7" fillId="0" borderId="10" xfId="0"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 fillId="0" borderId="0" xfId="0" applyFont="1" applyBorder="1" applyAlignment="1">
      <alignment vertical="center"/>
    </xf>
    <xf numFmtId="0" fontId="1" fillId="0" borderId="0" xfId="0" applyFont="1" applyBorder="1" applyAlignment="1">
      <alignment horizontal="centerContinuous" vertical="top"/>
    </xf>
    <xf numFmtId="0" fontId="1" fillId="0" borderId="0" xfId="0" applyFont="1" applyBorder="1" applyAlignment="1">
      <alignment horizontal="centerContinuous" vertical="top" wrapText="1"/>
    </xf>
    <xf numFmtId="3" fontId="5" fillId="0" borderId="0" xfId="0" applyNumberFormat="1" applyFont="1" applyAlignment="1">
      <alignment/>
    </xf>
    <xf numFmtId="0" fontId="5" fillId="0" borderId="0" xfId="0" applyFont="1" applyAlignment="1">
      <alignment horizontal="right"/>
    </xf>
    <xf numFmtId="0" fontId="5" fillId="0" borderId="0" xfId="0" applyFont="1" applyFill="1" applyAlignment="1">
      <alignment/>
    </xf>
    <xf numFmtId="0" fontId="11" fillId="0" borderId="0" xfId="0" applyFont="1" applyAlignment="1">
      <alignment/>
    </xf>
    <xf numFmtId="0" fontId="11"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0" fontId="11" fillId="0" borderId="0" xfId="0" applyFont="1" applyBorder="1" applyAlignment="1" quotePrefix="1">
      <alignment horizontal="left"/>
    </xf>
    <xf numFmtId="0" fontId="13" fillId="0" borderId="0" xfId="0" applyFont="1" applyAlignment="1">
      <alignment/>
    </xf>
    <xf numFmtId="0" fontId="5" fillId="0" borderId="0" xfId="0"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41" fontId="5" fillId="0" borderId="0" xfId="0" applyNumberFormat="1" applyFont="1" applyAlignment="1">
      <alignment/>
    </xf>
    <xf numFmtId="170" fontId="5" fillId="0" borderId="0" xfId="0" applyNumberFormat="1" applyFont="1" applyAlignment="1">
      <alignment/>
    </xf>
    <xf numFmtId="3" fontId="5" fillId="0" borderId="0" xfId="0" applyNumberFormat="1" applyFont="1" applyBorder="1" applyAlignment="1">
      <alignment/>
    </xf>
    <xf numFmtId="0" fontId="0" fillId="0" borderId="0" xfId="0" applyFont="1" applyFill="1" applyAlignment="1">
      <alignment/>
    </xf>
    <xf numFmtId="41" fontId="5" fillId="0" borderId="0" xfId="0" applyNumberFormat="1" applyFont="1" applyAlignment="1" quotePrefix="1">
      <alignment horizontal="right"/>
    </xf>
    <xf numFmtId="170" fontId="5" fillId="0" borderId="0" xfId="0" applyNumberFormat="1" applyFont="1" applyFill="1" applyAlignment="1">
      <alignment/>
    </xf>
    <xf numFmtId="0" fontId="1" fillId="0" borderId="0" xfId="0" applyFont="1" applyFill="1" applyBorder="1" applyAlignment="1">
      <alignment horizontal="center" vertical="top" wrapText="1"/>
    </xf>
    <xf numFmtId="0" fontId="1" fillId="0" borderId="0" xfId="0" applyFont="1" applyFill="1" applyBorder="1" applyAlignment="1">
      <alignment horizontal="centerContinuous" vertical="top"/>
    </xf>
    <xf numFmtId="0" fontId="2" fillId="0" borderId="0" xfId="0" applyFont="1" applyFill="1" applyAlignment="1">
      <alignment horizontal="right"/>
    </xf>
    <xf numFmtId="41" fontId="5" fillId="0" borderId="0" xfId="0" applyNumberFormat="1" applyFont="1" applyFill="1" applyBorder="1" applyAlignment="1">
      <alignment horizontal="right"/>
    </xf>
    <xf numFmtId="0" fontId="5" fillId="0" borderId="0" xfId="0" applyFont="1" applyBorder="1" applyAlignment="1">
      <alignment horizontal="right"/>
    </xf>
    <xf numFmtId="0" fontId="5" fillId="0" borderId="0" xfId="0" applyFont="1" applyFill="1" applyBorder="1" applyAlignment="1">
      <alignment horizontal="center"/>
    </xf>
    <xf numFmtId="164" fontId="5" fillId="0" borderId="0" xfId="0" applyNumberFormat="1" applyFont="1" applyFill="1" applyBorder="1" applyAlignment="1">
      <alignment horizontal="center"/>
    </xf>
    <xf numFmtId="170" fontId="17" fillId="0" borderId="0" xfId="0" applyNumberFormat="1" applyFont="1" applyFill="1" applyAlignment="1">
      <alignment/>
    </xf>
    <xf numFmtId="170" fontId="17" fillId="0" borderId="0" xfId="0" applyNumberFormat="1" applyFont="1" applyAlignment="1">
      <alignment/>
    </xf>
    <xf numFmtId="170" fontId="17" fillId="0" borderId="0" xfId="0" applyNumberFormat="1" applyFont="1" applyFill="1" applyBorder="1" applyAlignment="1">
      <alignment/>
    </xf>
    <xf numFmtId="41" fontId="5" fillId="0" borderId="0" xfId="0" applyNumberFormat="1" applyFont="1" applyAlignment="1">
      <alignment horizontal="right"/>
    </xf>
    <xf numFmtId="3" fontId="17" fillId="0" borderId="0" xfId="0" applyNumberFormat="1" applyFont="1" applyBorder="1" applyAlignment="1">
      <alignment/>
    </xf>
    <xf numFmtId="164" fontId="18" fillId="0" borderId="0" xfId="0" applyNumberFormat="1" applyFont="1" applyBorder="1" applyAlignment="1">
      <alignment/>
    </xf>
    <xf numFmtId="41" fontId="10" fillId="0" borderId="0" xfId="0" applyNumberFormat="1" applyFont="1" applyFill="1" applyBorder="1" applyAlignment="1">
      <alignment horizontal="right"/>
    </xf>
    <xf numFmtId="170" fontId="17" fillId="0" borderId="0" xfId="0" applyNumberFormat="1" applyFont="1" applyBorder="1" applyAlignment="1">
      <alignment/>
    </xf>
    <xf numFmtId="1" fontId="5" fillId="0" borderId="0" xfId="0" applyNumberFormat="1" applyFont="1" applyFill="1" applyBorder="1" applyAlignment="1">
      <alignment/>
    </xf>
    <xf numFmtId="3" fontId="17" fillId="0" borderId="0" xfId="0" applyNumberFormat="1" applyFont="1" applyFill="1" applyBorder="1" applyAlignment="1">
      <alignment/>
    </xf>
    <xf numFmtId="0" fontId="4" fillId="0" borderId="0" xfId="0" applyFont="1" applyAlignment="1">
      <alignment/>
    </xf>
    <xf numFmtId="0" fontId="5" fillId="0" borderId="0" xfId="0" applyFont="1" applyAlignment="1" quotePrefix="1">
      <alignment horizontal="left"/>
    </xf>
    <xf numFmtId="0" fontId="5" fillId="0" borderId="0" xfId="0" applyFont="1" applyAlignment="1">
      <alignment horizontal="left"/>
    </xf>
    <xf numFmtId="0" fontId="4" fillId="0" borderId="0" xfId="0" applyFont="1" applyAlignment="1" quotePrefix="1">
      <alignment horizontal="left"/>
    </xf>
    <xf numFmtId="0" fontId="5" fillId="0" borderId="11" xfId="0" applyFont="1" applyBorder="1" applyAlignment="1">
      <alignment/>
    </xf>
    <xf numFmtId="0" fontId="4" fillId="0" borderId="11" xfId="0" applyFont="1" applyBorder="1" applyAlignment="1">
      <alignment/>
    </xf>
    <xf numFmtId="0" fontId="4" fillId="0" borderId="11" xfId="0" applyFont="1" applyFill="1" applyBorder="1" applyAlignment="1">
      <alignment horizontal="right"/>
    </xf>
    <xf numFmtId="0" fontId="5" fillId="0" borderId="0" xfId="0" applyFont="1" applyBorder="1" applyAlignment="1" quotePrefix="1">
      <alignment horizontal="left"/>
    </xf>
    <xf numFmtId="0" fontId="4" fillId="0" borderId="0" xfId="0" applyFont="1" applyBorder="1" applyAlignment="1" quotePrefix="1">
      <alignment horizontal="left"/>
    </xf>
    <xf numFmtId="0" fontId="5" fillId="0" borderId="12" xfId="0" applyFont="1" applyBorder="1" applyAlignment="1">
      <alignment/>
    </xf>
    <xf numFmtId="164" fontId="5" fillId="0" borderId="0" xfId="0" applyNumberFormat="1" applyFont="1" applyAlignment="1">
      <alignment/>
    </xf>
    <xf numFmtId="164" fontId="5" fillId="0" borderId="0" xfId="0" applyNumberFormat="1" applyFont="1" applyBorder="1" applyAlignment="1">
      <alignment/>
    </xf>
    <xf numFmtId="0" fontId="20" fillId="0" borderId="0" xfId="0" applyFont="1" applyBorder="1" applyAlignment="1">
      <alignment/>
    </xf>
    <xf numFmtId="0" fontId="5" fillId="0" borderId="0" xfId="0" applyFont="1" applyBorder="1" applyAlignment="1" applyProtection="1">
      <alignment/>
      <protection locked="0"/>
    </xf>
    <xf numFmtId="0" fontId="4" fillId="0" borderId="0" xfId="0" applyFont="1" applyBorder="1" applyAlignment="1">
      <alignment horizontal="left"/>
    </xf>
    <xf numFmtId="0" fontId="4" fillId="0" borderId="12" xfId="0" applyFont="1" applyBorder="1" applyAlignment="1">
      <alignment/>
    </xf>
    <xf numFmtId="170" fontId="9" fillId="0" borderId="0" xfId="0" applyNumberFormat="1" applyFont="1" applyFill="1" applyAlignment="1">
      <alignment/>
    </xf>
    <xf numFmtId="0" fontId="4" fillId="0" borderId="0" xfId="0" applyFont="1" applyAlignment="1">
      <alignment horizontal="left"/>
    </xf>
    <xf numFmtId="170" fontId="21" fillId="0" borderId="0" xfId="0" applyNumberFormat="1" applyFont="1" applyAlignment="1">
      <alignment/>
    </xf>
    <xf numFmtId="170" fontId="21" fillId="0" borderId="0" xfId="0" applyNumberFormat="1" applyFont="1" applyFill="1" applyAlignment="1">
      <alignment/>
    </xf>
    <xf numFmtId="0" fontId="1" fillId="0" borderId="0" xfId="0" applyFont="1" applyAlignment="1">
      <alignment/>
    </xf>
    <xf numFmtId="0" fontId="4" fillId="0" borderId="12" xfId="0" applyFont="1" applyBorder="1" applyAlignment="1" quotePrefix="1">
      <alignment horizontal="left"/>
    </xf>
    <xf numFmtId="170" fontId="21" fillId="0" borderId="12" xfId="0" applyNumberFormat="1" applyFont="1" applyBorder="1" applyAlignment="1">
      <alignment/>
    </xf>
    <xf numFmtId="170" fontId="21" fillId="0" borderId="12" xfId="0" applyNumberFormat="1" applyFont="1" applyFill="1" applyBorder="1" applyAlignment="1">
      <alignment/>
    </xf>
    <xf numFmtId="3" fontId="5" fillId="0" borderId="13" xfId="0" applyNumberFormat="1" applyFont="1" applyBorder="1" applyAlignment="1">
      <alignment/>
    </xf>
    <xf numFmtId="3" fontId="19" fillId="0" borderId="0" xfId="0" applyNumberFormat="1" applyFont="1" applyBorder="1" applyAlignment="1">
      <alignment/>
    </xf>
    <xf numFmtId="3" fontId="5" fillId="0" borderId="13" xfId="0" applyNumberFormat="1" applyFont="1" applyBorder="1" applyAlignment="1" quotePrefix="1">
      <alignment horizontal="right"/>
    </xf>
    <xf numFmtId="3" fontId="5" fillId="0" borderId="0" xfId="0" applyNumberFormat="1" applyFont="1" applyAlignment="1" quotePrefix="1">
      <alignment horizontal="right"/>
    </xf>
    <xf numFmtId="3" fontId="5" fillId="0" borderId="0" xfId="0" applyNumberFormat="1" applyFont="1" applyFill="1" applyAlignment="1">
      <alignment/>
    </xf>
    <xf numFmtId="3" fontId="17" fillId="0" borderId="0" xfId="0" applyNumberFormat="1" applyFont="1" applyAlignment="1">
      <alignment/>
    </xf>
    <xf numFmtId="3" fontId="5" fillId="0" borderId="14" xfId="0" applyNumberFormat="1" applyFont="1" applyBorder="1" applyAlignment="1">
      <alignment/>
    </xf>
    <xf numFmtId="3" fontId="5" fillId="0" borderId="15" xfId="0" applyNumberFormat="1" applyFont="1" applyBorder="1" applyAlignment="1">
      <alignment/>
    </xf>
    <xf numFmtId="3" fontId="5" fillId="0" borderId="0" xfId="0" applyNumberFormat="1" applyFont="1" applyBorder="1" applyAlignment="1">
      <alignment horizontal="right"/>
    </xf>
    <xf numFmtId="170" fontId="17" fillId="0" borderId="13" xfId="0" applyNumberFormat="1" applyFont="1" applyFill="1" applyBorder="1" applyAlignment="1">
      <alignment/>
    </xf>
    <xf numFmtId="170" fontId="5" fillId="0" borderId="13" xfId="0" applyNumberFormat="1" applyFont="1" applyFill="1" applyBorder="1" applyAlignment="1">
      <alignment horizontal="right"/>
    </xf>
    <xf numFmtId="1" fontId="5" fillId="0" borderId="0" xfId="0" applyNumberFormat="1" applyFont="1" applyAlignment="1">
      <alignment/>
    </xf>
    <xf numFmtId="170" fontId="5" fillId="0" borderId="0" xfId="0" applyNumberFormat="1" applyFont="1" applyAlignment="1">
      <alignment horizontal="right"/>
    </xf>
    <xf numFmtId="17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2" fillId="0" borderId="0" xfId="0" applyFont="1" applyAlignment="1">
      <alignment/>
    </xf>
    <xf numFmtId="0" fontId="4" fillId="0" borderId="0" xfId="0" applyFont="1" applyFill="1" applyBorder="1" applyAlignment="1" quotePrefix="1">
      <alignment horizontal="left"/>
    </xf>
    <xf numFmtId="0" fontId="0" fillId="0" borderId="0" xfId="0" applyFont="1" applyFill="1" applyBorder="1" applyAlignment="1">
      <alignment/>
    </xf>
    <xf numFmtId="0" fontId="22" fillId="0" borderId="0" xfId="0" applyFont="1" applyBorder="1" applyAlignment="1" quotePrefix="1">
      <alignment horizontal="left"/>
    </xf>
    <xf numFmtId="0" fontId="20" fillId="0" borderId="0" xfId="0" applyFont="1" applyAlignment="1">
      <alignment/>
    </xf>
    <xf numFmtId="0" fontId="20" fillId="0" borderId="0" xfId="0" applyFont="1" applyBorder="1" applyAlignment="1" quotePrefix="1">
      <alignment horizontal="left"/>
    </xf>
    <xf numFmtId="0" fontId="22" fillId="0" borderId="0" xfId="0" applyFont="1" applyBorder="1" applyAlignment="1">
      <alignment/>
    </xf>
    <xf numFmtId="0" fontId="24" fillId="0" borderId="0" xfId="0" applyFont="1" applyFill="1" applyAlignment="1">
      <alignment/>
    </xf>
    <xf numFmtId="0" fontId="24" fillId="0" borderId="0" xfId="0" applyFont="1" applyAlignment="1">
      <alignment horizontal="right"/>
    </xf>
    <xf numFmtId="0" fontId="20" fillId="0" borderId="0" xfId="0" applyFont="1" applyFill="1" applyAlignment="1">
      <alignment/>
    </xf>
    <xf numFmtId="1" fontId="20" fillId="0" borderId="0" xfId="0" applyNumberFormat="1" applyFont="1" applyFill="1" applyAlignment="1">
      <alignment horizontal="right"/>
    </xf>
    <xf numFmtId="0" fontId="20" fillId="0" borderId="0" xfId="0" applyFont="1" applyFill="1" applyBorder="1" applyAlignment="1">
      <alignment/>
    </xf>
    <xf numFmtId="0" fontId="20" fillId="0" borderId="0" xfId="0" applyFont="1" applyAlignment="1">
      <alignment horizontal="left"/>
    </xf>
    <xf numFmtId="1" fontId="20" fillId="0" borderId="0" xfId="0" applyNumberFormat="1" applyFont="1" applyAlignment="1">
      <alignment/>
    </xf>
    <xf numFmtId="1" fontId="20" fillId="0" borderId="0" xfId="0" applyNumberFormat="1" applyFont="1" applyAlignment="1">
      <alignment horizontal="right"/>
    </xf>
    <xf numFmtId="1" fontId="20" fillId="0" borderId="0" xfId="0" applyNumberFormat="1" applyFont="1" applyFill="1" applyBorder="1" applyAlignment="1">
      <alignment horizontal="right"/>
    </xf>
    <xf numFmtId="0" fontId="25" fillId="0" borderId="0" xfId="0" applyFont="1" applyAlignment="1">
      <alignment/>
    </xf>
    <xf numFmtId="170" fontId="5" fillId="33" borderId="0" xfId="0" applyNumberFormat="1" applyFont="1" applyFill="1" applyAlignment="1">
      <alignment/>
    </xf>
    <xf numFmtId="0" fontId="22" fillId="0" borderId="0" xfId="0" applyFont="1" applyAlignment="1">
      <alignment/>
    </xf>
    <xf numFmtId="1" fontId="5" fillId="0" borderId="0" xfId="0" applyNumberFormat="1" applyFont="1" applyFill="1" applyBorder="1" applyAlignment="1">
      <alignment horizontal="right"/>
    </xf>
    <xf numFmtId="0" fontId="26" fillId="0" borderId="0" xfId="0" applyFont="1" applyBorder="1" applyAlignment="1">
      <alignment/>
    </xf>
    <xf numFmtId="0" fontId="12" fillId="0" borderId="0" xfId="0" applyFont="1" applyFill="1" applyBorder="1" applyAlignment="1">
      <alignment/>
    </xf>
    <xf numFmtId="0" fontId="5" fillId="0" borderId="0" xfId="0" applyFont="1" applyAlignment="1">
      <alignment horizontal="left" indent="1"/>
    </xf>
    <xf numFmtId="172" fontId="5" fillId="0" borderId="0" xfId="0" applyNumberFormat="1" applyFont="1" applyFill="1" applyBorder="1" applyAlignment="1">
      <alignment horizontal="right"/>
    </xf>
    <xf numFmtId="3" fontId="5" fillId="0" borderId="0" xfId="42" applyNumberFormat="1" applyFont="1" applyBorder="1" applyAlignment="1">
      <alignment horizontal="right"/>
    </xf>
    <xf numFmtId="1" fontId="5" fillId="0" borderId="0" xfId="0" applyNumberFormat="1" applyFont="1" applyBorder="1" applyAlignment="1">
      <alignment horizontal="right"/>
    </xf>
    <xf numFmtId="0" fontId="0" fillId="0" borderId="0" xfId="0" applyFont="1" applyFill="1" applyAlignment="1">
      <alignment/>
    </xf>
    <xf numFmtId="0" fontId="5" fillId="0" borderId="0" xfId="0" applyNumberFormat="1" applyFont="1" applyBorder="1" applyAlignment="1">
      <alignment horizontal="right"/>
    </xf>
    <xf numFmtId="176" fontId="5" fillId="0" borderId="0" xfId="0" applyNumberFormat="1" applyFont="1" applyAlignment="1">
      <alignment/>
    </xf>
    <xf numFmtId="167" fontId="5" fillId="0" borderId="0" xfId="0" applyNumberFormat="1" applyFont="1" applyAlignment="1">
      <alignment/>
    </xf>
    <xf numFmtId="1" fontId="0" fillId="0" borderId="0" xfId="0" applyNumberFormat="1" applyFont="1" applyAlignment="1">
      <alignment/>
    </xf>
    <xf numFmtId="0" fontId="27" fillId="0" borderId="0" xfId="0" applyFont="1" applyFill="1" applyBorder="1" applyAlignment="1">
      <alignment/>
    </xf>
    <xf numFmtId="0" fontId="0" fillId="0" borderId="0" xfId="0" applyFont="1" applyAlignment="1">
      <alignment wrapText="1"/>
    </xf>
    <xf numFmtId="0" fontId="0" fillId="0" borderId="0" xfId="0" applyFont="1" applyFill="1" applyAlignment="1">
      <alignment wrapText="1"/>
    </xf>
    <xf numFmtId="0" fontId="4" fillId="0" borderId="0" xfId="0" applyFont="1" applyFill="1" applyBorder="1" applyAlignment="1">
      <alignment horizontal="right"/>
    </xf>
    <xf numFmtId="0" fontId="2" fillId="0" borderId="0" xfId="0" applyFont="1" applyBorder="1" applyAlignment="1">
      <alignment/>
    </xf>
    <xf numFmtId="170" fontId="5" fillId="0" borderId="0" xfId="0" applyNumberFormat="1" applyFont="1" applyBorder="1" applyAlignment="1">
      <alignment/>
    </xf>
    <xf numFmtId="170" fontId="5" fillId="0" borderId="0" xfId="0" applyNumberFormat="1" applyFont="1" applyFill="1" applyBorder="1" applyAlignment="1">
      <alignment/>
    </xf>
    <xf numFmtId="170" fontId="5" fillId="0" borderId="0" xfId="0" applyNumberFormat="1" applyFont="1" applyBorder="1" applyAlignment="1">
      <alignment horizontal="right"/>
    </xf>
    <xf numFmtId="0" fontId="5" fillId="0" borderId="0" xfId="0" applyFont="1" applyBorder="1" applyAlignment="1">
      <alignment horizontal="left"/>
    </xf>
    <xf numFmtId="41" fontId="5" fillId="0" borderId="0" xfId="0" applyNumberFormat="1" applyFont="1" applyBorder="1" applyAlignment="1">
      <alignment/>
    </xf>
    <xf numFmtId="3" fontId="5" fillId="0" borderId="0" xfId="0" applyNumberFormat="1" applyFont="1" applyBorder="1" applyAlignment="1" quotePrefix="1">
      <alignment horizontal="right"/>
    </xf>
    <xf numFmtId="41" fontId="5" fillId="0" borderId="0" xfId="0" applyNumberFormat="1" applyFont="1" applyBorder="1" applyAlignment="1" quotePrefix="1">
      <alignment horizontal="right"/>
    </xf>
    <xf numFmtId="170" fontId="5" fillId="0" borderId="0" xfId="0" applyNumberFormat="1" applyFont="1" applyFill="1" applyBorder="1" applyAlignment="1">
      <alignment horizontal="right"/>
    </xf>
    <xf numFmtId="0" fontId="5" fillId="0" borderId="0" xfId="64" applyFont="1" applyBorder="1">
      <alignment/>
      <protection/>
    </xf>
    <xf numFmtId="0" fontId="5" fillId="0" borderId="0" xfId="65" applyFont="1" applyBorder="1">
      <alignment/>
      <protection/>
    </xf>
    <xf numFmtId="0" fontId="4" fillId="0" borderId="0" xfId="0" applyFont="1" applyBorder="1" applyAlignment="1">
      <alignment horizontal="centerContinuous"/>
    </xf>
    <xf numFmtId="0" fontId="10" fillId="0" borderId="0" xfId="0" applyFont="1" applyBorder="1" applyAlignment="1">
      <alignment horizontal="right"/>
    </xf>
    <xf numFmtId="164" fontId="10" fillId="0" borderId="0" xfId="0" applyNumberFormat="1" applyFont="1" applyBorder="1" applyAlignment="1">
      <alignment horizontal="right"/>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Border="1" applyAlignment="1">
      <alignment horizontal="right" wrapText="1"/>
    </xf>
    <xf numFmtId="0" fontId="4" fillId="0" borderId="0" xfId="0" applyFont="1" applyFill="1" applyBorder="1" applyAlignment="1">
      <alignment horizontal="right" wrapText="1"/>
    </xf>
    <xf numFmtId="166" fontId="2" fillId="0" borderId="0" xfId="0" applyNumberFormat="1" applyFont="1" applyBorder="1" applyAlignment="1">
      <alignment horizontal="right"/>
    </xf>
    <xf numFmtId="0" fontId="2" fillId="0" borderId="0" xfId="0" applyFont="1" applyBorder="1" applyAlignment="1">
      <alignment horizontal="right"/>
    </xf>
    <xf numFmtId="3" fontId="5" fillId="0" borderId="0" xfId="0" applyNumberFormat="1" applyFont="1" applyFill="1" applyBorder="1" applyAlignment="1">
      <alignment horizontal="right"/>
    </xf>
    <xf numFmtId="182" fontId="0" fillId="0" borderId="0" xfId="0" applyNumberFormat="1" applyFont="1" applyBorder="1" applyAlignment="1">
      <alignment/>
    </xf>
    <xf numFmtId="172" fontId="0" fillId="0" borderId="0" xfId="0" applyNumberFormat="1" applyFont="1" applyFill="1" applyBorder="1" applyAlignment="1">
      <alignment/>
    </xf>
    <xf numFmtId="0" fontId="4" fillId="0" borderId="0" xfId="0" applyFont="1" applyBorder="1" applyAlignment="1">
      <alignment vertical="center"/>
    </xf>
    <xf numFmtId="0" fontId="4" fillId="0" borderId="0" xfId="0" applyFont="1" applyFill="1" applyBorder="1" applyAlignment="1">
      <alignment horizontal="center" wrapText="1"/>
    </xf>
    <xf numFmtId="0" fontId="5" fillId="0" borderId="0" xfId="0" applyFont="1" applyBorder="1" applyAlignment="1">
      <alignment horizontal="centerContinuous"/>
    </xf>
    <xf numFmtId="49" fontId="4" fillId="0" borderId="0" xfId="0" applyNumberFormat="1" applyFont="1" applyBorder="1" applyAlignment="1">
      <alignment horizontal="right"/>
    </xf>
    <xf numFmtId="49" fontId="4" fillId="0" borderId="0" xfId="0" applyNumberFormat="1" applyFont="1" applyFill="1" applyBorder="1" applyAlignment="1">
      <alignment horizontal="right"/>
    </xf>
    <xf numFmtId="49" fontId="4" fillId="0" borderId="0" xfId="0" applyNumberFormat="1" applyFont="1" applyBorder="1" applyAlignment="1">
      <alignment/>
    </xf>
    <xf numFmtId="0" fontId="1" fillId="0" borderId="0" xfId="0" applyFont="1" applyBorder="1" applyAlignment="1">
      <alignment wrapText="1"/>
    </xf>
    <xf numFmtId="0" fontId="20" fillId="0" borderId="0" xfId="0" applyFont="1" applyBorder="1" applyAlignment="1">
      <alignment horizontal="left"/>
    </xf>
    <xf numFmtId="0" fontId="22" fillId="0" borderId="0" xfId="0" applyFont="1" applyBorder="1" applyAlignment="1">
      <alignment horizontal="center" vertical="top" wrapText="1"/>
    </xf>
    <xf numFmtId="1" fontId="20" fillId="0" borderId="0" xfId="0" applyNumberFormat="1" applyFont="1" applyBorder="1" applyAlignment="1">
      <alignment horizontal="right"/>
    </xf>
    <xf numFmtId="1" fontId="20" fillId="0" borderId="0" xfId="0" applyNumberFormat="1" applyFont="1" applyBorder="1" applyAlignment="1">
      <alignment/>
    </xf>
    <xf numFmtId="1" fontId="20" fillId="0" borderId="0" xfId="0" applyNumberFormat="1" applyFont="1" applyFill="1" applyBorder="1" applyAlignment="1">
      <alignment/>
    </xf>
    <xf numFmtId="0" fontId="22" fillId="0" borderId="0" xfId="0" applyFont="1" applyBorder="1" applyAlignment="1">
      <alignment horizontal="center" wrapText="1"/>
    </xf>
    <xf numFmtId="0" fontId="22" fillId="0" borderId="0" xfId="0" applyFont="1" applyFill="1" applyAlignment="1">
      <alignment wrapText="1"/>
    </xf>
    <xf numFmtId="0" fontId="11" fillId="0" borderId="0" xfId="64" applyFont="1" applyBorder="1">
      <alignment/>
      <protection/>
    </xf>
    <xf numFmtId="0" fontId="22" fillId="0" borderId="12" xfId="0" applyFont="1" applyBorder="1" applyAlignment="1">
      <alignment horizontal="center" wrapText="1"/>
    </xf>
    <xf numFmtId="41" fontId="5" fillId="0" borderId="0" xfId="0" applyNumberFormat="1" applyFont="1" applyFill="1" applyBorder="1" applyAlignment="1">
      <alignment/>
    </xf>
    <xf numFmtId="167" fontId="13" fillId="0" borderId="0" xfId="0" applyNumberFormat="1" applyFont="1" applyAlignment="1">
      <alignment/>
    </xf>
    <xf numFmtId="41" fontId="5" fillId="0" borderId="0" xfId="0" applyNumberFormat="1" applyFont="1" applyFill="1" applyAlignment="1">
      <alignment horizontal="right"/>
    </xf>
    <xf numFmtId="167" fontId="5" fillId="0" borderId="0" xfId="42" applyNumberFormat="1" applyFont="1" applyFill="1" applyBorder="1" applyAlignment="1">
      <alignment/>
    </xf>
    <xf numFmtId="0" fontId="5" fillId="0" borderId="0" xfId="0" applyFont="1" applyFill="1" applyBorder="1" applyAlignment="1" quotePrefix="1">
      <alignment horizontal="left"/>
    </xf>
    <xf numFmtId="175" fontId="5"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30" fillId="0" borderId="0" xfId="57" applyFont="1" applyAlignment="1" applyProtection="1">
      <alignment vertical="center"/>
      <protection/>
    </xf>
    <xf numFmtId="41" fontId="0" fillId="0" borderId="0" xfId="0" applyNumberFormat="1" applyFont="1" applyBorder="1" applyAlignment="1">
      <alignment/>
    </xf>
    <xf numFmtId="0" fontId="0" fillId="0" borderId="0" xfId="0" applyFont="1" applyAlignment="1">
      <alignment horizontal="centerContinuous"/>
    </xf>
    <xf numFmtId="0" fontId="0" fillId="0" borderId="0" xfId="0" applyFont="1" applyFill="1" applyAlignment="1">
      <alignment/>
    </xf>
    <xf numFmtId="41" fontId="5" fillId="0" borderId="0" xfId="0" applyNumberFormat="1" applyFont="1" applyBorder="1" applyAlignment="1">
      <alignment horizontal="right"/>
    </xf>
    <xf numFmtId="164" fontId="0" fillId="0" borderId="0" xfId="0" applyNumberFormat="1" applyFont="1" applyBorder="1" applyAlignment="1" quotePrefix="1">
      <alignment horizontal="right"/>
    </xf>
    <xf numFmtId="0" fontId="0" fillId="0" borderId="0" xfId="64" applyFont="1">
      <alignment/>
      <protection/>
    </xf>
    <xf numFmtId="167" fontId="0" fillId="0" borderId="0" xfId="0" applyNumberFormat="1" applyFont="1" applyAlignment="1">
      <alignment/>
    </xf>
    <xf numFmtId="164" fontId="5" fillId="0" borderId="0" xfId="0" applyNumberFormat="1" applyFont="1" applyBorder="1" applyAlignment="1">
      <alignment horizontal="right"/>
    </xf>
    <xf numFmtId="170" fontId="0" fillId="0" borderId="0" xfId="0" applyNumberFormat="1" applyFont="1" applyFill="1" applyBorder="1" applyAlignment="1">
      <alignment/>
    </xf>
    <xf numFmtId="170" fontId="0" fillId="0" borderId="0" xfId="0" applyNumberFormat="1" applyFont="1" applyBorder="1" applyAlignment="1">
      <alignment/>
    </xf>
    <xf numFmtId="170" fontId="4" fillId="0" borderId="0" xfId="0" applyNumberFormat="1" applyFont="1" applyBorder="1" applyAlignment="1">
      <alignment/>
    </xf>
    <xf numFmtId="3" fontId="0" fillId="0" borderId="0" xfId="0" applyNumberFormat="1" applyFont="1" applyBorder="1" applyAlignment="1">
      <alignment/>
    </xf>
    <xf numFmtId="1" fontId="0" fillId="0" borderId="0" xfId="0" applyNumberFormat="1" applyFont="1" applyBorder="1" applyAlignment="1">
      <alignment/>
    </xf>
    <xf numFmtId="170" fontId="4" fillId="0" borderId="0" xfId="0" applyNumberFormat="1" applyFont="1" applyFill="1" applyBorder="1" applyAlignment="1">
      <alignment/>
    </xf>
    <xf numFmtId="164" fontId="0" fillId="0" borderId="0" xfId="0" applyNumberFormat="1" applyFont="1" applyBorder="1" applyAlignment="1">
      <alignment/>
    </xf>
    <xf numFmtId="0" fontId="31" fillId="0" borderId="0" xfId="53" applyFont="1" applyBorder="1" applyAlignment="1">
      <alignment/>
    </xf>
    <xf numFmtId="0" fontId="5" fillId="0" borderId="0" xfId="0" applyFont="1" applyAlignment="1">
      <alignment horizontal="left" vertical="top"/>
    </xf>
    <xf numFmtId="0" fontId="4" fillId="0" borderId="0" xfId="0" applyFont="1" applyAlignment="1">
      <alignment horizontal="left" vertical="top"/>
    </xf>
    <xf numFmtId="0" fontId="11" fillId="0" borderId="0" xfId="0" applyFont="1" applyBorder="1" applyAlignment="1">
      <alignment/>
    </xf>
    <xf numFmtId="0" fontId="25" fillId="0" borderId="0" xfId="0" applyFont="1" applyBorder="1" applyAlignment="1">
      <alignment/>
    </xf>
    <xf numFmtId="0" fontId="0" fillId="0" borderId="0" xfId="0" applyFont="1" applyBorder="1" applyAlignment="1">
      <alignment/>
    </xf>
    <xf numFmtId="1" fontId="5" fillId="0" borderId="0" xfId="0" applyNumberFormat="1" applyFont="1" applyAlignment="1">
      <alignment horizontal="righ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Followed Hyperlink 2"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Input" xfId="61"/>
    <cellStyle name="Linked Cell" xfId="62"/>
    <cellStyle name="Neutral" xfId="63"/>
    <cellStyle name="Normal 2" xfId="64"/>
    <cellStyle name="Normal 2 2 2" xfId="65"/>
    <cellStyle name="Normal 3" xfId="66"/>
    <cellStyle name="Normal 4" xfId="67"/>
    <cellStyle name="Note" xfId="68"/>
    <cellStyle name="Note 2"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ables/table1.xml><?xml version="1.0" encoding="utf-8"?>
<table xmlns="http://schemas.openxmlformats.org/spreadsheetml/2006/main" id="1" name="Table1" displayName="Table1" ref="A5:AH51" comment="" totalsRowShown="0">
  <autoFilter ref="A5:AH51"/>
  <tableColumns count="34">
    <tableColumn id="1" name="Road type"/>
    <tableColumn id="2" name="1990"/>
    <tableColumn id="3" name="1991"/>
    <tableColumn id="4" name="1992"/>
    <tableColumn id="5" name="1993"/>
    <tableColumn id="6" name="1994"/>
    <tableColumn id="7" name="1995"/>
    <tableColumn id="8" name="1996"/>
    <tableColumn id="9" name="1997"/>
    <tableColumn id="10" name="1998"/>
    <tableColumn id="11" name="1999"/>
    <tableColumn id="12" name="2000"/>
    <tableColumn id="13" name="2001"/>
    <tableColumn id="14" name="2002"/>
    <tableColumn id="15" name="2003"/>
    <tableColumn id="16" name="2004"/>
    <tableColumn id="17" name="2005"/>
    <tableColumn id="18" name="2006"/>
    <tableColumn id="19" name="2007"/>
    <tableColumn id="20" name="2008"/>
    <tableColumn id="21" name="2009"/>
    <tableColumn id="22" name="2010"/>
    <tableColumn id="23" name="2011"/>
    <tableColumn id="24" name="2012"/>
    <tableColumn id="25" name="2013"/>
    <tableColumn id="26" name="2014"/>
    <tableColumn id="27" name="2015"/>
    <tableColumn id="28" name="2016"/>
    <tableColumn id="29" name="2017"/>
    <tableColumn id="30" name="2018"/>
    <tableColumn id="31" name="2019"/>
    <tableColumn id="32" name="2020"/>
    <tableColumn id="33" name="2021"/>
    <tableColumn id="34" name="2022"/>
  </tableColumns>
  <tableStyleInfo name="" showFirstColumn="0" showLastColumn="0" showRowStripes="0" showColumnStripes="0"/>
</table>
</file>

<file path=xl/tables/table2.xml><?xml version="1.0" encoding="utf-8"?>
<table xmlns="http://schemas.openxmlformats.org/spreadsheetml/2006/main" id="2" name="Table2" displayName="Table2" ref="A4:K72" comment="" totalsRowShown="0">
  <autoFilter ref="A4:K72"/>
  <tableColumns count="11">
    <tableColumn id="1" name="Council"/>
    <tableColumn id="2" name="Trunk motorway [Note 8]"/>
    <tableColumn id="3" name="Trunk motorway slips"/>
    <tableColumn id="4" name="Trunk A Roads"/>
    <tableColumn id="5" name="Trunk total"/>
    <tableColumn id="6" name="Local Authority A  Roads [Note9] [Note 11]"/>
    <tableColumn id="7" name="Local Authority B  Roads [Note9] [Note 11]"/>
    <tableColumn id="8" name="  Local Authority C  Roads [Note9] [Note 11]"/>
    <tableColumn id="9" name="Local Authority Unclassified [Note9] [Note 11]"/>
    <tableColumn id="10" name="Local Authority Total [Note9] [Note 11]"/>
    <tableColumn id="11" name="Total all roads"/>
  </tableColumns>
  <tableStyleInfo name="" showFirstColumn="0" showLastColumn="0" showRowStripes="0" showColumnStripes="0"/>
</table>
</file>

<file path=xl/tables/table3.xml><?xml version="1.0" encoding="utf-8"?>
<table xmlns="http://schemas.openxmlformats.org/spreadsheetml/2006/main" id="3" name="Table3" displayName="Table3" ref="A5:AB18" comment="" totalsRowShown="0">
  <autoFilter ref="A5:AB18"/>
  <tableColumns count="28">
    <tableColumn id="1" name="Constructed/resurfaced"/>
    <tableColumn id="2" name="1996-97"/>
    <tableColumn id="3" name="1997-98"/>
    <tableColumn id="4" name="1998-99"/>
    <tableColumn id="5" name="1999-00"/>
    <tableColumn id="6" name="2000-01"/>
    <tableColumn id="7" name="2001-02"/>
    <tableColumn id="8" name="2002-03 "/>
    <tableColumn id="9" name="2003-04 "/>
    <tableColumn id="10" name="2004-05"/>
    <tableColumn id="11" name="2005-06"/>
    <tableColumn id="12" name="2006-07 "/>
    <tableColumn id="13" name="2007-08 "/>
    <tableColumn id="14" name="2008-09 "/>
    <tableColumn id="15" name="2009-10"/>
    <tableColumn id="16" name="2010-11 "/>
    <tableColumn id="17" name="2011-12 "/>
    <tableColumn id="18" name="2012-13"/>
    <tableColumn id="19" name="2013-14 "/>
    <tableColumn id="20" name="2014-15 "/>
    <tableColumn id="21" name="2015-16 "/>
    <tableColumn id="22" name="2016-17 "/>
    <tableColumn id="23" name="2017-18"/>
    <tableColumn id="24" name="2018-19 "/>
    <tableColumn id="25" name="2019-20 "/>
    <tableColumn id="26" name="2020-21"/>
    <tableColumn id="27" name="2021-22"/>
    <tableColumn id="28" name="2022-23 (prov)"/>
  </tableColumns>
  <tableStyleInfo name="" showFirstColumn="0" showLastColumn="0" showRowStripes="0" showColumnStripes="0"/>
</table>
</file>

<file path=xl/tables/table4.xml><?xml version="1.0" encoding="utf-8"?>
<table xmlns="http://schemas.openxmlformats.org/spreadsheetml/2006/main" id="4" name="Table4" displayName="Table4" ref="A6:G38" comment="" totalsRowShown="0">
  <autoFilter ref="A6:G38"/>
  <tableColumns count="7">
    <tableColumn id="1" name="Years"/>
    <tableColumn id="2" name="&lt;0"/>
    <tableColumn id="3" name="0-4"/>
    <tableColumn id="4" name="5-9"/>
    <tableColumn id="5" name="10-14"/>
    <tableColumn id="6" name="15-19"/>
    <tableColumn id="7" name="&gt;19"/>
  </tableColumns>
  <tableStyleInfo name="" showFirstColumn="0" showLastColumn="0" showRowStripes="0" showColumnStripes="0"/>
</table>
</file>

<file path=xl/tables/table5.xml><?xml version="1.0" encoding="utf-8"?>
<table xmlns="http://schemas.openxmlformats.org/spreadsheetml/2006/main" id="5" name="Table5" displayName="Table5" ref="A5:D32" comment="" totalsRowShown="0">
  <autoFilter ref="A5:D32"/>
  <tableColumns count="4">
    <tableColumn id="1" name="Year"/>
    <tableColumn id="2" name="Motorways requires close monitoring"/>
    <tableColumn id="3" name="Dual carriageways requires close monitoring"/>
    <tableColumn id="4" name="Single carriageways requires close monitoring"/>
  </tableColumns>
  <tableStyleInfo name="" showFirstColumn="0" showLastColumn="0" showRowStripes="0" showColumnStripes="0"/>
</table>
</file>

<file path=xl/tables/table6.xml><?xml version="1.0" encoding="utf-8"?>
<table xmlns="http://schemas.openxmlformats.org/spreadsheetml/2006/main" id="6" name="Table6" displayName="Table6" ref="A4:K38" comment="" totalsRowShown="0">
  <autoFilter ref="A4:K38"/>
  <tableColumns count="11">
    <tableColumn id="1" name="(a) in each Council area:  2022-23"/>
    <tableColumn id="2" name="A roads condition red"/>
    <tableColumn id="3" name="A roads condition amber "/>
    <tableColumn id="4" name="B roads condition red"/>
    <tableColumn id="5" name="B roads condition amber "/>
    <tableColumn id="6" name="C roads condition red"/>
    <tableColumn id="7" name="C roads condition amber "/>
    <tableColumn id="8" name="Unclassified condition red"/>
    <tableColumn id="9" name="Unclassified condition amber "/>
    <tableColumn id="10" name="All roads condition red"/>
    <tableColumn id="11" name="All roads condition amber "/>
  </tableColumns>
  <tableStyleInfo name="" showFirstColumn="0" showLastColumn="0" showRowStripes="0" showColumnStripes="0"/>
</table>
</file>

<file path=xl/tables/table7.xml><?xml version="1.0" encoding="utf-8"?>
<table xmlns="http://schemas.openxmlformats.org/spreadsheetml/2006/main" id="15" name="Table15" displayName="Table15" ref="A4:K23" comment="" totalsRowShown="0">
  <autoFilter ref="A4:K23"/>
  <tableColumns count="11">
    <tableColumn id="1" name="(b) for Scotland as a whole:  2005-06  to 2022-23 (New RCI  Series) [Note 19]"/>
    <tableColumn id="2" name="A roads condition red"/>
    <tableColumn id="3" name="A roads condition amber "/>
    <tableColumn id="4" name="B roads condition red"/>
    <tableColumn id="5" name="B roads condition amber "/>
    <tableColumn id="6" name="C roads condition red"/>
    <tableColumn id="7" name="C roads condition amber "/>
    <tableColumn id="8" name="Unclassified condition red"/>
    <tableColumn id="9" name="Unclassified condition amber "/>
    <tableColumn id="10" name="All roads condition red"/>
    <tableColumn id="11" name="All roads condition amber "/>
  </tableColumns>
  <tableStyleInfo name="" showFirstColumn="0" showLastColumn="0" showRowStripes="0" showColumnStripes="0"/>
</table>
</file>

<file path=xl/tables/table8.xml><?xml version="1.0" encoding="utf-8"?>
<table xmlns="http://schemas.openxmlformats.org/spreadsheetml/2006/main" id="7" name="Table7" displayName="Table7" ref="A4:K11" comment="" totalsRowShown="0">
  <autoFilter ref="A4:K11"/>
  <tableColumns count="11">
    <tableColumn id="1" name="(c ) for Scotland as a whole:  2002-03 [Note 20] to 2007-08 (Old SPI  Series)"/>
    <tableColumn id="2" name="A roads condition red"/>
    <tableColumn id="3" name="A roads condition amber "/>
    <tableColumn id="4" name="B roads condition red"/>
    <tableColumn id="5" name="B roads condition amber "/>
    <tableColumn id="6" name="C roads condition red"/>
    <tableColumn id="7" name="C roads condition amber "/>
    <tableColumn id="8" name="Unclassified condition red"/>
    <tableColumn id="9" name="Unclassified condition amber "/>
    <tableColumn id="10" name="All roads condition red"/>
    <tableColumn id="11" name="All roads condition amber "/>
  </tableColumns>
  <tableStyleInfo nam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8"/>
  <sheetViews>
    <sheetView zoomScalePageLayoutView="0" workbookViewId="0" topLeftCell="A1">
      <selection activeCell="G18" sqref="G18"/>
    </sheetView>
  </sheetViews>
  <sheetFormatPr defaultColWidth="9.140625" defaultRowHeight="12.75"/>
  <sheetData>
    <row r="1" spans="1:2" ht="13.5" thickBot="1">
      <c r="A1" s="5">
        <v>999</v>
      </c>
      <c r="B1" s="6" t="s">
        <v>67</v>
      </c>
    </row>
    <row r="2" ht="12.75">
      <c r="B2" s="7" t="s">
        <v>68</v>
      </c>
    </row>
    <row r="3" ht="12.75">
      <c r="B3" t="s">
        <v>69</v>
      </c>
    </row>
    <row r="4" ht="12.75">
      <c r="B4" t="s">
        <v>70</v>
      </c>
    </row>
    <row r="6" spans="1:5" ht="12.75">
      <c r="A6" s="8">
        <v>3.5</v>
      </c>
      <c r="B6" s="8" t="s">
        <v>71</v>
      </c>
      <c r="E6" s="6"/>
    </row>
    <row r="8" ht="12.75">
      <c r="A8" t="s">
        <v>94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93"/>
  <sheetViews>
    <sheetView zoomScale="85" zoomScaleNormal="85" zoomScalePageLayoutView="0" workbookViewId="0" topLeftCell="A1">
      <selection activeCell="I22" sqref="I22"/>
    </sheetView>
  </sheetViews>
  <sheetFormatPr defaultColWidth="9.140625" defaultRowHeight="12.75"/>
  <cols>
    <col min="1" max="1" width="26.140625" style="88" customWidth="1"/>
    <col min="2" max="7" width="11.7109375" style="88" customWidth="1"/>
    <col min="8" max="8" width="6.28125" style="88" customWidth="1"/>
    <col min="9" max="9" width="13.421875" style="88" customWidth="1"/>
    <col min="10" max="10" width="6.28125" style="88" customWidth="1"/>
    <col min="11" max="16384" width="9.140625" style="88" customWidth="1"/>
  </cols>
  <sheetData>
    <row r="1" s="3" customFormat="1" ht="18.75">
      <c r="A1" s="56" t="s">
        <v>282</v>
      </c>
    </row>
    <row r="2" s="3" customFormat="1" ht="15">
      <c r="A2" s="134" t="s">
        <v>226</v>
      </c>
    </row>
    <row r="3" s="3" customFormat="1" ht="15">
      <c r="A3" s="135" t="s">
        <v>98</v>
      </c>
    </row>
    <row r="4" spans="1:9" s="3" customFormat="1" ht="16.5" customHeight="1">
      <c r="A4" s="17" t="s">
        <v>118</v>
      </c>
      <c r="B4" s="19"/>
      <c r="C4" s="19"/>
      <c r="D4" s="19"/>
      <c r="E4" s="19"/>
      <c r="F4" s="19"/>
      <c r="G4" s="22"/>
      <c r="H4" s="19"/>
      <c r="I4" s="19"/>
    </row>
    <row r="5" spans="1:9" s="3" customFormat="1" ht="16.5" customHeight="1">
      <c r="A5" s="19"/>
      <c r="B5" s="19"/>
      <c r="C5" s="19"/>
      <c r="D5" s="136" t="s">
        <v>63</v>
      </c>
      <c r="E5" s="151"/>
      <c r="F5" s="19"/>
      <c r="G5" s="22"/>
      <c r="H5" s="19"/>
      <c r="I5" s="18"/>
    </row>
    <row r="6" spans="1:9" s="3" customFormat="1" ht="16.5" customHeight="1">
      <c r="A6" s="17" t="s">
        <v>277</v>
      </c>
      <c r="B6" s="141" t="s">
        <v>57</v>
      </c>
      <c r="C6" s="141" t="s">
        <v>58</v>
      </c>
      <c r="D6" s="152" t="s">
        <v>59</v>
      </c>
      <c r="E6" s="152" t="s">
        <v>60</v>
      </c>
      <c r="F6" s="152" t="s">
        <v>61</v>
      </c>
      <c r="G6" s="153" t="s">
        <v>62</v>
      </c>
      <c r="H6" s="154"/>
      <c r="I6" s="62"/>
    </row>
    <row r="7" spans="7:9" ht="16.5" customHeight="1">
      <c r="G7" s="174"/>
      <c r="I7" s="89"/>
    </row>
    <row r="8" spans="1:9" ht="16.5" customHeight="1">
      <c r="A8" s="19" t="s">
        <v>64</v>
      </c>
      <c r="B8" s="3">
        <v>11</v>
      </c>
      <c r="C8" s="3">
        <v>8</v>
      </c>
      <c r="D8" s="3">
        <v>11</v>
      </c>
      <c r="E8" s="3">
        <v>8</v>
      </c>
      <c r="F8" s="3">
        <v>8</v>
      </c>
      <c r="G8" s="13">
        <v>54</v>
      </c>
      <c r="H8" s="3"/>
      <c r="I8" s="27"/>
    </row>
    <row r="9" spans="1:9" ht="16.5" customHeight="1">
      <c r="A9" s="19" t="s">
        <v>65</v>
      </c>
      <c r="B9" s="22">
        <v>10</v>
      </c>
      <c r="C9" s="22">
        <v>9</v>
      </c>
      <c r="D9" s="22">
        <v>9</v>
      </c>
      <c r="E9" s="22">
        <v>8</v>
      </c>
      <c r="F9" s="22">
        <v>7</v>
      </c>
      <c r="G9" s="24">
        <v>57</v>
      </c>
      <c r="H9" s="22"/>
      <c r="I9" s="23"/>
    </row>
    <row r="10" spans="1:9" ht="16.5" customHeight="1">
      <c r="A10" s="19" t="s">
        <v>75</v>
      </c>
      <c r="B10" s="19">
        <v>10</v>
      </c>
      <c r="C10" s="19">
        <v>8</v>
      </c>
      <c r="D10" s="19">
        <v>10</v>
      </c>
      <c r="E10" s="19">
        <v>9</v>
      </c>
      <c r="F10" s="19">
        <v>10</v>
      </c>
      <c r="G10" s="19">
        <v>53</v>
      </c>
      <c r="H10" s="19"/>
      <c r="I10" s="27"/>
    </row>
    <row r="11" spans="1:9" s="89" customFormat="1" ht="16.5" customHeight="1">
      <c r="A11" s="19" t="s">
        <v>76</v>
      </c>
      <c r="B11" s="19">
        <v>9</v>
      </c>
      <c r="C11" s="19">
        <v>7</v>
      </c>
      <c r="D11" s="19">
        <v>9</v>
      </c>
      <c r="E11" s="19">
        <v>8</v>
      </c>
      <c r="F11" s="19">
        <v>8</v>
      </c>
      <c r="G11" s="19">
        <v>59</v>
      </c>
      <c r="H11" s="19"/>
      <c r="I11" s="27"/>
    </row>
    <row r="12" spans="1:9" s="89" customFormat="1" ht="16.5" customHeight="1">
      <c r="A12" s="19" t="s">
        <v>77</v>
      </c>
      <c r="B12" s="22">
        <v>4</v>
      </c>
      <c r="C12" s="22">
        <v>4</v>
      </c>
      <c r="D12" s="22">
        <v>7</v>
      </c>
      <c r="E12" s="22">
        <v>7</v>
      </c>
      <c r="F12" s="22">
        <v>10</v>
      </c>
      <c r="G12" s="22">
        <v>68</v>
      </c>
      <c r="H12" s="22"/>
      <c r="I12" s="23"/>
    </row>
    <row r="13" spans="1:9" s="89" customFormat="1" ht="16.5" customHeight="1">
      <c r="A13" s="19" t="s">
        <v>78</v>
      </c>
      <c r="B13" s="22">
        <v>4</v>
      </c>
      <c r="C13" s="22">
        <v>4</v>
      </c>
      <c r="D13" s="22">
        <v>7</v>
      </c>
      <c r="E13" s="22">
        <v>7</v>
      </c>
      <c r="F13" s="22">
        <v>11</v>
      </c>
      <c r="G13" s="22">
        <v>67</v>
      </c>
      <c r="H13" s="22"/>
      <c r="I13" s="23"/>
    </row>
    <row r="14" spans="1:9" s="89" customFormat="1" ht="16.5" customHeight="1">
      <c r="A14" s="22" t="s">
        <v>84</v>
      </c>
      <c r="B14" s="22">
        <v>4</v>
      </c>
      <c r="C14" s="22">
        <v>4</v>
      </c>
      <c r="D14" s="22">
        <v>6</v>
      </c>
      <c r="E14" s="22">
        <v>7</v>
      </c>
      <c r="F14" s="22">
        <v>12</v>
      </c>
      <c r="G14" s="22">
        <v>67</v>
      </c>
      <c r="H14" s="22"/>
      <c r="I14" s="23"/>
    </row>
    <row r="15" spans="1:9" s="89" customFormat="1" ht="16.5" customHeight="1">
      <c r="A15" s="22" t="s">
        <v>89</v>
      </c>
      <c r="B15" s="22">
        <v>4</v>
      </c>
      <c r="C15" s="22">
        <v>5</v>
      </c>
      <c r="D15" s="22">
        <v>6</v>
      </c>
      <c r="E15" s="22">
        <v>7</v>
      </c>
      <c r="F15" s="22">
        <v>13</v>
      </c>
      <c r="G15" s="22">
        <v>65</v>
      </c>
      <c r="H15" s="22"/>
      <c r="I15" s="23"/>
    </row>
    <row r="16" spans="1:9" s="89" customFormat="1" ht="16.5" customHeight="1">
      <c r="A16" s="22" t="s">
        <v>90</v>
      </c>
      <c r="B16" s="22">
        <v>4</v>
      </c>
      <c r="C16" s="22">
        <v>4</v>
      </c>
      <c r="D16" s="22">
        <v>6</v>
      </c>
      <c r="E16" s="22">
        <v>7</v>
      </c>
      <c r="F16" s="22">
        <v>15</v>
      </c>
      <c r="G16" s="22">
        <v>63</v>
      </c>
      <c r="H16" s="22"/>
      <c r="I16" s="23"/>
    </row>
    <row r="17" spans="1:9" s="89" customFormat="1" ht="16.5" customHeight="1">
      <c r="A17" s="22" t="s">
        <v>93</v>
      </c>
      <c r="B17" s="22">
        <v>5</v>
      </c>
      <c r="C17" s="22">
        <v>4</v>
      </c>
      <c r="D17" s="22">
        <v>6</v>
      </c>
      <c r="E17" s="22">
        <v>7</v>
      </c>
      <c r="F17" s="22">
        <v>15</v>
      </c>
      <c r="G17" s="22">
        <v>63</v>
      </c>
      <c r="H17" s="22"/>
      <c r="I17" s="23"/>
    </row>
    <row r="18" spans="1:9" s="89" customFormat="1" ht="16.5" customHeight="1">
      <c r="A18" s="22" t="s">
        <v>96</v>
      </c>
      <c r="B18" s="22">
        <v>4</v>
      </c>
      <c r="C18" s="22">
        <v>4</v>
      </c>
      <c r="D18" s="22">
        <v>7</v>
      </c>
      <c r="E18" s="22">
        <v>7</v>
      </c>
      <c r="F18" s="22">
        <v>13</v>
      </c>
      <c r="G18" s="22">
        <v>65</v>
      </c>
      <c r="H18" s="22"/>
      <c r="I18" s="23"/>
    </row>
    <row r="19" spans="1:9" s="89" customFormat="1" ht="16.5" customHeight="1">
      <c r="A19" s="22" t="s">
        <v>104</v>
      </c>
      <c r="B19" s="22">
        <v>4</v>
      </c>
      <c r="C19" s="22">
        <v>4</v>
      </c>
      <c r="D19" s="22">
        <v>6</v>
      </c>
      <c r="E19" s="22">
        <v>7</v>
      </c>
      <c r="F19" s="22">
        <v>11</v>
      </c>
      <c r="G19" s="22">
        <v>68</v>
      </c>
      <c r="H19" s="22"/>
      <c r="I19" s="23"/>
    </row>
    <row r="20" spans="1:9" s="89" customFormat="1" ht="16.5" customHeight="1">
      <c r="A20" s="22" t="s">
        <v>109</v>
      </c>
      <c r="B20" s="22">
        <v>5</v>
      </c>
      <c r="C20" s="22">
        <v>5</v>
      </c>
      <c r="D20" s="22">
        <v>7</v>
      </c>
      <c r="E20" s="22">
        <v>8</v>
      </c>
      <c r="F20" s="22">
        <v>11</v>
      </c>
      <c r="G20" s="22">
        <v>64</v>
      </c>
      <c r="H20" s="22"/>
      <c r="I20" s="23"/>
    </row>
    <row r="21" spans="1:9" s="89" customFormat="1" ht="16.5" customHeight="1">
      <c r="A21" s="22" t="s">
        <v>113</v>
      </c>
      <c r="B21" s="22">
        <v>5</v>
      </c>
      <c r="C21" s="22">
        <v>4</v>
      </c>
      <c r="D21" s="22">
        <v>6</v>
      </c>
      <c r="E21" s="22">
        <v>7</v>
      </c>
      <c r="F21" s="22">
        <v>9</v>
      </c>
      <c r="G21" s="22">
        <v>69</v>
      </c>
      <c r="H21" s="22"/>
      <c r="I21" s="23"/>
    </row>
    <row r="22" spans="1:9" s="89" customFormat="1" ht="16.5" customHeight="1">
      <c r="A22" s="22" t="s">
        <v>285</v>
      </c>
      <c r="B22" s="22">
        <v>10</v>
      </c>
      <c r="C22" s="22">
        <v>7</v>
      </c>
      <c r="D22" s="22">
        <v>10</v>
      </c>
      <c r="E22" s="22">
        <v>10</v>
      </c>
      <c r="F22" s="22">
        <v>11</v>
      </c>
      <c r="G22" s="22">
        <v>52</v>
      </c>
      <c r="H22" s="22"/>
      <c r="I22" s="23"/>
    </row>
    <row r="23" spans="1:9" s="89" customFormat="1" ht="16.5" customHeight="1">
      <c r="A23" s="22" t="s">
        <v>126</v>
      </c>
      <c r="B23" s="22">
        <v>13</v>
      </c>
      <c r="C23" s="22">
        <v>8</v>
      </c>
      <c r="D23" s="22">
        <v>10</v>
      </c>
      <c r="E23" s="22">
        <v>10</v>
      </c>
      <c r="F23" s="22">
        <v>12</v>
      </c>
      <c r="G23" s="22">
        <v>46</v>
      </c>
      <c r="H23" s="22"/>
      <c r="I23" s="23"/>
    </row>
    <row r="24" spans="1:9" s="89" customFormat="1" ht="16.5" customHeight="1">
      <c r="A24" s="22" t="s">
        <v>137</v>
      </c>
      <c r="B24" s="22">
        <v>14</v>
      </c>
      <c r="C24" s="22">
        <v>8</v>
      </c>
      <c r="D24" s="22">
        <v>10</v>
      </c>
      <c r="E24" s="22">
        <v>9</v>
      </c>
      <c r="F24" s="22">
        <v>11</v>
      </c>
      <c r="G24" s="22">
        <v>49</v>
      </c>
      <c r="H24" s="22"/>
      <c r="I24" s="23"/>
    </row>
    <row r="25" spans="1:9" s="89" customFormat="1" ht="16.5" customHeight="1">
      <c r="A25" s="22" t="s">
        <v>136</v>
      </c>
      <c r="B25" s="22">
        <v>13</v>
      </c>
      <c r="C25" s="22">
        <v>7</v>
      </c>
      <c r="D25" s="22">
        <v>9</v>
      </c>
      <c r="E25" s="22">
        <v>9</v>
      </c>
      <c r="F25" s="22">
        <v>12</v>
      </c>
      <c r="G25" s="22">
        <v>50</v>
      </c>
      <c r="H25" s="22"/>
      <c r="I25" s="23"/>
    </row>
    <row r="26" spans="1:9" s="89" customFormat="1" ht="16.5" customHeight="1">
      <c r="A26" s="22" t="s">
        <v>152</v>
      </c>
      <c r="B26" s="46">
        <v>12.43</v>
      </c>
      <c r="C26" s="46">
        <v>9.07</v>
      </c>
      <c r="D26" s="46">
        <v>9.38</v>
      </c>
      <c r="E26" s="46">
        <v>8.57</v>
      </c>
      <c r="F26" s="46">
        <v>12.66</v>
      </c>
      <c r="G26" s="46">
        <v>47.89</v>
      </c>
      <c r="H26" s="22"/>
      <c r="I26" s="23"/>
    </row>
    <row r="27" spans="1:9" s="89" customFormat="1" ht="16.5" customHeight="1">
      <c r="A27" s="22" t="s">
        <v>157</v>
      </c>
      <c r="B27" s="46">
        <v>12</v>
      </c>
      <c r="C27" s="46">
        <v>9</v>
      </c>
      <c r="D27" s="46">
        <v>9</v>
      </c>
      <c r="E27" s="46">
        <v>9</v>
      </c>
      <c r="F27" s="46">
        <v>12</v>
      </c>
      <c r="G27" s="46">
        <v>49</v>
      </c>
      <c r="H27" s="22"/>
      <c r="I27" s="23"/>
    </row>
    <row r="28" spans="1:9" s="89" customFormat="1" ht="16.5" customHeight="1">
      <c r="A28" s="22" t="s">
        <v>159</v>
      </c>
      <c r="B28" s="46">
        <v>11.26</v>
      </c>
      <c r="C28" s="46">
        <v>8.81</v>
      </c>
      <c r="D28" s="46">
        <v>9.44</v>
      </c>
      <c r="E28" s="46">
        <v>8.84</v>
      </c>
      <c r="F28" s="46">
        <v>11.59</v>
      </c>
      <c r="G28" s="46">
        <v>51</v>
      </c>
      <c r="H28" s="22"/>
      <c r="I28" s="23"/>
    </row>
    <row r="29" spans="1:9" s="89" customFormat="1" ht="16.5" customHeight="1">
      <c r="A29" s="22" t="s">
        <v>162</v>
      </c>
      <c r="B29" s="46">
        <v>10.86</v>
      </c>
      <c r="C29" s="46">
        <v>8.56</v>
      </c>
      <c r="D29" s="46">
        <v>9.42</v>
      </c>
      <c r="E29" s="46">
        <v>8.91</v>
      </c>
      <c r="F29" s="46">
        <v>11.56</v>
      </c>
      <c r="G29" s="46">
        <v>50.68</v>
      </c>
      <c r="H29" s="22"/>
      <c r="I29" s="23"/>
    </row>
    <row r="30" spans="1:9" s="89" customFormat="1" ht="16.5" customHeight="1">
      <c r="A30" s="22" t="s">
        <v>320</v>
      </c>
      <c r="B30" s="46">
        <v>10.97</v>
      </c>
      <c r="C30" s="46">
        <v>8.41</v>
      </c>
      <c r="D30" s="46">
        <v>8.65</v>
      </c>
      <c r="E30" s="46">
        <v>8.53</v>
      </c>
      <c r="F30" s="46">
        <v>13.21</v>
      </c>
      <c r="G30" s="46">
        <v>50.23</v>
      </c>
      <c r="H30" s="22"/>
      <c r="I30" s="23"/>
    </row>
    <row r="31" spans="1:9" s="89" customFormat="1" ht="16.5" customHeight="1">
      <c r="A31" s="22" t="s">
        <v>165</v>
      </c>
      <c r="B31" s="46">
        <v>11</v>
      </c>
      <c r="C31" s="46">
        <v>8</v>
      </c>
      <c r="D31" s="46">
        <v>9</v>
      </c>
      <c r="E31" s="46">
        <v>9</v>
      </c>
      <c r="F31" s="46">
        <v>12</v>
      </c>
      <c r="G31" s="46">
        <v>50</v>
      </c>
      <c r="H31" s="22"/>
      <c r="I31" s="23"/>
    </row>
    <row r="32" spans="1:9" s="89" customFormat="1" ht="16.5" customHeight="1">
      <c r="A32" s="22" t="s">
        <v>322</v>
      </c>
      <c r="B32" s="46">
        <v>15.73</v>
      </c>
      <c r="C32" s="46">
        <v>9.46</v>
      </c>
      <c r="D32" s="46">
        <v>9.25</v>
      </c>
      <c r="E32" s="46">
        <v>8.77</v>
      </c>
      <c r="F32" s="46">
        <v>14.55</v>
      </c>
      <c r="G32" s="46">
        <v>42.24</v>
      </c>
      <c r="H32" s="22"/>
      <c r="I32" s="23"/>
    </row>
    <row r="33" spans="1:9" s="89" customFormat="1" ht="16.5" customHeight="1">
      <c r="A33" s="22" t="s">
        <v>329</v>
      </c>
      <c r="B33" s="46">
        <v>14.17</v>
      </c>
      <c r="C33" s="46">
        <v>9.5</v>
      </c>
      <c r="D33" s="46">
        <v>9.85</v>
      </c>
      <c r="E33" s="46">
        <v>9.23</v>
      </c>
      <c r="F33" s="46">
        <v>11.53</v>
      </c>
      <c r="G33" s="46">
        <v>45.72</v>
      </c>
      <c r="H33" s="22"/>
      <c r="I33" s="23"/>
    </row>
    <row r="34" spans="1:9" s="89" customFormat="1" ht="20.25" customHeight="1">
      <c r="A34" s="111" t="s">
        <v>330</v>
      </c>
      <c r="B34" s="22"/>
      <c r="C34" s="22"/>
      <c r="D34" s="22"/>
      <c r="E34" s="22"/>
      <c r="F34" s="22"/>
      <c r="G34" s="22"/>
      <c r="H34" s="19"/>
      <c r="I34" s="23"/>
    </row>
    <row r="35" spans="1:9" s="89" customFormat="1" ht="15" customHeight="1">
      <c r="A35" s="19" t="s">
        <v>153</v>
      </c>
      <c r="B35" s="46">
        <v>15.56</v>
      </c>
      <c r="C35" s="46">
        <v>8.96</v>
      </c>
      <c r="D35" s="46">
        <v>8.96</v>
      </c>
      <c r="E35" s="46">
        <v>9.52</v>
      </c>
      <c r="F35" s="46">
        <v>10.27</v>
      </c>
      <c r="G35" s="46">
        <v>46.72</v>
      </c>
      <c r="H35" s="19"/>
      <c r="I35" s="23"/>
    </row>
    <row r="36" spans="1:9" s="89" customFormat="1" ht="15" customHeight="1">
      <c r="A36" s="19" t="s">
        <v>154</v>
      </c>
      <c r="B36" s="46">
        <v>15.48</v>
      </c>
      <c r="C36" s="46">
        <v>12.14</v>
      </c>
      <c r="D36" s="46">
        <v>14.18</v>
      </c>
      <c r="E36" s="46">
        <v>11.4</v>
      </c>
      <c r="F36" s="46">
        <v>11.42</v>
      </c>
      <c r="G36" s="46">
        <v>35.38</v>
      </c>
      <c r="H36" s="19"/>
      <c r="I36" s="23"/>
    </row>
    <row r="37" spans="1:9" s="89" customFormat="1" ht="15" customHeight="1">
      <c r="A37" s="121" t="s">
        <v>284</v>
      </c>
      <c r="B37" s="46">
        <v>11.4</v>
      </c>
      <c r="C37" s="46">
        <v>9.68</v>
      </c>
      <c r="D37" s="46">
        <v>8.64</v>
      </c>
      <c r="E37" s="46">
        <v>7.76</v>
      </c>
      <c r="F37" s="46">
        <v>12.43</v>
      </c>
      <c r="G37" s="46">
        <v>50.09</v>
      </c>
      <c r="H37" s="19"/>
      <c r="I37" s="23"/>
    </row>
    <row r="38" spans="1:9" s="89" customFormat="1" ht="15" customHeight="1">
      <c r="A38" s="19" t="s">
        <v>155</v>
      </c>
      <c r="B38" s="46">
        <v>12.61</v>
      </c>
      <c r="C38" s="46">
        <v>7.76</v>
      </c>
      <c r="D38" s="46">
        <v>8.31</v>
      </c>
      <c r="E38" s="46">
        <v>7.79</v>
      </c>
      <c r="F38" s="46">
        <v>13.28</v>
      </c>
      <c r="G38" s="46">
        <v>50.26</v>
      </c>
      <c r="H38" s="19"/>
      <c r="I38" s="23"/>
    </row>
    <row r="39" spans="1:9" s="89" customFormat="1" ht="10.5" customHeight="1">
      <c r="A39" s="88"/>
      <c r="B39" s="19"/>
      <c r="C39" s="19"/>
      <c r="D39" s="19"/>
      <c r="E39" s="19"/>
      <c r="F39" s="19"/>
      <c r="G39" s="19"/>
      <c r="H39" s="19"/>
      <c r="I39" s="27"/>
    </row>
    <row r="40" s="89" customFormat="1" ht="18" customHeight="1"/>
    <row r="41" s="89" customFormat="1" ht="12.75" customHeight="1"/>
    <row r="42" s="89" customFormat="1" ht="12.75"/>
    <row r="43" s="89" customFormat="1" ht="12.75"/>
    <row r="44" s="89" customFormat="1" ht="12.75"/>
    <row r="45" s="89" customFormat="1" ht="12.75"/>
    <row r="46" s="89" customFormat="1" ht="12.75"/>
    <row r="47" s="89" customFormat="1" ht="12.75"/>
    <row r="48" s="89" customFormat="1" ht="12.75"/>
    <row r="49" s="89" customFormat="1" ht="12.75"/>
    <row r="50" s="89" customFormat="1" ht="12.75"/>
    <row r="51" s="89" customFormat="1" ht="12.75"/>
    <row r="52" s="89" customFormat="1" ht="12.75"/>
    <row r="53" s="89" customFormat="1" ht="12.75"/>
    <row r="54" s="89" customFormat="1" ht="12.75"/>
    <row r="55" s="89" customFormat="1" ht="12.75"/>
    <row r="56" s="89" customFormat="1" ht="12.75"/>
    <row r="57" s="89" customFormat="1" ht="12.75"/>
    <row r="58" s="89" customFormat="1" ht="12.75"/>
    <row r="59" s="89" customFormat="1" ht="12.75"/>
    <row r="60" s="89" customFormat="1" ht="12.75"/>
    <row r="61" s="89" customFormat="1" ht="12.75"/>
    <row r="62" s="89" customFormat="1" ht="12.75"/>
    <row r="63" s="89" customFormat="1" ht="12.75"/>
    <row r="64" s="89" customFormat="1" ht="12.75"/>
    <row r="65" s="89" customFormat="1" ht="12.75"/>
    <row r="66" s="89" customFormat="1" ht="8.25" customHeight="1"/>
    <row r="67" s="89" customFormat="1" ht="16.5" customHeight="1"/>
    <row r="68" s="89" customFormat="1" ht="15" customHeight="1"/>
    <row r="69" s="89" customFormat="1" ht="15" customHeight="1"/>
    <row r="70" s="89" customFormat="1" ht="15" customHeight="1"/>
    <row r="71" s="89" customFormat="1" ht="15" customHeight="1"/>
    <row r="72" s="89" customFormat="1" ht="6.75" customHeight="1"/>
    <row r="73" s="88" customFormat="1" ht="14.25" customHeight="1"/>
    <row r="74" s="88" customFormat="1" ht="16.5" customHeight="1"/>
    <row r="82" spans="3:7" ht="12.75">
      <c r="C82" s="175"/>
      <c r="D82" s="175"/>
      <c r="E82" s="175"/>
      <c r="F82" s="175"/>
      <c r="G82" s="175"/>
    </row>
    <row r="83" spans="3:7" ht="12.75">
      <c r="C83" s="175"/>
      <c r="D83" s="175"/>
      <c r="E83" s="175"/>
      <c r="F83" s="175"/>
      <c r="G83" s="175"/>
    </row>
    <row r="84" spans="3:7" ht="12.75">
      <c r="C84" s="175"/>
      <c r="D84" s="175"/>
      <c r="E84" s="175"/>
      <c r="F84" s="175"/>
      <c r="G84" s="175"/>
    </row>
    <row r="85" spans="3:7" ht="12.75">
      <c r="C85" s="175"/>
      <c r="D85" s="175"/>
      <c r="E85" s="175"/>
      <c r="F85" s="175"/>
      <c r="G85" s="175"/>
    </row>
    <row r="86" spans="3:7" ht="12.75">
      <c r="C86" s="175"/>
      <c r="D86" s="175"/>
      <c r="E86" s="175"/>
      <c r="F86" s="175"/>
      <c r="G86" s="175"/>
    </row>
    <row r="87" spans="3:7" ht="12.75">
      <c r="C87" s="175"/>
      <c r="D87" s="175"/>
      <c r="E87" s="175"/>
      <c r="F87" s="175"/>
      <c r="G87" s="175"/>
    </row>
    <row r="88" spans="3:7" ht="12.75">
      <c r="C88" s="175"/>
      <c r="D88" s="175"/>
      <c r="E88" s="175"/>
      <c r="F88" s="175"/>
      <c r="G88" s="175"/>
    </row>
    <row r="89" spans="3:7" ht="12.75">
      <c r="C89" s="175"/>
      <c r="D89" s="175"/>
      <c r="E89" s="175"/>
      <c r="F89" s="175"/>
      <c r="G89" s="175"/>
    </row>
    <row r="90" spans="3:7" ht="12.75">
      <c r="C90" s="175"/>
      <c r="D90" s="175"/>
      <c r="E90" s="175"/>
      <c r="F90" s="175"/>
      <c r="G90" s="175"/>
    </row>
    <row r="91" spans="3:7" ht="12.75">
      <c r="C91" s="175"/>
      <c r="D91" s="175"/>
      <c r="E91" s="175"/>
      <c r="F91" s="175"/>
      <c r="G91" s="175"/>
    </row>
    <row r="92" spans="3:7" ht="12.75">
      <c r="C92" s="175"/>
      <c r="D92" s="175"/>
      <c r="E92" s="175"/>
      <c r="F92" s="175"/>
      <c r="G92" s="175"/>
    </row>
    <row r="93" spans="3:7" ht="12.75">
      <c r="C93" s="175"/>
      <c r="D93" s="175"/>
      <c r="E93" s="175"/>
      <c r="F93" s="175"/>
      <c r="G93" s="175"/>
    </row>
  </sheetData>
  <sheetProtection/>
  <printOptions/>
  <pageMargins left="0.7480314960629921" right="0.7480314960629921" top="0.5905511811023623" bottom="0.5905511811023623" header="0.31496062992125984" footer="0.31496062992125984"/>
  <pageSetup fitToHeight="1" fitToWidth="1" horizontalDpi="600" verticalDpi="600" orientation="portrait" paperSize="9" scale="72" r:id="rId2"/>
  <headerFooter alignWithMargins="0">
    <oddHeader>&amp;R&amp;"Arial,Bold"&amp;14ROAD NETWORK</oddHeader>
  </headerFooter>
  <tableParts>
    <tablePart r:id="rId1"/>
  </tableParts>
</worksheet>
</file>

<file path=xl/worksheets/sheet11.xml><?xml version="1.0" encoding="utf-8"?>
<worksheet xmlns="http://schemas.openxmlformats.org/spreadsheetml/2006/main" xmlns:r="http://schemas.openxmlformats.org/officeDocument/2006/relationships">
  <dimension ref="A1:G33"/>
  <sheetViews>
    <sheetView zoomScalePageLayoutView="0" workbookViewId="0" topLeftCell="A1">
      <selection activeCell="I22" sqref="I22"/>
    </sheetView>
  </sheetViews>
  <sheetFormatPr defaultColWidth="9.140625" defaultRowHeight="12.75"/>
  <cols>
    <col min="1" max="1" width="23.28125" style="88" customWidth="1"/>
    <col min="2" max="4" width="15.28125" style="88" customWidth="1"/>
    <col min="5" max="16384" width="9.140625" style="88" customWidth="1"/>
  </cols>
  <sheetData>
    <row r="1" spans="1:2" ht="18.75">
      <c r="A1" s="56" t="s">
        <v>282</v>
      </c>
      <c r="B1" s="3"/>
    </row>
    <row r="2" ht="15">
      <c r="A2" s="134" t="s">
        <v>226</v>
      </c>
    </row>
    <row r="3" ht="15">
      <c r="A3" s="135" t="s">
        <v>98</v>
      </c>
    </row>
    <row r="4" spans="1:7" ht="15.75">
      <c r="A4" s="110" t="s">
        <v>283</v>
      </c>
      <c r="B4" s="19"/>
      <c r="C4" s="19"/>
      <c r="D4" s="19"/>
      <c r="E4" s="89"/>
      <c r="F4" s="89"/>
      <c r="G4" s="89"/>
    </row>
    <row r="5" spans="1:7" ht="54" customHeight="1">
      <c r="A5" s="4" t="s">
        <v>289</v>
      </c>
      <c r="B5" s="155" t="s">
        <v>286</v>
      </c>
      <c r="C5" s="155" t="s">
        <v>287</v>
      </c>
      <c r="D5" s="155" t="s">
        <v>288</v>
      </c>
      <c r="E5" s="17"/>
      <c r="F5" s="89"/>
      <c r="G5" s="89"/>
    </row>
    <row r="6" spans="1:7" ht="15.75">
      <c r="A6" s="89"/>
      <c r="B6" s="18" t="s">
        <v>79</v>
      </c>
      <c r="C6" s="18" t="s">
        <v>79</v>
      </c>
      <c r="D6" s="18" t="s">
        <v>79</v>
      </c>
      <c r="E6" s="89"/>
      <c r="F6" s="89"/>
      <c r="G6" s="89"/>
    </row>
    <row r="7" spans="1:7" ht="15">
      <c r="A7" s="19" t="s">
        <v>78</v>
      </c>
      <c r="B7" s="36">
        <v>7.5</v>
      </c>
      <c r="C7" s="36">
        <v>5.2</v>
      </c>
      <c r="D7" s="173">
        <v>0</v>
      </c>
      <c r="E7" s="89"/>
      <c r="F7" s="89"/>
      <c r="G7" s="89"/>
    </row>
    <row r="8" spans="1:7" ht="15">
      <c r="A8" s="19" t="s">
        <v>84</v>
      </c>
      <c r="B8" s="37">
        <v>9</v>
      </c>
      <c r="C8" s="36">
        <v>5.1</v>
      </c>
      <c r="D8" s="173">
        <v>0</v>
      </c>
      <c r="E8" s="89"/>
      <c r="F8" s="89"/>
      <c r="G8" s="89"/>
    </row>
    <row r="9" spans="1:7" ht="15">
      <c r="A9" s="19" t="s">
        <v>89</v>
      </c>
      <c r="B9" s="37">
        <v>9.2</v>
      </c>
      <c r="C9" s="36">
        <v>3.9</v>
      </c>
      <c r="D9" s="173">
        <v>0</v>
      </c>
      <c r="E9" s="89"/>
      <c r="F9" s="89"/>
      <c r="G9" s="89"/>
    </row>
    <row r="10" spans="1:7" ht="15">
      <c r="A10" s="19" t="s">
        <v>90</v>
      </c>
      <c r="B10" s="37">
        <v>6.7</v>
      </c>
      <c r="C10" s="36">
        <v>3.2</v>
      </c>
      <c r="D10" s="173">
        <v>0</v>
      </c>
      <c r="E10" s="89"/>
      <c r="F10" s="89"/>
      <c r="G10" s="89"/>
    </row>
    <row r="11" spans="1:7" ht="15">
      <c r="A11" s="19" t="s">
        <v>93</v>
      </c>
      <c r="B11" s="37">
        <v>6.1</v>
      </c>
      <c r="C11" s="36">
        <v>2.7</v>
      </c>
      <c r="D11" s="173">
        <v>0</v>
      </c>
      <c r="E11" s="89"/>
      <c r="F11" s="89"/>
      <c r="G11" s="89"/>
    </row>
    <row r="12" spans="1:7" ht="15">
      <c r="A12" s="19" t="s">
        <v>96</v>
      </c>
      <c r="B12" s="37">
        <v>8.2</v>
      </c>
      <c r="C12" s="36">
        <v>3.9</v>
      </c>
      <c r="D12" s="173">
        <v>0</v>
      </c>
      <c r="E12" s="89"/>
      <c r="F12" s="89"/>
      <c r="G12" s="89"/>
    </row>
    <row r="13" spans="1:7" ht="15">
      <c r="A13" s="19" t="s">
        <v>104</v>
      </c>
      <c r="B13" s="37">
        <v>4.3</v>
      </c>
      <c r="C13" s="36">
        <v>4.1</v>
      </c>
      <c r="D13" s="173">
        <v>0</v>
      </c>
      <c r="E13" s="89"/>
      <c r="F13" s="89"/>
      <c r="G13" s="89"/>
    </row>
    <row r="14" spans="1:7" ht="15">
      <c r="A14" s="19" t="s">
        <v>109</v>
      </c>
      <c r="B14" s="37">
        <v>6.3</v>
      </c>
      <c r="C14" s="36">
        <v>5.5</v>
      </c>
      <c r="D14" s="36">
        <v>3.7</v>
      </c>
      <c r="E14" s="89"/>
      <c r="F14" s="89"/>
      <c r="G14" s="89"/>
    </row>
    <row r="15" spans="1:7" ht="15">
      <c r="A15" s="22" t="s">
        <v>113</v>
      </c>
      <c r="B15" s="37">
        <v>6.2</v>
      </c>
      <c r="C15" s="36">
        <v>3.4</v>
      </c>
      <c r="D15" s="36">
        <v>4.2</v>
      </c>
      <c r="E15" s="89"/>
      <c r="F15" s="89"/>
      <c r="G15" s="89"/>
    </row>
    <row r="16" spans="1:7" ht="15">
      <c r="A16" s="22" t="s">
        <v>285</v>
      </c>
      <c r="B16" s="37">
        <v>12.9</v>
      </c>
      <c r="C16" s="36">
        <v>9.1</v>
      </c>
      <c r="D16" s="37">
        <v>10.3</v>
      </c>
      <c r="E16" s="89"/>
      <c r="F16" s="89"/>
      <c r="G16" s="89"/>
    </row>
    <row r="17" spans="1:7" ht="15">
      <c r="A17" s="22" t="s">
        <v>126</v>
      </c>
      <c r="B17" s="37">
        <v>23.1</v>
      </c>
      <c r="C17" s="36">
        <v>13.3</v>
      </c>
      <c r="D17" s="37">
        <v>11.6</v>
      </c>
      <c r="E17" s="89"/>
      <c r="F17" s="89"/>
      <c r="G17" s="89"/>
    </row>
    <row r="18" spans="1:7" ht="15">
      <c r="A18" s="22" t="s">
        <v>137</v>
      </c>
      <c r="B18" s="37">
        <v>23.4</v>
      </c>
      <c r="C18" s="37">
        <v>15</v>
      </c>
      <c r="D18" s="37">
        <v>10.3</v>
      </c>
      <c r="E18" s="89"/>
      <c r="F18" s="89"/>
      <c r="G18" s="89"/>
    </row>
    <row r="19" spans="1:7" ht="15">
      <c r="A19" s="22" t="s">
        <v>136</v>
      </c>
      <c r="B19" s="37">
        <v>22.9</v>
      </c>
      <c r="C19" s="37">
        <v>10.4</v>
      </c>
      <c r="D19" s="37">
        <v>11.3</v>
      </c>
      <c r="E19" s="89"/>
      <c r="F19" s="89"/>
      <c r="G19" s="89"/>
    </row>
    <row r="20" spans="1:7" ht="15">
      <c r="A20" s="22" t="s">
        <v>152</v>
      </c>
      <c r="B20" s="37">
        <v>21.5</v>
      </c>
      <c r="C20" s="37">
        <v>9.8</v>
      </c>
      <c r="D20" s="37">
        <v>10.5</v>
      </c>
      <c r="E20" s="89"/>
      <c r="F20" s="89"/>
      <c r="G20" s="89"/>
    </row>
    <row r="21" spans="1:7" ht="15">
      <c r="A21" s="22" t="s">
        <v>157</v>
      </c>
      <c r="B21" s="37">
        <v>16.86</v>
      </c>
      <c r="C21" s="37">
        <v>10.66</v>
      </c>
      <c r="D21" s="37">
        <v>11.47</v>
      </c>
      <c r="E21" s="89"/>
      <c r="F21" s="89"/>
      <c r="G21" s="89"/>
    </row>
    <row r="22" spans="1:7" ht="15">
      <c r="A22" s="22" t="s">
        <v>159</v>
      </c>
      <c r="B22" s="37">
        <v>13.4</v>
      </c>
      <c r="C22" s="37">
        <v>8.6</v>
      </c>
      <c r="D22" s="37">
        <v>11.3</v>
      </c>
      <c r="E22" s="89"/>
      <c r="F22" s="89"/>
      <c r="G22" s="89"/>
    </row>
    <row r="23" spans="1:7" ht="15">
      <c r="A23" s="22" t="s">
        <v>162</v>
      </c>
      <c r="B23" s="37">
        <v>14.5</v>
      </c>
      <c r="C23" s="37">
        <v>9.16</v>
      </c>
      <c r="D23" s="37">
        <v>10.65</v>
      </c>
      <c r="E23" s="89"/>
      <c r="F23" s="89"/>
      <c r="G23" s="89"/>
    </row>
    <row r="24" spans="1:7" ht="15">
      <c r="A24" s="22" t="s">
        <v>320</v>
      </c>
      <c r="B24" s="37">
        <v>15.7</v>
      </c>
      <c r="C24" s="37">
        <v>10.57</v>
      </c>
      <c r="D24" s="37">
        <v>10.1</v>
      </c>
      <c r="E24" s="89"/>
      <c r="F24" s="89"/>
      <c r="G24" s="89"/>
    </row>
    <row r="25" spans="1:7" ht="15">
      <c r="A25" s="22" t="s">
        <v>321</v>
      </c>
      <c r="B25" s="37">
        <v>14.5</v>
      </c>
      <c r="C25" s="37">
        <v>10.7</v>
      </c>
      <c r="D25" s="37">
        <v>10.6</v>
      </c>
      <c r="E25" s="89"/>
      <c r="F25" s="89"/>
      <c r="G25" s="89"/>
    </row>
    <row r="26" spans="1:7" ht="15">
      <c r="A26" s="22" t="s">
        <v>322</v>
      </c>
      <c r="B26" s="37">
        <v>15.2</v>
      </c>
      <c r="C26" s="37">
        <v>12.4</v>
      </c>
      <c r="D26" s="37">
        <v>17.04</v>
      </c>
      <c r="E26" s="89"/>
      <c r="F26" s="89"/>
      <c r="G26" s="89"/>
    </row>
    <row r="27" spans="1:7" ht="15">
      <c r="A27" s="22" t="s">
        <v>329</v>
      </c>
      <c r="B27" s="37">
        <v>16.41</v>
      </c>
      <c r="C27" s="37">
        <v>13.6</v>
      </c>
      <c r="D27" s="37">
        <v>13.88</v>
      </c>
      <c r="E27" s="89"/>
      <c r="F27" s="89"/>
      <c r="G27" s="89"/>
    </row>
    <row r="28" spans="1:7" ht="24" customHeight="1">
      <c r="A28" s="111" t="s">
        <v>330</v>
      </c>
      <c r="B28" s="22"/>
      <c r="C28" s="36"/>
      <c r="D28" s="36"/>
      <c r="E28" s="89"/>
      <c r="F28" s="89"/>
      <c r="G28" s="89"/>
    </row>
    <row r="29" spans="1:7" ht="15">
      <c r="A29" s="22" t="s">
        <v>153</v>
      </c>
      <c r="B29" s="170">
        <v>0</v>
      </c>
      <c r="C29" s="36">
        <v>14.69</v>
      </c>
      <c r="D29" s="36">
        <v>15.67</v>
      </c>
      <c r="E29" s="89"/>
      <c r="F29" s="89"/>
      <c r="G29" s="89"/>
    </row>
    <row r="30" spans="1:7" ht="15">
      <c r="A30" s="22" t="s">
        <v>154</v>
      </c>
      <c r="B30" s="36">
        <v>11.74</v>
      </c>
      <c r="C30" s="36">
        <v>17.01</v>
      </c>
      <c r="D30" s="36">
        <v>14.57</v>
      </c>
      <c r="E30" s="89"/>
      <c r="F30" s="89"/>
      <c r="G30" s="89"/>
    </row>
    <row r="31" spans="1:7" ht="16.5">
      <c r="A31" s="121" t="s">
        <v>284</v>
      </c>
      <c r="B31" s="36">
        <v>18.95</v>
      </c>
      <c r="C31" s="36">
        <v>5.87</v>
      </c>
      <c r="D31" s="36">
        <v>7.63</v>
      </c>
      <c r="E31" s="89"/>
      <c r="F31" s="89"/>
      <c r="G31" s="89"/>
    </row>
    <row r="32" spans="1:7" ht="15">
      <c r="A32" s="22" t="s">
        <v>155</v>
      </c>
      <c r="B32" s="36">
        <v>15.15</v>
      </c>
      <c r="C32" s="36">
        <v>11.19</v>
      </c>
      <c r="D32" s="171">
        <v>12.05</v>
      </c>
      <c r="E32" s="89"/>
      <c r="F32" s="89"/>
      <c r="G32" s="89"/>
    </row>
    <row r="33" spans="1:7" ht="15">
      <c r="A33" s="89"/>
      <c r="B33" s="19"/>
      <c r="C33" s="19"/>
      <c r="D33" s="19"/>
      <c r="E33" s="89"/>
      <c r="F33" s="89"/>
      <c r="G33" s="89"/>
    </row>
  </sheetData>
  <sheetProtection/>
  <printOptions/>
  <pageMargins left="0.7" right="0.7" top="0.75" bottom="0.75" header="0.3" footer="0.3"/>
  <pageSetup horizontalDpi="1200" verticalDpi="1200" orientation="portrait" paperSize="9" scale="66" r:id="rId2"/>
  <tableParts>
    <tablePart r:id="rId1"/>
  </tableParts>
</worksheet>
</file>

<file path=xl/worksheets/sheet12.xml><?xml version="1.0" encoding="utf-8"?>
<worksheet xmlns="http://schemas.openxmlformats.org/spreadsheetml/2006/main" xmlns:r="http://schemas.openxmlformats.org/officeDocument/2006/relationships">
  <sheetPr>
    <pageSetUpPr fitToPage="1"/>
  </sheetPr>
  <dimension ref="A1:ID39"/>
  <sheetViews>
    <sheetView zoomScale="64" zoomScaleNormal="64" zoomScalePageLayoutView="0" workbookViewId="0" topLeftCell="A1">
      <pane xSplit="1" ySplit="5" topLeftCell="B6" activePane="bottomRight" state="frozen"/>
      <selection pane="topLeft" activeCell="I22" sqref="I22"/>
      <selection pane="topRight" activeCell="I22" sqref="I22"/>
      <selection pane="bottomLeft" activeCell="I22" sqref="I22"/>
      <selection pane="bottomRight" activeCell="I22" sqref="I22"/>
    </sheetView>
  </sheetViews>
  <sheetFormatPr defaultColWidth="9.140625" defaultRowHeight="12.75"/>
  <cols>
    <col min="1" max="1" width="54.7109375" style="88" customWidth="1"/>
    <col min="2" max="11" width="21.57421875" style="88" customWidth="1"/>
    <col min="12" max="12" width="21.00390625" style="88" customWidth="1"/>
    <col min="13" max="13" width="31.8515625" style="88" customWidth="1"/>
    <col min="14" max="16384" width="9.140625" style="88" customWidth="1"/>
  </cols>
  <sheetData>
    <row r="1" spans="1:11" s="3" customFormat="1" ht="20.25">
      <c r="A1" s="93" t="s">
        <v>311</v>
      </c>
      <c r="B1" s="95"/>
      <c r="C1" s="60"/>
      <c r="D1" s="94"/>
      <c r="E1" s="94"/>
      <c r="F1" s="60"/>
      <c r="G1" s="60"/>
      <c r="H1" s="60"/>
      <c r="I1" s="94"/>
      <c r="J1" s="94"/>
      <c r="K1" s="94"/>
    </row>
    <row r="2" spans="1:11" s="3" customFormat="1" ht="20.25">
      <c r="A2" s="163" t="s">
        <v>226</v>
      </c>
      <c r="B2" s="95"/>
      <c r="C2" s="60"/>
      <c r="D2" s="94"/>
      <c r="E2" s="94"/>
      <c r="F2" s="60"/>
      <c r="G2" s="60"/>
      <c r="H2" s="60"/>
      <c r="I2" s="94"/>
      <c r="J2" s="94"/>
      <c r="K2" s="94"/>
    </row>
    <row r="3" spans="1:11" s="3" customFormat="1" ht="18">
      <c r="A3" s="191" t="s">
        <v>99</v>
      </c>
      <c r="B3" s="191"/>
      <c r="C3" s="191"/>
      <c r="D3" s="191"/>
      <c r="E3" s="191"/>
      <c r="F3" s="191"/>
      <c r="G3" s="191"/>
      <c r="H3" s="191"/>
      <c r="I3" s="191"/>
      <c r="J3" s="191"/>
      <c r="K3" s="191"/>
    </row>
    <row r="4" spans="1:238" ht="66.75" customHeight="1">
      <c r="A4" s="96" t="s">
        <v>332</v>
      </c>
      <c r="B4" s="157" t="s">
        <v>290</v>
      </c>
      <c r="C4" s="157" t="s">
        <v>291</v>
      </c>
      <c r="D4" s="157" t="s">
        <v>292</v>
      </c>
      <c r="E4" s="157" t="s">
        <v>293</v>
      </c>
      <c r="F4" s="157" t="s">
        <v>294</v>
      </c>
      <c r="G4" s="157" t="s">
        <v>295</v>
      </c>
      <c r="H4" s="157" t="s">
        <v>296</v>
      </c>
      <c r="I4" s="157" t="s">
        <v>297</v>
      </c>
      <c r="J4" s="157" t="s">
        <v>298</v>
      </c>
      <c r="K4" s="157" t="s">
        <v>299</v>
      </c>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row>
    <row r="5" spans="2:11" ht="24.75" customHeight="1">
      <c r="B5" s="97"/>
      <c r="C5" s="97"/>
      <c r="D5" s="94"/>
      <c r="E5" s="94"/>
      <c r="F5" s="94"/>
      <c r="G5" s="94"/>
      <c r="H5" s="94"/>
      <c r="I5" s="94"/>
      <c r="J5" s="94"/>
      <c r="K5" s="98" t="s">
        <v>87</v>
      </c>
    </row>
    <row r="6" spans="1:14" ht="22.5" customHeight="1">
      <c r="A6" s="99" t="s">
        <v>20</v>
      </c>
      <c r="B6" s="105">
        <v>3</v>
      </c>
      <c r="C6" s="105">
        <v>17</v>
      </c>
      <c r="D6" s="105">
        <v>3</v>
      </c>
      <c r="E6" s="105">
        <v>22</v>
      </c>
      <c r="F6" s="105">
        <v>3</v>
      </c>
      <c r="G6" s="105">
        <v>16</v>
      </c>
      <c r="H6" s="105">
        <v>5</v>
      </c>
      <c r="I6" s="105">
        <v>24</v>
      </c>
      <c r="J6" s="105">
        <v>4</v>
      </c>
      <c r="K6" s="105">
        <v>22</v>
      </c>
      <c r="M6" s="99"/>
      <c r="N6" s="103"/>
    </row>
    <row r="7" spans="1:14" ht="16.5" customHeight="1">
      <c r="A7" s="99" t="s">
        <v>21</v>
      </c>
      <c r="B7" s="105">
        <v>2</v>
      </c>
      <c r="C7" s="105">
        <v>19</v>
      </c>
      <c r="D7" s="105">
        <v>1</v>
      </c>
      <c r="E7" s="105">
        <v>16</v>
      </c>
      <c r="F7" s="105">
        <v>2</v>
      </c>
      <c r="G7" s="105">
        <v>17</v>
      </c>
      <c r="H7" s="105">
        <v>4</v>
      </c>
      <c r="I7" s="105">
        <v>24</v>
      </c>
      <c r="J7" s="105">
        <v>3</v>
      </c>
      <c r="K7" s="105">
        <v>20</v>
      </c>
      <c r="M7" s="99"/>
      <c r="N7" s="103"/>
    </row>
    <row r="8" spans="1:14" ht="16.5" customHeight="1">
      <c r="A8" s="99" t="s">
        <v>22</v>
      </c>
      <c r="B8" s="105">
        <v>3</v>
      </c>
      <c r="C8" s="105">
        <v>23</v>
      </c>
      <c r="D8" s="105">
        <v>5</v>
      </c>
      <c r="E8" s="105">
        <v>30</v>
      </c>
      <c r="F8" s="105">
        <v>4</v>
      </c>
      <c r="G8" s="105">
        <v>24</v>
      </c>
      <c r="H8" s="105">
        <v>5</v>
      </c>
      <c r="I8" s="105">
        <v>27</v>
      </c>
      <c r="J8" s="105">
        <v>5</v>
      </c>
      <c r="K8" s="105">
        <v>26</v>
      </c>
      <c r="M8" s="99"/>
      <c r="N8" s="103"/>
    </row>
    <row r="9" spans="1:14" ht="16.5" customHeight="1">
      <c r="A9" s="99" t="s">
        <v>23</v>
      </c>
      <c r="B9" s="105">
        <v>7</v>
      </c>
      <c r="C9" s="105">
        <v>30</v>
      </c>
      <c r="D9" s="105">
        <v>16</v>
      </c>
      <c r="E9" s="105">
        <v>41</v>
      </c>
      <c r="F9" s="105">
        <v>14</v>
      </c>
      <c r="G9" s="105">
        <v>39</v>
      </c>
      <c r="H9" s="105">
        <v>16</v>
      </c>
      <c r="I9" s="105">
        <v>35</v>
      </c>
      <c r="J9" s="105">
        <v>14</v>
      </c>
      <c r="K9" s="105">
        <v>36</v>
      </c>
      <c r="M9" s="99"/>
      <c r="N9" s="103"/>
    </row>
    <row r="10" spans="1:14" ht="16.5" customHeight="1">
      <c r="A10" s="99" t="s">
        <v>25</v>
      </c>
      <c r="B10" s="105">
        <v>3</v>
      </c>
      <c r="C10" s="105">
        <v>24</v>
      </c>
      <c r="D10" s="105">
        <v>3</v>
      </c>
      <c r="E10" s="105">
        <v>21</v>
      </c>
      <c r="F10" s="105">
        <v>4</v>
      </c>
      <c r="G10" s="105">
        <v>22</v>
      </c>
      <c r="H10" s="105">
        <v>8</v>
      </c>
      <c r="I10" s="105">
        <v>33</v>
      </c>
      <c r="J10" s="105">
        <v>6</v>
      </c>
      <c r="K10" s="105">
        <v>29</v>
      </c>
      <c r="M10" s="99"/>
      <c r="N10" s="103"/>
    </row>
    <row r="11" spans="1:14" ht="16.5" customHeight="1">
      <c r="A11" s="99" t="s">
        <v>26</v>
      </c>
      <c r="B11" s="105">
        <v>6</v>
      </c>
      <c r="C11" s="105">
        <v>28</v>
      </c>
      <c r="D11" s="105">
        <v>6</v>
      </c>
      <c r="E11" s="105">
        <v>30</v>
      </c>
      <c r="F11" s="105">
        <v>11</v>
      </c>
      <c r="G11" s="105">
        <v>35</v>
      </c>
      <c r="H11" s="105">
        <v>16</v>
      </c>
      <c r="I11" s="105">
        <v>38</v>
      </c>
      <c r="J11" s="105">
        <v>12</v>
      </c>
      <c r="K11" s="105">
        <v>35</v>
      </c>
      <c r="M11" s="99"/>
      <c r="N11" s="103"/>
    </row>
    <row r="12" spans="1:14" ht="16.5" customHeight="1">
      <c r="A12" s="99" t="s">
        <v>27</v>
      </c>
      <c r="B12" s="105">
        <v>2</v>
      </c>
      <c r="C12" s="105">
        <v>18</v>
      </c>
      <c r="D12" s="105">
        <v>3</v>
      </c>
      <c r="E12" s="105">
        <v>31</v>
      </c>
      <c r="F12" s="105">
        <v>2</v>
      </c>
      <c r="G12" s="105">
        <v>17</v>
      </c>
      <c r="H12" s="105">
        <v>5</v>
      </c>
      <c r="I12" s="105">
        <v>26</v>
      </c>
      <c r="J12" s="105">
        <v>4</v>
      </c>
      <c r="K12" s="105">
        <v>24</v>
      </c>
      <c r="M12" s="99"/>
      <c r="N12" s="103"/>
    </row>
    <row r="13" spans="1:14" ht="16.5" customHeight="1">
      <c r="A13" s="99" t="s">
        <v>28</v>
      </c>
      <c r="B13" s="105">
        <v>2</v>
      </c>
      <c r="C13" s="105">
        <v>14</v>
      </c>
      <c r="D13" s="105">
        <v>3</v>
      </c>
      <c r="E13" s="105">
        <v>24</v>
      </c>
      <c r="F13" s="105">
        <v>5</v>
      </c>
      <c r="G13" s="105">
        <v>25</v>
      </c>
      <c r="H13" s="105">
        <v>10</v>
      </c>
      <c r="I13" s="105">
        <v>31</v>
      </c>
      <c r="J13" s="105">
        <v>7</v>
      </c>
      <c r="K13" s="105">
        <v>27</v>
      </c>
      <c r="M13" s="99"/>
      <c r="N13" s="103"/>
    </row>
    <row r="14" spans="1:14" ht="16.5" customHeight="1">
      <c r="A14" s="99" t="s">
        <v>29</v>
      </c>
      <c r="B14" s="105">
        <v>4</v>
      </c>
      <c r="C14" s="105">
        <v>23</v>
      </c>
      <c r="D14" s="105">
        <v>3</v>
      </c>
      <c r="E14" s="105">
        <v>21</v>
      </c>
      <c r="F14" s="105">
        <v>6</v>
      </c>
      <c r="G14" s="105">
        <v>23</v>
      </c>
      <c r="H14" s="105">
        <v>6</v>
      </c>
      <c r="I14" s="105">
        <v>28</v>
      </c>
      <c r="J14" s="105">
        <v>5</v>
      </c>
      <c r="K14" s="105">
        <v>26</v>
      </c>
      <c r="M14" s="99"/>
      <c r="N14" s="103"/>
    </row>
    <row r="15" spans="1:14" ht="16.5" customHeight="1">
      <c r="A15" s="99" t="s">
        <v>30</v>
      </c>
      <c r="B15" s="105">
        <v>3</v>
      </c>
      <c r="C15" s="105">
        <v>24</v>
      </c>
      <c r="D15" s="105">
        <v>5</v>
      </c>
      <c r="E15" s="105">
        <v>28</v>
      </c>
      <c r="F15" s="105">
        <v>3</v>
      </c>
      <c r="G15" s="105">
        <v>25</v>
      </c>
      <c r="H15" s="105">
        <v>6</v>
      </c>
      <c r="I15" s="105">
        <v>30</v>
      </c>
      <c r="J15" s="105">
        <v>5</v>
      </c>
      <c r="K15" s="105">
        <v>28</v>
      </c>
      <c r="M15" s="99"/>
      <c r="N15" s="103"/>
    </row>
    <row r="16" spans="1:14" ht="16.5" customHeight="1">
      <c r="A16" s="99" t="s">
        <v>31</v>
      </c>
      <c r="B16" s="105">
        <v>3</v>
      </c>
      <c r="C16" s="105">
        <v>16</v>
      </c>
      <c r="D16" s="105">
        <v>3</v>
      </c>
      <c r="E16" s="105">
        <v>19</v>
      </c>
      <c r="F16" s="105">
        <v>4</v>
      </c>
      <c r="G16" s="105">
        <v>25</v>
      </c>
      <c r="H16" s="105">
        <v>9</v>
      </c>
      <c r="I16" s="105">
        <v>32</v>
      </c>
      <c r="J16" s="105">
        <v>7</v>
      </c>
      <c r="K16" s="105">
        <v>28</v>
      </c>
      <c r="M16" s="99"/>
      <c r="N16" s="103"/>
    </row>
    <row r="17" spans="1:14" ht="16.5" customHeight="1">
      <c r="A17" s="99" t="s">
        <v>32</v>
      </c>
      <c r="B17" s="105">
        <v>5</v>
      </c>
      <c r="C17" s="105">
        <v>22</v>
      </c>
      <c r="D17" s="105">
        <v>3</v>
      </c>
      <c r="E17" s="105">
        <v>19</v>
      </c>
      <c r="F17" s="105">
        <v>4</v>
      </c>
      <c r="G17" s="105">
        <v>22</v>
      </c>
      <c r="H17" s="105">
        <v>8</v>
      </c>
      <c r="I17" s="105">
        <v>29</v>
      </c>
      <c r="J17" s="105">
        <v>8</v>
      </c>
      <c r="K17" s="105">
        <v>28</v>
      </c>
      <c r="M17" s="99"/>
      <c r="N17" s="103"/>
    </row>
    <row r="18" spans="1:14" ht="16.5" customHeight="1">
      <c r="A18" s="99" t="s">
        <v>74</v>
      </c>
      <c r="B18" s="105">
        <v>6</v>
      </c>
      <c r="C18" s="105">
        <v>26</v>
      </c>
      <c r="D18" s="105">
        <v>5</v>
      </c>
      <c r="E18" s="105">
        <v>31</v>
      </c>
      <c r="F18" s="105">
        <v>5</v>
      </c>
      <c r="G18" s="105">
        <v>40</v>
      </c>
      <c r="H18" s="105">
        <v>7</v>
      </c>
      <c r="I18" s="105">
        <v>38</v>
      </c>
      <c r="J18" s="105">
        <v>6</v>
      </c>
      <c r="K18" s="105">
        <v>34</v>
      </c>
      <c r="M18" s="99"/>
      <c r="N18" s="103"/>
    </row>
    <row r="19" spans="1:14" ht="16.5" customHeight="1">
      <c r="A19" s="99" t="s">
        <v>33</v>
      </c>
      <c r="B19" s="105">
        <v>3</v>
      </c>
      <c r="C19" s="105">
        <v>25</v>
      </c>
      <c r="D19" s="105">
        <v>3</v>
      </c>
      <c r="E19" s="105">
        <v>24</v>
      </c>
      <c r="F19" s="105">
        <v>3</v>
      </c>
      <c r="G19" s="105">
        <v>27</v>
      </c>
      <c r="H19" s="105">
        <v>6</v>
      </c>
      <c r="I19" s="105">
        <v>30</v>
      </c>
      <c r="J19" s="105">
        <v>5</v>
      </c>
      <c r="K19" s="105">
        <v>28</v>
      </c>
      <c r="M19" s="99"/>
      <c r="N19" s="103"/>
    </row>
    <row r="20" spans="1:14" ht="16.5" customHeight="1">
      <c r="A20" s="99" t="s">
        <v>34</v>
      </c>
      <c r="B20" s="105">
        <v>5</v>
      </c>
      <c r="C20" s="105">
        <v>25</v>
      </c>
      <c r="D20" s="105">
        <v>5</v>
      </c>
      <c r="E20" s="105">
        <v>28</v>
      </c>
      <c r="F20" s="105">
        <v>3</v>
      </c>
      <c r="G20" s="105">
        <v>25</v>
      </c>
      <c r="H20" s="105">
        <v>5</v>
      </c>
      <c r="I20" s="105">
        <v>28</v>
      </c>
      <c r="J20" s="105">
        <v>5</v>
      </c>
      <c r="K20" s="105">
        <v>27</v>
      </c>
      <c r="M20" s="99"/>
      <c r="N20" s="103"/>
    </row>
    <row r="21" spans="1:14" ht="16.5" customHeight="1">
      <c r="A21" s="99" t="s">
        <v>97</v>
      </c>
      <c r="B21" s="105">
        <v>5</v>
      </c>
      <c r="C21" s="105">
        <v>24</v>
      </c>
      <c r="D21" s="105">
        <v>3</v>
      </c>
      <c r="E21" s="105">
        <v>20</v>
      </c>
      <c r="F21" s="105">
        <v>3</v>
      </c>
      <c r="G21" s="105">
        <v>19</v>
      </c>
      <c r="H21" s="105">
        <v>4</v>
      </c>
      <c r="I21" s="105">
        <v>25</v>
      </c>
      <c r="J21" s="105">
        <v>4</v>
      </c>
      <c r="K21" s="105">
        <v>24</v>
      </c>
      <c r="M21" s="99"/>
      <c r="N21" s="103"/>
    </row>
    <row r="22" spans="1:14" ht="16.5" customHeight="1">
      <c r="A22" s="99" t="s">
        <v>36</v>
      </c>
      <c r="B22" s="105">
        <v>4</v>
      </c>
      <c r="C22" s="105">
        <v>23</v>
      </c>
      <c r="D22" s="105">
        <v>6</v>
      </c>
      <c r="E22" s="105">
        <v>28</v>
      </c>
      <c r="F22" s="105">
        <v>9</v>
      </c>
      <c r="G22" s="105">
        <v>30</v>
      </c>
      <c r="H22" s="105">
        <v>11</v>
      </c>
      <c r="I22" s="105">
        <v>30</v>
      </c>
      <c r="J22" s="105">
        <v>8</v>
      </c>
      <c r="K22" s="105">
        <v>28</v>
      </c>
      <c r="M22" s="99"/>
      <c r="N22" s="103"/>
    </row>
    <row r="23" spans="1:14" ht="16.5" customHeight="1">
      <c r="A23" s="99" t="s">
        <v>37</v>
      </c>
      <c r="B23" s="105">
        <v>1</v>
      </c>
      <c r="C23" s="105">
        <v>15</v>
      </c>
      <c r="D23" s="105">
        <v>2</v>
      </c>
      <c r="E23" s="105">
        <v>25</v>
      </c>
      <c r="F23" s="105">
        <v>5</v>
      </c>
      <c r="G23" s="105">
        <v>32</v>
      </c>
      <c r="H23" s="105">
        <v>3</v>
      </c>
      <c r="I23" s="105">
        <v>28</v>
      </c>
      <c r="J23" s="105">
        <v>3</v>
      </c>
      <c r="K23" s="105">
        <v>28</v>
      </c>
      <c r="M23" s="99"/>
      <c r="N23" s="103"/>
    </row>
    <row r="24" spans="1:14" ht="16.5" customHeight="1">
      <c r="A24" s="99" t="s">
        <v>38</v>
      </c>
      <c r="B24" s="105">
        <v>4</v>
      </c>
      <c r="C24" s="105">
        <v>25</v>
      </c>
      <c r="D24" s="105">
        <v>6</v>
      </c>
      <c r="E24" s="105">
        <v>27</v>
      </c>
      <c r="F24" s="105">
        <v>6</v>
      </c>
      <c r="G24" s="105">
        <v>28</v>
      </c>
      <c r="H24" s="105">
        <v>10</v>
      </c>
      <c r="I24" s="105">
        <v>34</v>
      </c>
      <c r="J24" s="105">
        <v>8</v>
      </c>
      <c r="K24" s="105">
        <v>31</v>
      </c>
      <c r="M24" s="99"/>
      <c r="N24" s="103"/>
    </row>
    <row r="25" spans="1:14" ht="16.5" customHeight="1">
      <c r="A25" s="99" t="s">
        <v>39</v>
      </c>
      <c r="B25" s="105">
        <v>2</v>
      </c>
      <c r="C25" s="105">
        <v>22</v>
      </c>
      <c r="D25" s="105">
        <v>1</v>
      </c>
      <c r="E25" s="105">
        <v>17</v>
      </c>
      <c r="F25" s="105">
        <v>3</v>
      </c>
      <c r="G25" s="105">
        <v>18</v>
      </c>
      <c r="H25" s="105">
        <v>5</v>
      </c>
      <c r="I25" s="105">
        <v>25</v>
      </c>
      <c r="J25" s="105">
        <v>4</v>
      </c>
      <c r="K25" s="105">
        <v>22</v>
      </c>
      <c r="M25" s="99"/>
      <c r="N25" s="103"/>
    </row>
    <row r="26" spans="1:14" ht="16.5" customHeight="1">
      <c r="A26" s="99" t="s">
        <v>40</v>
      </c>
      <c r="B26" s="105">
        <v>5</v>
      </c>
      <c r="C26" s="105">
        <v>25</v>
      </c>
      <c r="D26" s="105">
        <v>3</v>
      </c>
      <c r="E26" s="105">
        <v>26</v>
      </c>
      <c r="F26" s="105">
        <v>6</v>
      </c>
      <c r="G26" s="105">
        <v>34</v>
      </c>
      <c r="H26" s="105">
        <v>6</v>
      </c>
      <c r="I26" s="105">
        <v>29</v>
      </c>
      <c r="J26" s="105">
        <v>5</v>
      </c>
      <c r="K26" s="105">
        <v>29</v>
      </c>
      <c r="M26" s="99"/>
      <c r="N26" s="103"/>
    </row>
    <row r="27" spans="1:14" ht="16.5" customHeight="1">
      <c r="A27" s="99" t="s">
        <v>41</v>
      </c>
      <c r="B27" s="105">
        <v>2</v>
      </c>
      <c r="C27" s="105">
        <v>19</v>
      </c>
      <c r="D27" s="105">
        <v>2</v>
      </c>
      <c r="E27" s="105">
        <v>20</v>
      </c>
      <c r="F27" s="105">
        <v>4</v>
      </c>
      <c r="G27" s="105">
        <v>23</v>
      </c>
      <c r="H27" s="105">
        <v>6</v>
      </c>
      <c r="I27" s="105">
        <v>30</v>
      </c>
      <c r="J27" s="105">
        <v>5</v>
      </c>
      <c r="K27" s="105">
        <v>27</v>
      </c>
      <c r="M27" s="99"/>
      <c r="N27" s="103"/>
    </row>
    <row r="28" spans="1:14" ht="16.5" customHeight="1">
      <c r="A28" s="99" t="s">
        <v>42</v>
      </c>
      <c r="B28" s="105">
        <v>2</v>
      </c>
      <c r="C28" s="105">
        <v>24</v>
      </c>
      <c r="D28" s="105">
        <v>2</v>
      </c>
      <c r="E28" s="105">
        <v>18</v>
      </c>
      <c r="F28" s="105">
        <v>3</v>
      </c>
      <c r="G28" s="105">
        <v>13</v>
      </c>
      <c r="H28" s="105">
        <v>3</v>
      </c>
      <c r="I28" s="105">
        <v>21</v>
      </c>
      <c r="J28" s="105">
        <v>2</v>
      </c>
      <c r="K28" s="105">
        <v>19</v>
      </c>
      <c r="M28" s="99"/>
      <c r="N28" s="103"/>
    </row>
    <row r="29" spans="1:14" ht="16.5" customHeight="1">
      <c r="A29" s="99" t="s">
        <v>43</v>
      </c>
      <c r="B29" s="105">
        <v>7</v>
      </c>
      <c r="C29" s="105">
        <v>28</v>
      </c>
      <c r="D29" s="105">
        <v>3</v>
      </c>
      <c r="E29" s="105">
        <v>27</v>
      </c>
      <c r="F29" s="105">
        <v>3</v>
      </c>
      <c r="G29" s="105">
        <v>26</v>
      </c>
      <c r="H29" s="105">
        <v>4</v>
      </c>
      <c r="I29" s="105">
        <v>26</v>
      </c>
      <c r="J29" s="105">
        <v>4</v>
      </c>
      <c r="K29" s="105">
        <v>27</v>
      </c>
      <c r="M29" s="99"/>
      <c r="N29" s="103"/>
    </row>
    <row r="30" spans="1:14" ht="16.5" customHeight="1">
      <c r="A30" s="99" t="s">
        <v>44</v>
      </c>
      <c r="B30" s="105">
        <v>2</v>
      </c>
      <c r="C30" s="105">
        <v>14</v>
      </c>
      <c r="D30" s="105">
        <v>1</v>
      </c>
      <c r="E30" s="105">
        <v>18</v>
      </c>
      <c r="F30" s="105">
        <v>4</v>
      </c>
      <c r="G30" s="105">
        <v>23</v>
      </c>
      <c r="H30" s="105">
        <v>4</v>
      </c>
      <c r="I30" s="105">
        <v>26</v>
      </c>
      <c r="J30" s="105">
        <v>4</v>
      </c>
      <c r="K30" s="105">
        <v>24</v>
      </c>
      <c r="M30" s="99"/>
      <c r="N30" s="103"/>
    </row>
    <row r="31" spans="1:14" ht="16.5" customHeight="1">
      <c r="A31" s="99" t="s">
        <v>24</v>
      </c>
      <c r="B31" s="105">
        <v>5</v>
      </c>
      <c r="C31" s="105">
        <v>30</v>
      </c>
      <c r="D31" s="105">
        <v>5</v>
      </c>
      <c r="E31" s="105">
        <v>31</v>
      </c>
      <c r="F31" s="105">
        <v>6</v>
      </c>
      <c r="G31" s="105">
        <v>31</v>
      </c>
      <c r="H31" s="105">
        <v>13</v>
      </c>
      <c r="I31" s="105">
        <v>38</v>
      </c>
      <c r="J31" s="105">
        <v>8</v>
      </c>
      <c r="K31" s="105">
        <v>34</v>
      </c>
      <c r="M31" s="99"/>
      <c r="N31" s="103"/>
    </row>
    <row r="32" spans="1:14" ht="16.5" customHeight="1">
      <c r="A32" s="99" t="s">
        <v>45</v>
      </c>
      <c r="B32" s="105">
        <v>1</v>
      </c>
      <c r="C32" s="105">
        <v>13</v>
      </c>
      <c r="D32" s="105">
        <v>4</v>
      </c>
      <c r="E32" s="105">
        <v>23</v>
      </c>
      <c r="F32" s="105">
        <v>3</v>
      </c>
      <c r="G32" s="105">
        <v>27</v>
      </c>
      <c r="H32" s="105">
        <v>7</v>
      </c>
      <c r="I32" s="105">
        <v>34</v>
      </c>
      <c r="J32" s="105">
        <v>4</v>
      </c>
      <c r="K32" s="105">
        <v>26</v>
      </c>
      <c r="M32" s="99"/>
      <c r="N32" s="103"/>
    </row>
    <row r="33" spans="1:14" ht="16.5" customHeight="1">
      <c r="A33" s="99" t="s">
        <v>46</v>
      </c>
      <c r="B33" s="105">
        <v>3</v>
      </c>
      <c r="C33" s="105">
        <v>20</v>
      </c>
      <c r="D33" s="105">
        <v>5</v>
      </c>
      <c r="E33" s="105">
        <v>28</v>
      </c>
      <c r="F33" s="105">
        <v>8</v>
      </c>
      <c r="G33" s="105">
        <v>31</v>
      </c>
      <c r="H33" s="105">
        <v>10</v>
      </c>
      <c r="I33" s="105">
        <v>31</v>
      </c>
      <c r="J33" s="105">
        <v>8</v>
      </c>
      <c r="K33" s="105">
        <v>30</v>
      </c>
      <c r="M33" s="99"/>
      <c r="N33" s="103"/>
    </row>
    <row r="34" spans="1:14" ht="16.5" customHeight="1">
      <c r="A34" s="101" t="s">
        <v>47</v>
      </c>
      <c r="B34" s="105">
        <v>3</v>
      </c>
      <c r="C34" s="105">
        <v>21</v>
      </c>
      <c r="D34" s="105">
        <v>3</v>
      </c>
      <c r="E34" s="105">
        <v>23</v>
      </c>
      <c r="F34" s="105">
        <v>5</v>
      </c>
      <c r="G34" s="105">
        <v>30</v>
      </c>
      <c r="H34" s="105">
        <v>5</v>
      </c>
      <c r="I34" s="105">
        <v>27</v>
      </c>
      <c r="J34" s="105">
        <v>4</v>
      </c>
      <c r="K34" s="105">
        <v>26</v>
      </c>
      <c r="M34" s="101"/>
      <c r="N34" s="103"/>
    </row>
    <row r="35" spans="1:14" ht="16.5" customHeight="1">
      <c r="A35" s="99" t="s">
        <v>48</v>
      </c>
      <c r="B35" s="105">
        <v>4</v>
      </c>
      <c r="C35" s="105">
        <v>26</v>
      </c>
      <c r="D35" s="105">
        <v>6</v>
      </c>
      <c r="E35" s="105">
        <v>32</v>
      </c>
      <c r="F35" s="105">
        <v>8</v>
      </c>
      <c r="G35" s="105">
        <v>32</v>
      </c>
      <c r="H35" s="105">
        <v>12</v>
      </c>
      <c r="I35" s="105">
        <v>33</v>
      </c>
      <c r="J35" s="105">
        <v>9</v>
      </c>
      <c r="K35" s="105">
        <v>31</v>
      </c>
      <c r="M35" s="99"/>
      <c r="N35" s="103"/>
    </row>
    <row r="36" spans="1:14" ht="16.5" customHeight="1">
      <c r="A36" s="99" t="s">
        <v>49</v>
      </c>
      <c r="B36" s="105">
        <v>3</v>
      </c>
      <c r="C36" s="105">
        <v>14</v>
      </c>
      <c r="D36" s="105">
        <v>1</v>
      </c>
      <c r="E36" s="105">
        <v>14</v>
      </c>
      <c r="F36" s="105">
        <v>3</v>
      </c>
      <c r="G36" s="105">
        <v>18</v>
      </c>
      <c r="H36" s="105">
        <v>5</v>
      </c>
      <c r="I36" s="105">
        <v>26</v>
      </c>
      <c r="J36" s="105">
        <v>4</v>
      </c>
      <c r="K36" s="105">
        <v>23</v>
      </c>
      <c r="M36" s="99"/>
      <c r="N36" s="103"/>
    </row>
    <row r="37" spans="1:14" ht="16.5" customHeight="1">
      <c r="A37" s="99" t="s">
        <v>50</v>
      </c>
      <c r="B37" s="105">
        <v>3</v>
      </c>
      <c r="C37" s="105">
        <v>20</v>
      </c>
      <c r="D37" s="105">
        <v>4</v>
      </c>
      <c r="E37" s="105">
        <v>24</v>
      </c>
      <c r="F37" s="105">
        <v>7</v>
      </c>
      <c r="G37" s="105">
        <v>34</v>
      </c>
      <c r="H37" s="105">
        <v>4</v>
      </c>
      <c r="I37" s="105">
        <v>24</v>
      </c>
      <c r="J37" s="105">
        <v>4</v>
      </c>
      <c r="K37" s="105">
        <v>25</v>
      </c>
      <c r="M37" s="99"/>
      <c r="N37" s="103"/>
    </row>
    <row r="38" spans="1:14" ht="16.5" customHeight="1">
      <c r="A38" s="156" t="s">
        <v>86</v>
      </c>
      <c r="B38" s="105">
        <v>4</v>
      </c>
      <c r="C38" s="105">
        <v>23</v>
      </c>
      <c r="D38" s="105">
        <v>5</v>
      </c>
      <c r="E38" s="105">
        <v>27</v>
      </c>
      <c r="F38" s="105">
        <v>6</v>
      </c>
      <c r="G38" s="105">
        <v>27</v>
      </c>
      <c r="H38" s="105">
        <v>7</v>
      </c>
      <c r="I38" s="105">
        <v>29</v>
      </c>
      <c r="J38" s="105">
        <v>6</v>
      </c>
      <c r="K38" s="105">
        <v>27</v>
      </c>
      <c r="M38" s="102"/>
      <c r="N38" s="103"/>
    </row>
    <row r="39" ht="16.5">
      <c r="A39" s="106"/>
    </row>
  </sheetData>
  <sheetProtection/>
  <mergeCells count="1">
    <mergeCell ref="A3:K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1" r:id="rId2"/>
  <tableParts>
    <tablePart r:id="rId1"/>
  </tableParts>
</worksheet>
</file>

<file path=xl/worksheets/sheet13.xml><?xml version="1.0" encoding="utf-8"?>
<worksheet xmlns="http://schemas.openxmlformats.org/spreadsheetml/2006/main" xmlns:r="http://schemas.openxmlformats.org/officeDocument/2006/relationships">
  <dimension ref="A1:K23"/>
  <sheetViews>
    <sheetView zoomScale="75" zoomScaleNormal="75" zoomScalePageLayoutView="0" workbookViewId="0" topLeftCell="A1">
      <selection activeCell="I22" sqref="I22"/>
    </sheetView>
  </sheetViews>
  <sheetFormatPr defaultColWidth="9.140625" defaultRowHeight="12.75"/>
  <cols>
    <col min="1" max="1" width="47.140625" style="88" customWidth="1"/>
    <col min="2" max="11" width="19.8515625" style="88" customWidth="1"/>
    <col min="12" max="16384" width="9.140625" style="88" customWidth="1"/>
  </cols>
  <sheetData>
    <row r="1" ht="20.25">
      <c r="A1" s="93" t="s">
        <v>312</v>
      </c>
    </row>
    <row r="2" ht="18">
      <c r="A2" s="163" t="s">
        <v>226</v>
      </c>
    </row>
    <row r="3" spans="1:11" ht="16.5">
      <c r="A3" s="192" t="s">
        <v>99</v>
      </c>
      <c r="B3" s="193"/>
      <c r="C3" s="193"/>
      <c r="D3" s="193"/>
      <c r="E3" s="193"/>
      <c r="F3" s="193"/>
      <c r="G3" s="193"/>
      <c r="H3" s="193"/>
      <c r="I3" s="193"/>
      <c r="J3" s="193"/>
      <c r="K3" s="193"/>
    </row>
    <row r="4" spans="1:11" ht="85.5" customHeight="1">
      <c r="A4" s="162" t="s">
        <v>333</v>
      </c>
      <c r="B4" s="164" t="s">
        <v>290</v>
      </c>
      <c r="C4" s="164" t="s">
        <v>291</v>
      </c>
      <c r="D4" s="164" t="s">
        <v>292</v>
      </c>
      <c r="E4" s="164" t="s">
        <v>293</v>
      </c>
      <c r="F4" s="164" t="s">
        <v>294</v>
      </c>
      <c r="G4" s="164" t="s">
        <v>295</v>
      </c>
      <c r="H4" s="164" t="s">
        <v>296</v>
      </c>
      <c r="I4" s="164" t="s">
        <v>297</v>
      </c>
      <c r="J4" s="164" t="s">
        <v>298</v>
      </c>
      <c r="K4" s="164" t="s">
        <v>299</v>
      </c>
    </row>
    <row r="5" spans="1:11" ht="22.5" customHeight="1">
      <c r="A5" s="162"/>
      <c r="B5" s="157"/>
      <c r="C5" s="157"/>
      <c r="D5" s="157"/>
      <c r="E5" s="157"/>
      <c r="F5" s="157"/>
      <c r="G5" s="157"/>
      <c r="H5" s="157"/>
      <c r="I5" s="157"/>
      <c r="J5" s="157"/>
      <c r="K5" s="98" t="s">
        <v>87</v>
      </c>
    </row>
    <row r="6" spans="1:11" ht="20.25">
      <c r="A6" s="99" t="s">
        <v>90</v>
      </c>
      <c r="B6" s="100">
        <v>3.6958322680262308</v>
      </c>
      <c r="C6" s="100">
        <v>27.347873393602235</v>
      </c>
      <c r="D6" s="100">
        <v>3.7711231939079837</v>
      </c>
      <c r="E6" s="100">
        <v>28.175980324798076</v>
      </c>
      <c r="F6" s="100">
        <v>3.9122960361217927</v>
      </c>
      <c r="G6" s="100">
        <v>31.361848548824735</v>
      </c>
      <c r="H6" s="104" t="s">
        <v>55</v>
      </c>
      <c r="I6" s="104" t="s">
        <v>55</v>
      </c>
      <c r="J6" s="104" t="s">
        <v>55</v>
      </c>
      <c r="K6" s="104" t="s">
        <v>55</v>
      </c>
    </row>
    <row r="7" spans="1:11" ht="20.25">
      <c r="A7" s="99" t="s">
        <v>93</v>
      </c>
      <c r="B7" s="100">
        <v>4.2</v>
      </c>
      <c r="C7" s="100">
        <v>28.6</v>
      </c>
      <c r="D7" s="100">
        <v>4.3</v>
      </c>
      <c r="E7" s="100">
        <v>29</v>
      </c>
      <c r="F7" s="100">
        <v>4.3</v>
      </c>
      <c r="G7" s="100">
        <v>32.3</v>
      </c>
      <c r="H7" s="104" t="s">
        <v>55</v>
      </c>
      <c r="I7" s="104" t="s">
        <v>55</v>
      </c>
      <c r="J7" s="104" t="s">
        <v>55</v>
      </c>
      <c r="K7" s="104" t="s">
        <v>55</v>
      </c>
    </row>
    <row r="8" spans="1:11" ht="20.25">
      <c r="A8" s="99" t="s">
        <v>96</v>
      </c>
      <c r="B8" s="100">
        <v>4.743396028415189</v>
      </c>
      <c r="C8" s="100">
        <v>29.187441666368137</v>
      </c>
      <c r="D8" s="100">
        <v>5.54</v>
      </c>
      <c r="E8" s="100">
        <v>34.23</v>
      </c>
      <c r="F8" s="100">
        <v>5.25</v>
      </c>
      <c r="G8" s="100">
        <v>33.4</v>
      </c>
      <c r="H8" s="104" t="s">
        <v>55</v>
      </c>
      <c r="I8" s="104" t="s">
        <v>55</v>
      </c>
      <c r="J8" s="104" t="s">
        <v>55</v>
      </c>
      <c r="K8" s="104" t="s">
        <v>55</v>
      </c>
    </row>
    <row r="9" spans="1:11" ht="20.25">
      <c r="A9" s="99" t="s">
        <v>104</v>
      </c>
      <c r="B9" s="100">
        <v>4.923864124717526</v>
      </c>
      <c r="C9" s="100">
        <v>28.49654999626058</v>
      </c>
      <c r="D9" s="100">
        <v>5.452425744673191</v>
      </c>
      <c r="E9" s="100">
        <v>33.62567709878222</v>
      </c>
      <c r="F9" s="100">
        <v>5.358673069698726</v>
      </c>
      <c r="G9" s="100">
        <v>32.7034943265887</v>
      </c>
      <c r="H9" s="100">
        <v>7.174110057226804</v>
      </c>
      <c r="I9" s="100">
        <v>36.63351054032096</v>
      </c>
      <c r="J9" s="100">
        <v>6.230116250396349</v>
      </c>
      <c r="K9" s="100">
        <v>34.2318982602407</v>
      </c>
    </row>
    <row r="10" spans="1:11" ht="20.25">
      <c r="A10" s="99" t="s">
        <v>109</v>
      </c>
      <c r="B10" s="100">
        <v>5.635693229022834</v>
      </c>
      <c r="C10" s="100">
        <v>29.625451914682813</v>
      </c>
      <c r="D10" s="100">
        <v>6.2234621661669065</v>
      </c>
      <c r="E10" s="100">
        <v>34.937388110670426</v>
      </c>
      <c r="F10" s="100">
        <v>5.424377094141785</v>
      </c>
      <c r="G10" s="100">
        <v>33.19468006035336</v>
      </c>
      <c r="H10" s="100">
        <v>8.44721661854727</v>
      </c>
      <c r="I10" s="100">
        <v>39.363907688396125</v>
      </c>
      <c r="J10" s="100">
        <v>7.1</v>
      </c>
      <c r="K10" s="100">
        <v>36.05</v>
      </c>
    </row>
    <row r="11" spans="1:11" ht="20.25">
      <c r="A11" s="99" t="s">
        <v>113</v>
      </c>
      <c r="B11" s="100">
        <v>6.074081221262234</v>
      </c>
      <c r="C11" s="100">
        <v>30.284670632909577</v>
      </c>
      <c r="D11" s="100">
        <v>7.1870491178123705</v>
      </c>
      <c r="E11" s="100">
        <v>35.775825365671295</v>
      </c>
      <c r="F11" s="100">
        <v>6.817524408026725</v>
      </c>
      <c r="G11" s="100">
        <v>34.953682696795575</v>
      </c>
      <c r="H11" s="100">
        <v>10.224255524249138</v>
      </c>
      <c r="I11" s="100">
        <v>41.8753285041701</v>
      </c>
      <c r="J11" s="100">
        <v>8.479197566449788</v>
      </c>
      <c r="K11" s="100">
        <v>37.878218707640634</v>
      </c>
    </row>
    <row r="12" spans="1:11" ht="20.25">
      <c r="A12" s="99" t="s">
        <v>117</v>
      </c>
      <c r="B12" s="105">
        <v>6.057301905967269</v>
      </c>
      <c r="C12" s="105">
        <v>30.48062291105456</v>
      </c>
      <c r="D12" s="105">
        <v>7.787967398797204</v>
      </c>
      <c r="E12" s="105">
        <v>36.26912573674284</v>
      </c>
      <c r="F12" s="105">
        <v>7.726630482896262</v>
      </c>
      <c r="G12" s="105">
        <v>35.99031065040104</v>
      </c>
      <c r="H12" s="100">
        <v>8.42</v>
      </c>
      <c r="I12" s="100">
        <v>38.38</v>
      </c>
      <c r="J12" s="100">
        <v>7.85</v>
      </c>
      <c r="K12" s="100">
        <v>36.44</v>
      </c>
    </row>
    <row r="13" spans="1:11" ht="20.25">
      <c r="A13" s="99" t="s">
        <v>126</v>
      </c>
      <c r="B13" s="105">
        <v>5.062479949448476</v>
      </c>
      <c r="C13" s="105">
        <v>24.37637642435292</v>
      </c>
      <c r="D13" s="105">
        <v>6.625252503248279</v>
      </c>
      <c r="E13" s="105">
        <v>28.41304300976571</v>
      </c>
      <c r="F13" s="105">
        <v>6.813941137391545</v>
      </c>
      <c r="G13" s="105">
        <v>28.029707143954806</v>
      </c>
      <c r="H13" s="100">
        <v>8.688325824917442</v>
      </c>
      <c r="I13" s="100">
        <v>30.317370679449343</v>
      </c>
      <c r="J13" s="100">
        <v>7.479747118042478</v>
      </c>
      <c r="K13" s="100">
        <v>28.710696246718133</v>
      </c>
    </row>
    <row r="14" spans="1:11" ht="20.25">
      <c r="A14" s="99" t="s">
        <v>137</v>
      </c>
      <c r="B14" s="105">
        <v>4.528903231196125</v>
      </c>
      <c r="C14" s="105">
        <v>24.126104930755346</v>
      </c>
      <c r="D14" s="105">
        <v>6.998246935510842</v>
      </c>
      <c r="E14" s="105">
        <v>28.171638815609263</v>
      </c>
      <c r="F14" s="105">
        <v>8.364340700160797</v>
      </c>
      <c r="G14" s="105">
        <v>28.24492281845721</v>
      </c>
      <c r="H14" s="100">
        <v>9.432802138177482</v>
      </c>
      <c r="I14" s="100">
        <v>30.009907296958087</v>
      </c>
      <c r="J14" s="100">
        <v>8.146330594723803</v>
      </c>
      <c r="K14" s="100">
        <v>28.523479873239957</v>
      </c>
    </row>
    <row r="15" spans="1:11" ht="20.25">
      <c r="A15" s="99" t="s">
        <v>136</v>
      </c>
      <c r="B15" s="105">
        <v>4.605461484425827</v>
      </c>
      <c r="C15" s="105">
        <v>24.422230204024395</v>
      </c>
      <c r="D15" s="105">
        <v>7.202424945633585</v>
      </c>
      <c r="E15" s="105">
        <v>28.896903086993593</v>
      </c>
      <c r="F15" s="105">
        <v>8.580293369117745</v>
      </c>
      <c r="G15" s="105">
        <v>28.76625258517705</v>
      </c>
      <c r="H15" s="100">
        <v>9.011783431158559</v>
      </c>
      <c r="I15" s="100">
        <v>30.302318072517714</v>
      </c>
      <c r="J15" s="100">
        <v>8.023123958886682</v>
      </c>
      <c r="K15" s="100">
        <v>28.931499102864787</v>
      </c>
    </row>
    <row r="16" spans="1:11" ht="20.25">
      <c r="A16" s="99" t="s">
        <v>152</v>
      </c>
      <c r="B16" s="105">
        <v>4.13</v>
      </c>
      <c r="C16" s="105">
        <v>24.82</v>
      </c>
      <c r="D16" s="105">
        <v>5.94</v>
      </c>
      <c r="E16" s="105">
        <v>28.86</v>
      </c>
      <c r="F16" s="105">
        <v>6.25</v>
      </c>
      <c r="G16" s="105">
        <v>28.49</v>
      </c>
      <c r="H16" s="100">
        <v>9.09</v>
      </c>
      <c r="I16" s="100">
        <v>31.04</v>
      </c>
      <c r="J16" s="100">
        <v>7.34</v>
      </c>
      <c r="K16" s="100">
        <v>29.31</v>
      </c>
    </row>
    <row r="17" spans="1:11" ht="20.25">
      <c r="A17" s="99" t="s">
        <v>157</v>
      </c>
      <c r="B17" s="105">
        <v>4.26</v>
      </c>
      <c r="C17" s="105">
        <v>25.28</v>
      </c>
      <c r="D17" s="105">
        <v>6.03</v>
      </c>
      <c r="E17" s="105">
        <v>28.73</v>
      </c>
      <c r="F17" s="105">
        <v>6.34</v>
      </c>
      <c r="G17" s="105">
        <v>28.24</v>
      </c>
      <c r="H17" s="100">
        <v>8.73</v>
      </c>
      <c r="I17" s="100">
        <v>30.77</v>
      </c>
      <c r="J17" s="100">
        <v>7.21</v>
      </c>
      <c r="K17" s="100">
        <v>29.17</v>
      </c>
    </row>
    <row r="18" spans="1:11" ht="20.25">
      <c r="A18" s="99" t="s">
        <v>159</v>
      </c>
      <c r="B18" s="105">
        <v>4.43</v>
      </c>
      <c r="C18" s="105">
        <v>25.73</v>
      </c>
      <c r="D18" s="105">
        <v>6.47</v>
      </c>
      <c r="E18" s="105">
        <v>29.43</v>
      </c>
      <c r="F18" s="105">
        <v>6.91</v>
      </c>
      <c r="G18" s="105">
        <v>29.25</v>
      </c>
      <c r="H18" s="100">
        <v>7.9</v>
      </c>
      <c r="I18" s="100">
        <v>31.09</v>
      </c>
      <c r="J18" s="100">
        <v>6.99</v>
      </c>
      <c r="K18" s="100">
        <v>29.7</v>
      </c>
    </row>
    <row r="19" spans="1:11" ht="20.25">
      <c r="A19" s="99" t="s">
        <v>162</v>
      </c>
      <c r="B19" s="105">
        <v>4.4</v>
      </c>
      <c r="C19" s="105">
        <v>25.62</v>
      </c>
      <c r="D19" s="105">
        <v>6.45</v>
      </c>
      <c r="E19" s="105">
        <v>29.26</v>
      </c>
      <c r="F19" s="105">
        <v>6.98</v>
      </c>
      <c r="G19" s="105">
        <v>29.27</v>
      </c>
      <c r="H19" s="100">
        <v>7.65</v>
      </c>
      <c r="I19" s="100">
        <v>30.59</v>
      </c>
      <c r="J19" s="100">
        <v>6.88</v>
      </c>
      <c r="K19" s="100">
        <v>29.42</v>
      </c>
    </row>
    <row r="20" spans="1:11" ht="20.25">
      <c r="A20" s="99" t="s">
        <v>166</v>
      </c>
      <c r="B20" s="105">
        <v>4.6543700367469185</v>
      </c>
      <c r="C20" s="105">
        <v>25.917640405906955</v>
      </c>
      <c r="D20" s="105">
        <v>6.210495595299324</v>
      </c>
      <c r="E20" s="105">
        <v>28.74588941922804</v>
      </c>
      <c r="F20" s="105">
        <v>6.606579554486862</v>
      </c>
      <c r="G20" s="105">
        <v>28.53268848803299</v>
      </c>
      <c r="H20" s="100">
        <v>7.740547095440507</v>
      </c>
      <c r="I20" s="100">
        <v>30.090052586047594</v>
      </c>
      <c r="J20" s="100">
        <v>6.848591286980928</v>
      </c>
      <c r="K20" s="100">
        <v>28.982079084198364</v>
      </c>
    </row>
    <row r="21" spans="1:11" ht="20.25">
      <c r="A21" s="99" t="s">
        <v>165</v>
      </c>
      <c r="B21" s="105">
        <v>4.458752664307216</v>
      </c>
      <c r="C21" s="105">
        <v>25.3335053333972</v>
      </c>
      <c r="D21" s="105">
        <v>5.748485502778906</v>
      </c>
      <c r="E21" s="105">
        <v>28.217172562260235</v>
      </c>
      <c r="F21" s="105">
        <v>5.8121335646016385</v>
      </c>
      <c r="G21" s="105">
        <v>27.82931709933304</v>
      </c>
      <c r="H21" s="100">
        <v>8.100398726025025</v>
      </c>
      <c r="I21" s="100">
        <v>30.224692114470862</v>
      </c>
      <c r="J21" s="100">
        <v>6.778826916879834</v>
      </c>
      <c r="K21" s="100">
        <v>28.74922371136792</v>
      </c>
    </row>
    <row r="22" spans="1:11" ht="20.25">
      <c r="A22" s="99" t="s">
        <v>322</v>
      </c>
      <c r="B22" s="105">
        <v>3.92470527261246</v>
      </c>
      <c r="C22" s="105">
        <v>23.67351425909709</v>
      </c>
      <c r="D22" s="105">
        <v>5.592447857379427</v>
      </c>
      <c r="E22" s="105">
        <v>28.013800055293352</v>
      </c>
      <c r="F22" s="105">
        <v>5.774695535832855</v>
      </c>
      <c r="G22" s="105">
        <v>27.468577136214485</v>
      </c>
      <c r="H22" s="100">
        <v>7.4423521389060445</v>
      </c>
      <c r="I22" s="100">
        <v>29.207727867180694</v>
      </c>
      <c r="J22" s="100">
        <v>6.33135379660547</v>
      </c>
      <c r="K22" s="100">
        <v>27.880894549857544</v>
      </c>
    </row>
    <row r="23" spans="1:11" ht="20.25">
      <c r="A23" s="99" t="s">
        <v>331</v>
      </c>
      <c r="B23" s="100">
        <v>4</v>
      </c>
      <c r="C23" s="100">
        <v>23</v>
      </c>
      <c r="D23" s="100">
        <v>5</v>
      </c>
      <c r="E23" s="100">
        <v>27</v>
      </c>
      <c r="F23" s="100">
        <v>6</v>
      </c>
      <c r="G23" s="100">
        <v>27</v>
      </c>
      <c r="H23" s="100">
        <v>7</v>
      </c>
      <c r="I23" s="100">
        <v>29</v>
      </c>
      <c r="J23" s="100">
        <v>6</v>
      </c>
      <c r="K23" s="100">
        <v>27</v>
      </c>
    </row>
  </sheetData>
  <sheetProtection/>
  <mergeCells count="1">
    <mergeCell ref="A3:K3"/>
  </mergeCells>
  <printOptions/>
  <pageMargins left="0.7" right="0.7" top="0.75" bottom="0.75" header="0.3" footer="0.3"/>
  <pageSetup horizontalDpi="90" verticalDpi="90" orientation="portrait" paperSize="9" scale="36" r:id="rId2"/>
  <tableParts>
    <tablePart r:id="rId1"/>
  </tableParts>
</worksheet>
</file>

<file path=xl/worksheets/sheet14.xml><?xml version="1.0" encoding="utf-8"?>
<worksheet xmlns="http://schemas.openxmlformats.org/spreadsheetml/2006/main" xmlns:r="http://schemas.openxmlformats.org/officeDocument/2006/relationships">
  <dimension ref="A1:K12"/>
  <sheetViews>
    <sheetView zoomScale="71" zoomScaleNormal="71" zoomScalePageLayoutView="0" workbookViewId="0" topLeftCell="A1">
      <selection activeCell="I22" sqref="I22"/>
    </sheetView>
  </sheetViews>
  <sheetFormatPr defaultColWidth="9.140625" defaultRowHeight="12.75"/>
  <cols>
    <col min="1" max="1" width="41.28125" style="88" customWidth="1"/>
    <col min="2" max="11" width="17.00390625" style="88" customWidth="1"/>
    <col min="12" max="16384" width="9.140625" style="88" customWidth="1"/>
  </cols>
  <sheetData>
    <row r="1" ht="20.25">
      <c r="A1" s="93" t="s">
        <v>313</v>
      </c>
    </row>
    <row r="2" ht="18">
      <c r="A2" s="163" t="s">
        <v>226</v>
      </c>
    </row>
    <row r="3" spans="1:11" ht="16.5">
      <c r="A3" s="192" t="s">
        <v>99</v>
      </c>
      <c r="B3" s="193"/>
      <c r="C3" s="193"/>
      <c r="D3" s="193"/>
      <c r="E3" s="193"/>
      <c r="F3" s="193"/>
      <c r="G3" s="193"/>
      <c r="H3" s="193"/>
      <c r="I3" s="193"/>
      <c r="J3" s="193"/>
      <c r="K3" s="193"/>
    </row>
    <row r="4" spans="1:11" ht="81">
      <c r="A4" s="162" t="s">
        <v>314</v>
      </c>
      <c r="B4" s="161" t="s">
        <v>290</v>
      </c>
      <c r="C4" s="161" t="s">
        <v>291</v>
      </c>
      <c r="D4" s="161" t="s">
        <v>292</v>
      </c>
      <c r="E4" s="161" t="s">
        <v>293</v>
      </c>
      <c r="F4" s="161" t="s">
        <v>294</v>
      </c>
      <c r="G4" s="161" t="s">
        <v>295</v>
      </c>
      <c r="H4" s="161" t="s">
        <v>296</v>
      </c>
      <c r="I4" s="161" t="s">
        <v>297</v>
      </c>
      <c r="J4" s="161" t="s">
        <v>298</v>
      </c>
      <c r="K4" s="161" t="s">
        <v>299</v>
      </c>
    </row>
    <row r="5" spans="1:11" ht="20.25">
      <c r="A5" s="162"/>
      <c r="B5" s="161"/>
      <c r="C5" s="161"/>
      <c r="D5" s="161"/>
      <c r="E5" s="161"/>
      <c r="F5" s="161"/>
      <c r="G5" s="161"/>
      <c r="H5" s="161"/>
      <c r="I5" s="161"/>
      <c r="J5" s="161"/>
      <c r="K5" s="98" t="s">
        <v>87</v>
      </c>
    </row>
    <row r="6" spans="1:11" ht="20.25">
      <c r="A6" s="101" t="s">
        <v>315</v>
      </c>
      <c r="B6" s="158">
        <v>8.65</v>
      </c>
      <c r="C6" s="158">
        <v>37.38</v>
      </c>
      <c r="D6" s="158" t="s">
        <v>55</v>
      </c>
      <c r="E6" s="158" t="s">
        <v>55</v>
      </c>
      <c r="F6" s="158" t="s">
        <v>55</v>
      </c>
      <c r="G6" s="158" t="s">
        <v>55</v>
      </c>
      <c r="H6" s="158" t="s">
        <v>55</v>
      </c>
      <c r="I6" s="158" t="s">
        <v>55</v>
      </c>
      <c r="J6" s="105" t="s">
        <v>55</v>
      </c>
      <c r="K6" s="105" t="s">
        <v>55</v>
      </c>
    </row>
    <row r="7" spans="1:11" ht="20.25">
      <c r="A7" s="101" t="s">
        <v>84</v>
      </c>
      <c r="B7" s="158">
        <v>6.72</v>
      </c>
      <c r="C7" s="158">
        <v>33.24</v>
      </c>
      <c r="D7" s="159">
        <v>11.58</v>
      </c>
      <c r="E7" s="159">
        <v>45.42</v>
      </c>
      <c r="F7" s="159">
        <v>8.19</v>
      </c>
      <c r="G7" s="159">
        <v>36.57</v>
      </c>
      <c r="H7" s="159">
        <v>17.57</v>
      </c>
      <c r="I7" s="159">
        <v>51.57</v>
      </c>
      <c r="J7" s="159">
        <v>13.2</v>
      </c>
      <c r="K7" s="159">
        <v>44.93</v>
      </c>
    </row>
    <row r="8" spans="1:11" ht="20.25">
      <c r="A8" s="101" t="s">
        <v>316</v>
      </c>
      <c r="B8" s="158">
        <v>6.168810750121486</v>
      </c>
      <c r="C8" s="158">
        <v>30.514078154787647</v>
      </c>
      <c r="D8" s="159">
        <v>10.161597771324372</v>
      </c>
      <c r="E8" s="159">
        <v>43.159700182346185</v>
      </c>
      <c r="F8" s="159">
        <v>4.905875630317169</v>
      </c>
      <c r="G8" s="159">
        <v>30.967059339340523</v>
      </c>
      <c r="H8" s="159">
        <v>15.220443272558459</v>
      </c>
      <c r="I8" s="159">
        <v>49.70577476700783</v>
      </c>
      <c r="J8" s="159">
        <v>10.954556486710635</v>
      </c>
      <c r="K8" s="159">
        <v>41.98094967211089</v>
      </c>
    </row>
    <row r="9" spans="1:11" ht="20.25">
      <c r="A9" s="101" t="s">
        <v>90</v>
      </c>
      <c r="B9" s="158">
        <v>5.862348879964011</v>
      </c>
      <c r="C9" s="158">
        <v>31.05936472027306</v>
      </c>
      <c r="D9" s="159">
        <v>8.521244854408186</v>
      </c>
      <c r="E9" s="159">
        <v>39.856305905759285</v>
      </c>
      <c r="F9" s="159">
        <v>4.215685250825982</v>
      </c>
      <c r="G9" s="159">
        <v>28.701632470180453</v>
      </c>
      <c r="H9" s="159">
        <v>14.485860591722147</v>
      </c>
      <c r="I9" s="159">
        <v>50.65020229637388</v>
      </c>
      <c r="J9" s="159">
        <v>10.268609211242955</v>
      </c>
      <c r="K9" s="159">
        <v>41.74871893977816</v>
      </c>
    </row>
    <row r="10" spans="1:11" ht="20.25">
      <c r="A10" s="101" t="s">
        <v>93</v>
      </c>
      <c r="B10" s="158">
        <v>6.368282806375591</v>
      </c>
      <c r="C10" s="158">
        <v>33.75777475458491</v>
      </c>
      <c r="D10" s="159">
        <v>11.309212263808433</v>
      </c>
      <c r="E10" s="159">
        <v>35.344544234257555</v>
      </c>
      <c r="F10" s="159">
        <v>5.490737963217009</v>
      </c>
      <c r="G10" s="159">
        <v>28.85249815445113</v>
      </c>
      <c r="H10" s="159">
        <v>18.452500255371962</v>
      </c>
      <c r="I10" s="159">
        <v>56.65323406720138</v>
      </c>
      <c r="J10" s="159">
        <v>12.936862050859943</v>
      </c>
      <c r="K10" s="159">
        <v>47.42982213004355</v>
      </c>
    </row>
    <row r="11" spans="1:11" ht="20.25">
      <c r="A11" s="101" t="s">
        <v>319</v>
      </c>
      <c r="B11" s="105">
        <v>6</v>
      </c>
      <c r="C11" s="105">
        <v>34</v>
      </c>
      <c r="D11" s="160">
        <v>10</v>
      </c>
      <c r="E11" s="160">
        <v>46</v>
      </c>
      <c r="F11" s="160">
        <v>6</v>
      </c>
      <c r="G11" s="160">
        <v>36</v>
      </c>
      <c r="H11" s="160">
        <v>16</v>
      </c>
      <c r="I11" s="160">
        <v>53</v>
      </c>
      <c r="J11" s="160">
        <v>12</v>
      </c>
      <c r="K11" s="160">
        <v>46</v>
      </c>
    </row>
    <row r="12" spans="1:11" ht="15">
      <c r="A12" s="92"/>
      <c r="B12" s="109"/>
      <c r="C12" s="109"/>
      <c r="D12" s="46"/>
      <c r="E12" s="46"/>
      <c r="F12" s="46"/>
      <c r="G12" s="46"/>
      <c r="H12" s="46"/>
      <c r="I12" s="46"/>
      <c r="J12" s="46"/>
      <c r="K12" s="46"/>
    </row>
  </sheetData>
  <sheetProtection/>
  <mergeCells count="1">
    <mergeCell ref="A3:K3"/>
  </mergeCells>
  <printOptions/>
  <pageMargins left="0.7" right="0.7" top="0.75" bottom="0.75" header="0.3" footer="0.3"/>
  <pageSetup horizontalDpi="1200" verticalDpi="1200" orientation="portrait" paperSize="9" scale="41" r:id="rId2"/>
  <tableParts>
    <tablePart r:id="rId1"/>
  </tableParts>
</worksheet>
</file>

<file path=xl/worksheets/sheet2.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I22" sqref="I22"/>
    </sheetView>
  </sheetViews>
  <sheetFormatPr defaultColWidth="9.140625" defaultRowHeight="12.75"/>
  <cols>
    <col min="1" max="1" width="11.8515625" style="88" customWidth="1"/>
    <col min="2" max="16384" width="9.140625" style="88" customWidth="1"/>
  </cols>
  <sheetData>
    <row r="1" ht="20.25">
      <c r="A1" s="108" t="s">
        <v>138</v>
      </c>
    </row>
    <row r="2" spans="1:2" ht="15">
      <c r="A2" s="172" t="s">
        <v>140</v>
      </c>
      <c r="B2" s="3" t="s">
        <v>139</v>
      </c>
    </row>
    <row r="3" spans="1:2" ht="15">
      <c r="A3" s="172" t="s">
        <v>141</v>
      </c>
      <c r="B3" s="3" t="s">
        <v>338</v>
      </c>
    </row>
    <row r="4" spans="1:2" ht="15">
      <c r="A4" s="172" t="s">
        <v>142</v>
      </c>
      <c r="B4" s="3" t="s">
        <v>145</v>
      </c>
    </row>
    <row r="5" spans="1:2" ht="15">
      <c r="A5" s="172" t="s">
        <v>146</v>
      </c>
      <c r="B5" s="3" t="s">
        <v>339</v>
      </c>
    </row>
    <row r="6" spans="1:2" ht="15">
      <c r="A6" s="172" t="s">
        <v>147</v>
      </c>
      <c r="B6" s="3" t="s">
        <v>340</v>
      </c>
    </row>
    <row r="7" spans="1:2" ht="15">
      <c r="A7" s="172" t="s">
        <v>143</v>
      </c>
      <c r="B7" s="3" t="s">
        <v>148</v>
      </c>
    </row>
    <row r="8" spans="1:2" ht="15">
      <c r="A8" s="172" t="s">
        <v>144</v>
      </c>
      <c r="B8" s="3" t="s">
        <v>149</v>
      </c>
    </row>
    <row r="9" ht="15">
      <c r="A9" s="172"/>
    </row>
  </sheetData>
  <sheetProtection/>
  <hyperlinks>
    <hyperlink ref="A2" location="T4.1!A1" display="Table 4.1"/>
    <hyperlink ref="A3" location="T4.2!A1" display="Table 4.2"/>
    <hyperlink ref="A4" location="'T4.3-4.4 '!A1" display="Table 4.3"/>
    <hyperlink ref="A8" location="T4.6!A1" display="Table 4.6"/>
    <hyperlink ref="A7" location="T4.5!A1" display="Table 4.5"/>
    <hyperlink ref="A6" location="'T4.3-4.4 '!A1" display="Table 4.4b"/>
    <hyperlink ref="A5" location="'T4.3-4.4 '!A1" display="Table 4.4a"/>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7"/>
  <sheetViews>
    <sheetView zoomScalePageLayoutView="0" workbookViewId="0" topLeftCell="A6">
      <selection activeCell="I22" sqref="I22"/>
    </sheetView>
  </sheetViews>
  <sheetFormatPr defaultColWidth="9.140625" defaultRowHeight="12.75"/>
  <cols>
    <col min="1" max="1" width="14.7109375" style="88" customWidth="1"/>
    <col min="2" max="2" width="80.421875" style="88" customWidth="1"/>
    <col min="3" max="16384" width="9.140625" style="88" customWidth="1"/>
  </cols>
  <sheetData>
    <row r="1" spans="1:2" ht="19.5">
      <c r="A1" s="188" t="s">
        <v>167</v>
      </c>
      <c r="B1" s="189"/>
    </row>
    <row r="2" spans="1:2" ht="15">
      <c r="A2" s="3" t="s">
        <v>168</v>
      </c>
      <c r="B2" s="189"/>
    </row>
    <row r="3" spans="1:2" ht="15.75">
      <c r="A3" s="48" t="s">
        <v>169</v>
      </c>
      <c r="B3" s="190" t="s">
        <v>170</v>
      </c>
    </row>
    <row r="4" spans="1:2" ht="47.25" customHeight="1">
      <c r="A4" s="88" t="s">
        <v>171</v>
      </c>
      <c r="B4" s="122" t="s">
        <v>188</v>
      </c>
    </row>
    <row r="5" spans="1:2" ht="26.25" customHeight="1">
      <c r="A5" s="88" t="s">
        <v>172</v>
      </c>
      <c r="B5" s="122" t="s">
        <v>189</v>
      </c>
    </row>
    <row r="6" spans="1:2" ht="73.5" customHeight="1">
      <c r="A6" s="88" t="s">
        <v>173</v>
      </c>
      <c r="B6" s="122" t="s">
        <v>190</v>
      </c>
    </row>
    <row r="7" spans="1:2" ht="28.5" customHeight="1">
      <c r="A7" s="88" t="s">
        <v>174</v>
      </c>
      <c r="B7" s="122" t="s">
        <v>191</v>
      </c>
    </row>
    <row r="8" spans="1:2" ht="15" customHeight="1">
      <c r="A8" s="88" t="s">
        <v>175</v>
      </c>
      <c r="B8" s="122" t="s">
        <v>192</v>
      </c>
    </row>
    <row r="9" spans="1:2" ht="14.25" customHeight="1">
      <c r="A9" s="88" t="s">
        <v>176</v>
      </c>
      <c r="B9" s="122" t="s">
        <v>193</v>
      </c>
    </row>
    <row r="10" spans="1:2" ht="12.75" customHeight="1">
      <c r="A10" s="88" t="s">
        <v>177</v>
      </c>
      <c r="B10" s="122" t="s">
        <v>194</v>
      </c>
    </row>
    <row r="11" spans="1:2" ht="33.75" customHeight="1">
      <c r="A11" s="88" t="s">
        <v>178</v>
      </c>
      <c r="B11" s="123" t="s">
        <v>278</v>
      </c>
    </row>
    <row r="12" spans="1:2" ht="29.25" customHeight="1">
      <c r="A12" s="88" t="s">
        <v>179</v>
      </c>
      <c r="B12" s="122" t="s">
        <v>279</v>
      </c>
    </row>
    <row r="13" spans="1:2" ht="25.5">
      <c r="A13" s="88" t="s">
        <v>180</v>
      </c>
      <c r="B13" s="122" t="s">
        <v>280</v>
      </c>
    </row>
    <row r="14" spans="1:2" ht="52.5" customHeight="1">
      <c r="A14" s="88" t="s">
        <v>181</v>
      </c>
      <c r="B14" s="122" t="s">
        <v>281</v>
      </c>
    </row>
    <row r="15" spans="1:2" ht="30" customHeight="1">
      <c r="A15" s="88" t="s">
        <v>182</v>
      </c>
      <c r="B15" s="122" t="s">
        <v>275</v>
      </c>
    </row>
    <row r="16" spans="1:2" ht="39" customHeight="1">
      <c r="A16" s="88" t="s">
        <v>183</v>
      </c>
      <c r="B16" s="122" t="s">
        <v>307</v>
      </c>
    </row>
    <row r="17" spans="1:2" ht="17.25" customHeight="1">
      <c r="A17" s="88" t="s">
        <v>184</v>
      </c>
      <c r="B17" s="122" t="s">
        <v>308</v>
      </c>
    </row>
    <row r="18" spans="1:2" ht="42.75" customHeight="1">
      <c r="A18" s="88" t="s">
        <v>185</v>
      </c>
      <c r="B18" s="122" t="s">
        <v>310</v>
      </c>
    </row>
    <row r="19" spans="1:2" ht="16.5" customHeight="1">
      <c r="A19" s="88" t="s">
        <v>186</v>
      </c>
      <c r="B19" s="122" t="s">
        <v>309</v>
      </c>
    </row>
    <row r="20" spans="1:2" ht="30" customHeight="1">
      <c r="A20" s="88" t="s">
        <v>187</v>
      </c>
      <c r="B20" s="122" t="s">
        <v>275</v>
      </c>
    </row>
    <row r="21" spans="1:2" ht="25.5">
      <c r="A21" s="88" t="s">
        <v>302</v>
      </c>
      <c r="B21" s="122" t="s">
        <v>160</v>
      </c>
    </row>
    <row r="22" spans="1:2" ht="76.5">
      <c r="A22" s="88" t="s">
        <v>303</v>
      </c>
      <c r="B22" s="122" t="s">
        <v>300</v>
      </c>
    </row>
    <row r="23" spans="1:2" ht="41.25" customHeight="1">
      <c r="A23" s="88" t="s">
        <v>304</v>
      </c>
      <c r="B23" s="122" t="s">
        <v>301</v>
      </c>
    </row>
    <row r="24" spans="1:2" ht="12.75">
      <c r="A24" s="88" t="s">
        <v>305</v>
      </c>
      <c r="B24" s="122" t="s">
        <v>150</v>
      </c>
    </row>
    <row r="25" spans="1:2" ht="25.5">
      <c r="A25" s="88" t="s">
        <v>306</v>
      </c>
      <c r="B25" s="122" t="s">
        <v>161</v>
      </c>
    </row>
    <row r="26" spans="1:2" ht="52.5" customHeight="1">
      <c r="A26" s="88" t="s">
        <v>317</v>
      </c>
      <c r="B26" s="122" t="s">
        <v>318</v>
      </c>
    </row>
    <row r="27" spans="1:2" ht="51">
      <c r="A27" s="88" t="s">
        <v>334</v>
      </c>
      <c r="B27" s="122" t="s">
        <v>337</v>
      </c>
    </row>
  </sheetData>
  <sheetProtection/>
  <printOptions/>
  <pageMargins left="0.7" right="0.7" top="0.75" bottom="0.75" header="0.3" footer="0.3"/>
  <pageSetup horizontalDpi="90" verticalDpi="9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AF76"/>
  <sheetViews>
    <sheetView zoomScale="75" zoomScaleNormal="75" zoomScalePageLayoutView="0" workbookViewId="0" topLeftCell="A1">
      <selection activeCell="AD43" sqref="AD43:AD44"/>
    </sheetView>
  </sheetViews>
  <sheetFormatPr defaultColWidth="9.140625" defaultRowHeight="12.75"/>
  <cols>
    <col min="1" max="1" width="2.7109375" style="1" customWidth="1"/>
    <col min="2" max="2" width="2.28125" style="1" customWidth="1"/>
    <col min="3" max="3" width="2.00390625" style="1" customWidth="1"/>
    <col min="4" max="4" width="7.57421875" style="1" customWidth="1"/>
    <col min="5" max="5" width="21.421875" style="1" customWidth="1"/>
    <col min="6" max="19" width="9.7109375" style="1" hidden="1" customWidth="1"/>
    <col min="20" max="20" width="10.28125" style="1" customWidth="1"/>
    <col min="21" max="21" width="9.7109375" style="1" customWidth="1"/>
    <col min="22" max="22" width="11.00390625" style="1" customWidth="1"/>
    <col min="23" max="23" width="10.8515625" style="1" customWidth="1"/>
    <col min="24" max="25" width="10.8515625" style="28" customWidth="1"/>
    <col min="26" max="26" width="10.421875" style="28" customWidth="1"/>
    <col min="27" max="27" width="10.140625" style="1" bestFit="1" customWidth="1"/>
    <col min="28" max="28" width="9.140625" style="1" customWidth="1"/>
    <col min="29" max="29" width="9.7109375" style="1" customWidth="1"/>
    <col min="30" max="36" width="9.140625" style="1" customWidth="1"/>
    <col min="37" max="37" width="9.28125" style="1" bestFit="1" customWidth="1"/>
    <col min="38" max="16384" width="9.140625" style="1" customWidth="1"/>
  </cols>
  <sheetData>
    <row r="1" spans="1:26" s="3" customFormat="1" ht="18.75">
      <c r="A1" s="56" t="s">
        <v>110</v>
      </c>
      <c r="B1" s="19"/>
      <c r="C1" s="19"/>
      <c r="D1" s="19"/>
      <c r="E1" s="55" t="s">
        <v>131</v>
      </c>
      <c r="F1" s="55"/>
      <c r="G1" s="55"/>
      <c r="H1" s="55"/>
      <c r="I1" s="55"/>
      <c r="J1" s="55"/>
      <c r="K1" s="55"/>
      <c r="L1" s="55"/>
      <c r="M1" s="55"/>
      <c r="N1" s="55"/>
      <c r="O1" s="55"/>
      <c r="P1" s="19"/>
      <c r="Q1" s="19"/>
      <c r="R1" s="19"/>
      <c r="S1" s="19"/>
      <c r="T1" s="19"/>
      <c r="X1" s="14"/>
      <c r="Y1" s="14"/>
      <c r="Z1" s="14"/>
    </row>
    <row r="2" spans="1:30" ht="21" customHeight="1">
      <c r="A2" s="52"/>
      <c r="B2" s="52"/>
      <c r="C2" s="52"/>
      <c r="D2" s="52"/>
      <c r="E2" s="52"/>
      <c r="F2" s="53">
        <v>1990</v>
      </c>
      <c r="G2" s="53">
        <v>1991</v>
      </c>
      <c r="H2" s="53">
        <v>1992</v>
      </c>
      <c r="I2" s="53">
        <v>1993</v>
      </c>
      <c r="J2" s="53">
        <v>1994</v>
      </c>
      <c r="K2" s="53">
        <v>1995</v>
      </c>
      <c r="L2" s="53">
        <v>1996</v>
      </c>
      <c r="M2" s="53">
        <v>1997</v>
      </c>
      <c r="N2" s="53">
        <v>1998</v>
      </c>
      <c r="O2" s="53">
        <v>1999</v>
      </c>
      <c r="P2" s="53">
        <v>2000</v>
      </c>
      <c r="Q2" s="53">
        <v>2001</v>
      </c>
      <c r="R2" s="54">
        <v>2002</v>
      </c>
      <c r="S2" s="54">
        <v>2003</v>
      </c>
      <c r="T2" s="54">
        <v>2004</v>
      </c>
      <c r="U2" s="54">
        <v>2005</v>
      </c>
      <c r="V2" s="54">
        <v>2006</v>
      </c>
      <c r="W2" s="54">
        <v>2007</v>
      </c>
      <c r="X2" s="54">
        <v>2008</v>
      </c>
      <c r="Y2" s="54">
        <v>2009</v>
      </c>
      <c r="Z2" s="54">
        <v>2010</v>
      </c>
      <c r="AA2" s="54">
        <v>2011</v>
      </c>
      <c r="AB2" s="54">
        <v>2012</v>
      </c>
      <c r="AC2" s="54">
        <v>2013</v>
      </c>
      <c r="AD2" s="54">
        <v>2014</v>
      </c>
    </row>
    <row r="3" spans="6:28" ht="12.75">
      <c r="F3"/>
      <c r="G3"/>
      <c r="H3"/>
      <c r="I3"/>
      <c r="J3"/>
      <c r="K3"/>
      <c r="L3"/>
      <c r="M3"/>
      <c r="N3"/>
      <c r="O3"/>
      <c r="S3" s="2"/>
      <c r="T3" s="33"/>
      <c r="U3" s="33"/>
      <c r="V3" s="28"/>
      <c r="W3" s="33"/>
      <c r="X3" s="33"/>
      <c r="Y3" s="33"/>
      <c r="Z3" s="33"/>
      <c r="AA3" s="33"/>
      <c r="AB3" s="33"/>
    </row>
    <row r="4" spans="1:26" ht="18.75">
      <c r="A4" s="48" t="s">
        <v>128</v>
      </c>
      <c r="B4" s="3"/>
      <c r="C4" s="3"/>
      <c r="D4" s="3"/>
      <c r="E4" s="3"/>
      <c r="F4"/>
      <c r="G4"/>
      <c r="H4"/>
      <c r="I4"/>
      <c r="J4"/>
      <c r="K4"/>
      <c r="L4"/>
      <c r="M4"/>
      <c r="N4"/>
      <c r="O4"/>
      <c r="Q4" s="1" t="s">
        <v>92</v>
      </c>
      <c r="T4" s="28"/>
      <c r="U4" s="28"/>
      <c r="V4" s="28"/>
      <c r="X4" s="1"/>
      <c r="Y4" s="1"/>
      <c r="Z4" s="1"/>
    </row>
    <row r="5" spans="1:30" ht="15">
      <c r="A5" s="3"/>
      <c r="B5" s="3" t="s">
        <v>0</v>
      </c>
      <c r="C5" s="3"/>
      <c r="D5" s="3"/>
      <c r="E5" s="3"/>
      <c r="F5"/>
      <c r="G5"/>
      <c r="H5"/>
      <c r="I5"/>
      <c r="J5"/>
      <c r="K5"/>
      <c r="L5"/>
      <c r="M5"/>
      <c r="N5"/>
      <c r="O5"/>
      <c r="T5" s="28"/>
      <c r="U5" s="28"/>
      <c r="V5" s="28"/>
      <c r="X5" s="1"/>
      <c r="Y5" s="1"/>
      <c r="Z5" s="1"/>
      <c r="AD5" s="90" t="s">
        <v>129</v>
      </c>
    </row>
    <row r="6" spans="1:30" ht="15">
      <c r="A6" s="3"/>
      <c r="B6" s="3"/>
      <c r="C6" s="3" t="s">
        <v>1</v>
      </c>
      <c r="D6" s="3"/>
      <c r="E6" s="3"/>
      <c r="F6" s="12">
        <v>234.4</v>
      </c>
      <c r="G6" s="12">
        <v>233.3</v>
      </c>
      <c r="H6" s="12">
        <v>244.4</v>
      </c>
      <c r="I6" s="12">
        <v>254.1</v>
      </c>
      <c r="J6" s="12">
        <v>273.6</v>
      </c>
      <c r="K6" s="12">
        <v>283.4</v>
      </c>
      <c r="L6" s="72">
        <v>310.9</v>
      </c>
      <c r="M6" s="12">
        <v>328.9</v>
      </c>
      <c r="N6" s="12">
        <v>369.1</v>
      </c>
      <c r="O6" s="79">
        <v>371</v>
      </c>
      <c r="P6" s="26">
        <v>378</v>
      </c>
      <c r="Q6" s="26">
        <v>371</v>
      </c>
      <c r="R6" s="26">
        <v>371</v>
      </c>
      <c r="S6" s="26">
        <v>371</v>
      </c>
      <c r="T6" s="26">
        <v>371</v>
      </c>
      <c r="U6" s="26">
        <v>377</v>
      </c>
      <c r="V6" s="26">
        <v>392</v>
      </c>
      <c r="W6" s="26">
        <v>392</v>
      </c>
      <c r="X6" s="26">
        <v>392</v>
      </c>
      <c r="Y6" s="26">
        <v>390</v>
      </c>
      <c r="Z6" s="26">
        <v>389</v>
      </c>
      <c r="AA6" s="107">
        <v>397</v>
      </c>
      <c r="AB6" s="107">
        <v>421.4999999999999</v>
      </c>
      <c r="AC6" s="107">
        <v>426.09999999999997</v>
      </c>
      <c r="AD6" s="26">
        <v>419.822</v>
      </c>
    </row>
    <row r="7" spans="1:32" ht="15">
      <c r="A7" s="3"/>
      <c r="B7" s="3"/>
      <c r="C7" s="3" t="s">
        <v>2</v>
      </c>
      <c r="D7" s="3"/>
      <c r="E7" s="3"/>
      <c r="F7" s="12">
        <v>312.1</v>
      </c>
      <c r="G7" s="12">
        <v>315.3</v>
      </c>
      <c r="H7" s="12">
        <v>325.5</v>
      </c>
      <c r="I7" s="12">
        <v>338.7</v>
      </c>
      <c r="J7" s="12">
        <v>367.5</v>
      </c>
      <c r="K7" s="12">
        <v>387.5</v>
      </c>
      <c r="L7" s="72">
        <v>460.4</v>
      </c>
      <c r="M7" s="12">
        <f>328.9+153.7</f>
        <v>482.59999999999997</v>
      </c>
      <c r="N7" s="12">
        <v>532.1</v>
      </c>
      <c r="O7" s="79">
        <v>543</v>
      </c>
      <c r="P7" s="26">
        <v>536.8</v>
      </c>
      <c r="Q7" s="26">
        <v>519</v>
      </c>
      <c r="R7" s="26">
        <v>519</v>
      </c>
      <c r="S7" s="26">
        <v>519</v>
      </c>
      <c r="T7" s="26">
        <v>519</v>
      </c>
      <c r="U7" s="26">
        <v>525</v>
      </c>
      <c r="V7" s="26">
        <v>546</v>
      </c>
      <c r="W7" s="26">
        <v>547</v>
      </c>
      <c r="X7" s="26">
        <v>547</v>
      </c>
      <c r="Y7" s="26">
        <v>546</v>
      </c>
      <c r="Z7" s="26">
        <v>544</v>
      </c>
      <c r="AA7" s="107">
        <v>557</v>
      </c>
      <c r="AB7" s="107">
        <v>598.8999999999999</v>
      </c>
      <c r="AC7" s="107">
        <v>595.5999999999999</v>
      </c>
      <c r="AD7" s="26">
        <v>599.603</v>
      </c>
      <c r="AF7" s="26"/>
    </row>
    <row r="8" spans="1:29" ht="13.5" customHeight="1">
      <c r="A8" s="3"/>
      <c r="B8" s="3" t="s">
        <v>3</v>
      </c>
      <c r="C8" s="3"/>
      <c r="D8" s="3"/>
      <c r="E8" s="3"/>
      <c r="F8" s="12"/>
      <c r="G8" s="12"/>
      <c r="H8" s="12"/>
      <c r="I8" s="12"/>
      <c r="J8" s="12"/>
      <c r="K8" s="12"/>
      <c r="L8" s="72"/>
      <c r="M8" s="12"/>
      <c r="N8" s="12"/>
      <c r="O8" s="12"/>
      <c r="P8" s="26"/>
      <c r="AA8" s="26"/>
      <c r="AB8" s="26"/>
      <c r="AC8" s="26"/>
    </row>
    <row r="9" spans="1:30" ht="15">
      <c r="A9" s="3"/>
      <c r="B9" s="3"/>
      <c r="C9" s="3" t="s">
        <v>4</v>
      </c>
      <c r="D9" s="3"/>
      <c r="E9" s="3"/>
      <c r="F9" s="12">
        <v>476.7</v>
      </c>
      <c r="G9" s="12">
        <v>500</v>
      </c>
      <c r="H9" s="12">
        <v>488.8</v>
      </c>
      <c r="I9" s="12">
        <v>484.4</v>
      </c>
      <c r="J9" s="12">
        <v>475.9</v>
      </c>
      <c r="K9" s="12">
        <v>457.6</v>
      </c>
      <c r="L9" s="72">
        <v>575.8</v>
      </c>
      <c r="M9" s="12">
        <f>26.8+472.5+28.4</f>
        <v>527.7</v>
      </c>
      <c r="N9" s="12">
        <v>475.3</v>
      </c>
      <c r="O9" s="12">
        <v>463.7</v>
      </c>
      <c r="P9" s="26">
        <v>481</v>
      </c>
      <c r="Q9" s="26">
        <v>504</v>
      </c>
      <c r="R9" s="26">
        <v>504</v>
      </c>
      <c r="S9" s="26">
        <v>503</v>
      </c>
      <c r="T9" s="26">
        <v>505</v>
      </c>
      <c r="U9" s="26">
        <v>524</v>
      </c>
      <c r="V9" s="26">
        <v>531</v>
      </c>
      <c r="W9" s="26">
        <v>521</v>
      </c>
      <c r="X9" s="26">
        <v>521</v>
      </c>
      <c r="Y9" s="26">
        <v>523</v>
      </c>
      <c r="Z9" s="26">
        <v>523</v>
      </c>
      <c r="AA9" s="107">
        <v>524</v>
      </c>
      <c r="AB9" s="107">
        <v>517</v>
      </c>
      <c r="AC9" s="107">
        <v>517.6</v>
      </c>
      <c r="AD9" s="30">
        <v>503.833</v>
      </c>
    </row>
    <row r="10" spans="1:30" ht="15">
      <c r="A10" s="3"/>
      <c r="B10" s="3"/>
      <c r="C10" s="49" t="s">
        <v>5</v>
      </c>
      <c r="D10" s="3"/>
      <c r="E10" s="3"/>
      <c r="F10" s="12">
        <v>2433.9</v>
      </c>
      <c r="G10" s="12">
        <v>2413.5</v>
      </c>
      <c r="H10" s="12">
        <v>2382.8</v>
      </c>
      <c r="I10" s="12">
        <v>2384.2</v>
      </c>
      <c r="J10" s="12">
        <v>2383.9</v>
      </c>
      <c r="K10" s="12">
        <v>2393.3</v>
      </c>
      <c r="L10" s="72">
        <v>2432</v>
      </c>
      <c r="M10" s="12">
        <f>184.6+2237</f>
        <v>2421.6</v>
      </c>
      <c r="N10" s="12">
        <v>2460.3</v>
      </c>
      <c r="O10" s="12">
        <v>2472.7</v>
      </c>
      <c r="P10" s="26">
        <v>2470.2</v>
      </c>
      <c r="Q10" s="26">
        <v>2373</v>
      </c>
      <c r="R10" s="26">
        <v>2366</v>
      </c>
      <c r="S10" s="26">
        <v>2363</v>
      </c>
      <c r="T10" s="26">
        <v>2357</v>
      </c>
      <c r="U10" s="26">
        <v>2351</v>
      </c>
      <c r="V10" s="26">
        <v>2330</v>
      </c>
      <c r="W10" s="26">
        <v>2323</v>
      </c>
      <c r="X10" s="26">
        <v>2323</v>
      </c>
      <c r="Y10" s="26">
        <v>2332</v>
      </c>
      <c r="Z10" s="26">
        <v>2327</v>
      </c>
      <c r="AA10" s="107">
        <v>2324</v>
      </c>
      <c r="AB10" s="107">
        <v>2319.1</v>
      </c>
      <c r="AC10" s="107">
        <v>2314.5</v>
      </c>
      <c r="AD10" s="30">
        <v>2325.97</v>
      </c>
    </row>
    <row r="11" spans="1:30" ht="15">
      <c r="A11" s="3"/>
      <c r="B11" s="3"/>
      <c r="C11" s="3" t="s">
        <v>119</v>
      </c>
      <c r="D11" s="3"/>
      <c r="E11" s="3"/>
      <c r="F11" s="12"/>
      <c r="G11" s="12"/>
      <c r="H11" s="12"/>
      <c r="I11" s="12"/>
      <c r="J11" s="12"/>
      <c r="K11" s="12"/>
      <c r="L11" s="72"/>
      <c r="M11" s="12"/>
      <c r="N11" s="12"/>
      <c r="O11" s="12"/>
      <c r="P11" s="26"/>
      <c r="Q11" s="84">
        <v>97</v>
      </c>
      <c r="R11" s="26">
        <v>100</v>
      </c>
      <c r="S11" s="26">
        <v>100</v>
      </c>
      <c r="T11" s="26">
        <v>101</v>
      </c>
      <c r="U11" s="26">
        <v>105</v>
      </c>
      <c r="V11" s="26">
        <v>111</v>
      </c>
      <c r="W11" s="26">
        <v>114</v>
      </c>
      <c r="X11" s="26">
        <v>114</v>
      </c>
      <c r="Y11" s="26">
        <v>119</v>
      </c>
      <c r="Z11" s="26">
        <v>123</v>
      </c>
      <c r="AA11" s="107">
        <v>125</v>
      </c>
      <c r="AB11" s="107">
        <v>125.9</v>
      </c>
      <c r="AC11" s="107">
        <v>122.3</v>
      </c>
      <c r="AD11" s="30">
        <v>140.512</v>
      </c>
    </row>
    <row r="12" spans="1:30" s="68" customFormat="1" ht="15.75">
      <c r="A12" s="48"/>
      <c r="B12" s="48"/>
      <c r="C12" s="50" t="s">
        <v>6</v>
      </c>
      <c r="D12" s="3"/>
      <c r="E12" s="3"/>
      <c r="F12" s="12">
        <v>2910.6</v>
      </c>
      <c r="G12" s="12">
        <v>2913.5</v>
      </c>
      <c r="H12" s="12">
        <v>2871.6</v>
      </c>
      <c r="I12" s="12">
        <v>2868.6</v>
      </c>
      <c r="J12" s="12">
        <v>2859.8</v>
      </c>
      <c r="K12" s="12">
        <v>2850.9</v>
      </c>
      <c r="L12" s="72">
        <v>3007.8</v>
      </c>
      <c r="M12" s="12">
        <f>SUM(M9:M10)</f>
        <v>2949.3</v>
      </c>
      <c r="N12" s="12">
        <f>SUM(N9:N10)</f>
        <v>2935.6000000000004</v>
      </c>
      <c r="O12" s="12">
        <f>SUM(O9:O10)</f>
        <v>2936.3999999999996</v>
      </c>
      <c r="P12" s="39">
        <f>SUM(P9:P10)</f>
        <v>2951.2</v>
      </c>
      <c r="Q12" s="26">
        <v>2973</v>
      </c>
      <c r="R12" s="26">
        <v>2969</v>
      </c>
      <c r="S12" s="26">
        <v>2966</v>
      </c>
      <c r="T12" s="26">
        <v>2963</v>
      </c>
      <c r="U12" s="26">
        <v>2980</v>
      </c>
      <c r="V12" s="26">
        <v>2972</v>
      </c>
      <c r="W12" s="26">
        <v>2958</v>
      </c>
      <c r="X12" s="26">
        <v>2958</v>
      </c>
      <c r="Y12" s="26">
        <v>2974</v>
      </c>
      <c r="Z12" s="26">
        <v>2974</v>
      </c>
      <c r="AA12" s="107">
        <v>2973</v>
      </c>
      <c r="AB12" s="107">
        <v>2962</v>
      </c>
      <c r="AC12" s="107">
        <v>2954.4</v>
      </c>
      <c r="AD12" s="26">
        <v>2970.315</v>
      </c>
    </row>
    <row r="13" spans="1:29" ht="15">
      <c r="A13" s="3"/>
      <c r="B13" s="3"/>
      <c r="C13" s="50" t="s">
        <v>7</v>
      </c>
      <c r="D13" s="3"/>
      <c r="E13" s="3"/>
      <c r="F13" s="12"/>
      <c r="G13" s="12"/>
      <c r="H13" s="12"/>
      <c r="I13" s="12"/>
      <c r="J13" s="12"/>
      <c r="K13" s="12"/>
      <c r="L13" s="72"/>
      <c r="M13" s="12"/>
      <c r="N13" s="12"/>
      <c r="O13" s="12"/>
      <c r="P13" s="26"/>
      <c r="Q13" s="26"/>
      <c r="R13" s="26"/>
      <c r="S13" s="26"/>
      <c r="T13" s="26"/>
      <c r="U13" s="26"/>
      <c r="V13" s="26"/>
      <c r="W13" s="26"/>
      <c r="X13" s="26"/>
      <c r="Y13" s="26"/>
      <c r="Z13" s="26"/>
      <c r="AA13" s="26"/>
      <c r="AC13" s="85"/>
    </row>
    <row r="14" spans="1:32" ht="15">
      <c r="A14" s="3"/>
      <c r="B14" s="3"/>
      <c r="C14" s="3"/>
      <c r="D14" s="3" t="s">
        <v>8</v>
      </c>
      <c r="E14" s="3"/>
      <c r="F14" s="12">
        <v>222.6</v>
      </c>
      <c r="G14" s="12">
        <v>217.9</v>
      </c>
      <c r="H14" s="12">
        <v>210.5</v>
      </c>
      <c r="I14" s="12">
        <v>216.1</v>
      </c>
      <c r="J14" s="12">
        <v>213.6</v>
      </c>
      <c r="K14" s="12">
        <v>214.8</v>
      </c>
      <c r="L14" s="72">
        <v>233.7</v>
      </c>
      <c r="M14" s="12">
        <f>26.8+184.6</f>
        <v>211.4</v>
      </c>
      <c r="N14" s="12">
        <v>222.7</v>
      </c>
      <c r="O14" s="12">
        <v>247.9</v>
      </c>
      <c r="P14" s="26">
        <v>247.9</v>
      </c>
      <c r="Q14" s="26">
        <v>240</v>
      </c>
      <c r="R14" s="26">
        <v>236</v>
      </c>
      <c r="S14" s="26">
        <v>236</v>
      </c>
      <c r="T14" s="26">
        <v>236</v>
      </c>
      <c r="U14" s="26">
        <v>238</v>
      </c>
      <c r="V14" s="30">
        <v>232</v>
      </c>
      <c r="W14" s="30">
        <v>229</v>
      </c>
      <c r="X14" s="30">
        <v>229</v>
      </c>
      <c r="Y14" s="30">
        <v>226</v>
      </c>
      <c r="Z14" s="30">
        <v>233</v>
      </c>
      <c r="AA14" s="107">
        <v>234</v>
      </c>
      <c r="AB14" s="107">
        <v>231.3</v>
      </c>
      <c r="AC14" s="107">
        <v>231</v>
      </c>
      <c r="AD14" s="30">
        <v>238.7</v>
      </c>
      <c r="AE14" s="85"/>
      <c r="AF14" s="85"/>
    </row>
    <row r="15" spans="1:30" ht="15">
      <c r="A15" s="3"/>
      <c r="B15" s="3"/>
      <c r="C15" s="3"/>
      <c r="D15" s="3" t="s">
        <v>9</v>
      </c>
      <c r="E15" s="3"/>
      <c r="F15" s="12">
        <v>2688</v>
      </c>
      <c r="G15" s="12">
        <v>2695.6</v>
      </c>
      <c r="H15" s="12">
        <v>2661.1</v>
      </c>
      <c r="I15" s="12">
        <v>2652.5</v>
      </c>
      <c r="J15" s="12">
        <v>2646.2</v>
      </c>
      <c r="K15" s="12">
        <v>2636.1</v>
      </c>
      <c r="L15" s="72">
        <v>2774.1</v>
      </c>
      <c r="M15" s="12">
        <f>472.5+2237+28.4</f>
        <v>2737.9</v>
      </c>
      <c r="N15" s="12">
        <v>2712.9</v>
      </c>
      <c r="O15" s="12">
        <v>2688.5</v>
      </c>
      <c r="P15" s="26">
        <v>2703.3</v>
      </c>
      <c r="Q15" s="26">
        <v>2733</v>
      </c>
      <c r="R15" s="26">
        <v>2734</v>
      </c>
      <c r="S15" s="26">
        <v>2730</v>
      </c>
      <c r="T15" s="26">
        <v>2727</v>
      </c>
      <c r="U15" s="26">
        <v>2742</v>
      </c>
      <c r="V15" s="30">
        <v>2740</v>
      </c>
      <c r="W15" s="30">
        <v>2730</v>
      </c>
      <c r="X15" s="30">
        <v>2730</v>
      </c>
      <c r="Y15" s="30">
        <v>2748</v>
      </c>
      <c r="Z15" s="30">
        <v>2740</v>
      </c>
      <c r="AA15" s="107">
        <v>2738</v>
      </c>
      <c r="AB15" s="107">
        <v>2730.3</v>
      </c>
      <c r="AC15" s="107">
        <v>2722.9</v>
      </c>
      <c r="AD15" s="30">
        <v>3331.2</v>
      </c>
    </row>
    <row r="16" spans="1:26" ht="6" customHeight="1">
      <c r="A16" s="3"/>
      <c r="B16" s="3"/>
      <c r="C16" s="3"/>
      <c r="D16" s="3"/>
      <c r="E16" s="3"/>
      <c r="F16" s="12"/>
      <c r="G16" s="12"/>
      <c r="H16" s="12"/>
      <c r="I16" s="12"/>
      <c r="J16" s="12"/>
      <c r="K16" s="12"/>
      <c r="L16" s="72"/>
      <c r="M16" s="12"/>
      <c r="N16" s="12"/>
      <c r="O16" s="12"/>
      <c r="P16" s="26"/>
      <c r="Q16" s="26"/>
      <c r="R16" s="26"/>
      <c r="S16" s="26"/>
      <c r="T16" s="26"/>
      <c r="U16" s="26"/>
      <c r="V16" s="26"/>
      <c r="W16" s="26"/>
      <c r="X16" s="26"/>
      <c r="Y16" s="26"/>
      <c r="Z16" s="26"/>
    </row>
    <row r="17" spans="1:30" ht="18.75">
      <c r="A17" s="48"/>
      <c r="B17" s="51" t="s">
        <v>123</v>
      </c>
      <c r="C17" s="48"/>
      <c r="D17" s="48"/>
      <c r="E17" s="48"/>
      <c r="F17" s="12">
        <v>3222.7</v>
      </c>
      <c r="G17" s="12">
        <v>3228.8</v>
      </c>
      <c r="H17" s="12">
        <v>3197.1</v>
      </c>
      <c r="I17" s="12">
        <v>3207.3</v>
      </c>
      <c r="J17" s="12">
        <v>3227.3</v>
      </c>
      <c r="K17" s="12">
        <v>3238.4</v>
      </c>
      <c r="L17" s="72">
        <v>3468.2</v>
      </c>
      <c r="M17" s="12">
        <v>3431.9</v>
      </c>
      <c r="N17" s="12">
        <v>3467.6</v>
      </c>
      <c r="O17" s="12">
        <v>3479</v>
      </c>
      <c r="P17" s="66">
        <f aca="true" t="shared" si="0" ref="P17:AD17">P7+P12</f>
        <v>3488</v>
      </c>
      <c r="Q17" s="66">
        <f t="shared" si="0"/>
        <v>3492</v>
      </c>
      <c r="R17" s="66">
        <f t="shared" si="0"/>
        <v>3488</v>
      </c>
      <c r="S17" s="66">
        <f t="shared" si="0"/>
        <v>3485</v>
      </c>
      <c r="T17" s="66">
        <f t="shared" si="0"/>
        <v>3482</v>
      </c>
      <c r="U17" s="66">
        <f t="shared" si="0"/>
        <v>3505</v>
      </c>
      <c r="V17" s="66">
        <f t="shared" si="0"/>
        <v>3518</v>
      </c>
      <c r="W17" s="66">
        <f t="shared" si="0"/>
        <v>3505</v>
      </c>
      <c r="X17" s="66">
        <f t="shared" si="0"/>
        <v>3505</v>
      </c>
      <c r="Y17" s="66">
        <f t="shared" si="0"/>
        <v>3520</v>
      </c>
      <c r="Z17" s="66">
        <f t="shared" si="0"/>
        <v>3518</v>
      </c>
      <c r="AA17" s="66">
        <f t="shared" si="0"/>
        <v>3530</v>
      </c>
      <c r="AB17" s="66">
        <f t="shared" si="0"/>
        <v>3560.8999999999996</v>
      </c>
      <c r="AC17" s="66">
        <f t="shared" si="0"/>
        <v>3550</v>
      </c>
      <c r="AD17" s="66">
        <f t="shared" si="0"/>
        <v>3569.918</v>
      </c>
    </row>
    <row r="18" spans="1:27" ht="14.25" customHeight="1">
      <c r="A18" s="3"/>
      <c r="B18" s="3"/>
      <c r="C18" s="3"/>
      <c r="D18" s="3"/>
      <c r="E18" s="3"/>
      <c r="F18" s="73" t="s">
        <v>92</v>
      </c>
      <c r="G18" s="73" t="s">
        <v>92</v>
      </c>
      <c r="H18" s="73" t="s">
        <v>92</v>
      </c>
      <c r="I18" s="73" t="s">
        <v>92</v>
      </c>
      <c r="J18" s="73" t="s">
        <v>92</v>
      </c>
      <c r="K18" s="73" t="s">
        <v>92</v>
      </c>
      <c r="L18" s="73" t="s">
        <v>92</v>
      </c>
      <c r="M18" s="73" t="s">
        <v>92</v>
      </c>
      <c r="N18" s="73" t="s">
        <v>92</v>
      </c>
      <c r="O18"/>
      <c r="P18" s="42" t="str">
        <f>IF(ABS(P17-(P7+P12))&gt;comments!$A$1,P17-(P7+P12)," ")</f>
        <v> </v>
      </c>
      <c r="Q18" s="42"/>
      <c r="R18" s="42"/>
      <c r="S18" s="42"/>
      <c r="T18" s="42"/>
      <c r="U18" s="42"/>
      <c r="V18" s="42"/>
      <c r="W18" s="42"/>
      <c r="X18" s="42"/>
      <c r="Y18" s="42"/>
      <c r="Z18" s="42"/>
      <c r="AA18" s="42"/>
    </row>
    <row r="19" spans="1:26" ht="18.75">
      <c r="A19" s="51" t="s">
        <v>132</v>
      </c>
      <c r="B19" s="3"/>
      <c r="C19" s="3"/>
      <c r="D19" s="3"/>
      <c r="E19" s="3"/>
      <c r="F19" s="12"/>
      <c r="G19" s="12"/>
      <c r="H19" s="12"/>
      <c r="I19" s="12"/>
      <c r="J19" s="12"/>
      <c r="K19" s="12"/>
      <c r="L19" s="12"/>
      <c r="M19" s="12"/>
      <c r="N19" s="12"/>
      <c r="O19"/>
      <c r="P19" s="12"/>
      <c r="Q19" s="12"/>
      <c r="S19" s="25"/>
      <c r="X19" s="1"/>
      <c r="Y19" s="1"/>
      <c r="Z19" s="1"/>
    </row>
    <row r="20" spans="1:26" ht="15">
      <c r="A20" s="3"/>
      <c r="B20" s="3" t="s">
        <v>0</v>
      </c>
      <c r="C20" s="3"/>
      <c r="D20" s="3"/>
      <c r="E20" s="3"/>
      <c r="F20" s="12"/>
      <c r="G20" s="12"/>
      <c r="H20" s="12"/>
      <c r="I20" s="12"/>
      <c r="J20" s="12"/>
      <c r="K20" s="12"/>
      <c r="L20" s="12"/>
      <c r="M20" s="12"/>
      <c r="N20" s="12"/>
      <c r="O20"/>
      <c r="P20" s="12"/>
      <c r="Q20" s="12"/>
      <c r="S20" s="25"/>
      <c r="X20" s="1"/>
      <c r="Y20" s="1"/>
      <c r="Z20" s="1"/>
    </row>
    <row r="21" spans="1:29" ht="15">
      <c r="A21" s="3"/>
      <c r="B21" s="3"/>
      <c r="C21" s="3" t="s">
        <v>1</v>
      </c>
      <c r="D21" s="3"/>
      <c r="E21" s="3"/>
      <c r="F21" s="12">
        <v>24.1</v>
      </c>
      <c r="G21" s="12">
        <v>24.1</v>
      </c>
      <c r="H21" s="12">
        <v>24.1</v>
      </c>
      <c r="I21" s="12">
        <v>31.4</v>
      </c>
      <c r="J21" s="12">
        <v>31.4</v>
      </c>
      <c r="K21" s="12">
        <v>27.2</v>
      </c>
      <c r="L21" s="74" t="s">
        <v>91</v>
      </c>
      <c r="M21" s="75" t="s">
        <v>91</v>
      </c>
      <c r="N21" s="75" t="s">
        <v>91</v>
      </c>
      <c r="O21" s="75" t="s">
        <v>91</v>
      </c>
      <c r="P21" s="29">
        <v>0</v>
      </c>
      <c r="Q21" s="29">
        <v>0</v>
      </c>
      <c r="R21" s="29">
        <v>0</v>
      </c>
      <c r="S21" s="29">
        <v>0</v>
      </c>
      <c r="T21" s="29">
        <v>0</v>
      </c>
      <c r="U21" s="29">
        <v>0</v>
      </c>
      <c r="V21" s="29">
        <v>0</v>
      </c>
      <c r="W21" s="29">
        <v>0</v>
      </c>
      <c r="X21" s="29">
        <v>0</v>
      </c>
      <c r="Y21" s="29">
        <v>0</v>
      </c>
      <c r="Z21" s="29">
        <v>0</v>
      </c>
      <c r="AA21" s="29">
        <v>0</v>
      </c>
      <c r="AB21" s="29">
        <v>0</v>
      </c>
      <c r="AC21" s="29">
        <v>0</v>
      </c>
    </row>
    <row r="22" spans="1:29" ht="15">
      <c r="A22" s="3"/>
      <c r="B22" s="3"/>
      <c r="C22" s="3" t="s">
        <v>2</v>
      </c>
      <c r="D22" s="3"/>
      <c r="E22" s="3"/>
      <c r="F22" s="12">
        <v>47.2</v>
      </c>
      <c r="G22" s="12">
        <v>47.2</v>
      </c>
      <c r="H22" s="12">
        <v>47.2</v>
      </c>
      <c r="I22" s="12">
        <v>57.3</v>
      </c>
      <c r="J22" s="12">
        <v>57.3</v>
      </c>
      <c r="K22" s="12">
        <v>53</v>
      </c>
      <c r="L22" s="74" t="s">
        <v>91</v>
      </c>
      <c r="M22" s="75" t="s">
        <v>91</v>
      </c>
      <c r="N22" s="75" t="s">
        <v>91</v>
      </c>
      <c r="O22" s="75" t="s">
        <v>91</v>
      </c>
      <c r="P22" s="29">
        <v>0</v>
      </c>
      <c r="Q22" s="29">
        <v>0</v>
      </c>
      <c r="R22" s="29">
        <v>0</v>
      </c>
      <c r="S22" s="29">
        <v>0</v>
      </c>
      <c r="T22" s="29">
        <v>0</v>
      </c>
      <c r="U22" s="29">
        <v>0</v>
      </c>
      <c r="V22" s="29">
        <v>0</v>
      </c>
      <c r="W22" s="29">
        <v>0</v>
      </c>
      <c r="X22" s="29">
        <v>0</v>
      </c>
      <c r="Y22" s="29">
        <v>0</v>
      </c>
      <c r="Z22" s="29">
        <v>0</v>
      </c>
      <c r="AA22" s="29">
        <v>0</v>
      </c>
      <c r="AB22" s="29">
        <v>0</v>
      </c>
      <c r="AC22" s="29">
        <v>0</v>
      </c>
    </row>
    <row r="23" spans="1:26" ht="15">
      <c r="A23" s="3"/>
      <c r="B23" s="3" t="s">
        <v>3</v>
      </c>
      <c r="C23" s="3"/>
      <c r="D23" s="3"/>
      <c r="E23" s="3"/>
      <c r="F23" s="12"/>
      <c r="G23" s="12"/>
      <c r="H23" s="12"/>
      <c r="I23" s="12"/>
      <c r="J23" s="12"/>
      <c r="K23" s="12"/>
      <c r="L23" s="72"/>
      <c r="M23" s="12"/>
      <c r="N23" s="12"/>
      <c r="O23"/>
      <c r="P23" s="25"/>
      <c r="R23" s="28"/>
      <c r="S23" s="28"/>
      <c r="T23" s="28"/>
      <c r="X23" s="1"/>
      <c r="Y23" s="1"/>
      <c r="Z23" s="1"/>
    </row>
    <row r="24" spans="1:30" ht="18">
      <c r="A24" s="3"/>
      <c r="B24" s="3"/>
      <c r="C24" s="3" t="s">
        <v>106</v>
      </c>
      <c r="D24" s="3"/>
      <c r="E24" s="3"/>
      <c r="F24" s="12">
        <v>270.1</v>
      </c>
      <c r="G24" s="12">
        <v>297.8</v>
      </c>
      <c r="H24" s="12">
        <v>298.8</v>
      </c>
      <c r="I24" s="12">
        <v>298.9</v>
      </c>
      <c r="J24" s="12">
        <v>283.1</v>
      </c>
      <c r="K24" s="12">
        <v>258.9</v>
      </c>
      <c r="L24" s="72">
        <v>209.1</v>
      </c>
      <c r="M24" s="12">
        <v>212</v>
      </c>
      <c r="N24" s="12">
        <v>214.2</v>
      </c>
      <c r="O24" s="76">
        <v>218.68</v>
      </c>
      <c r="P24" s="26">
        <v>225.28</v>
      </c>
      <c r="Q24" s="26">
        <v>225.26</v>
      </c>
      <c r="R24" s="30">
        <v>232.98</v>
      </c>
      <c r="S24" s="30">
        <v>227.69</v>
      </c>
      <c r="T24" s="30">
        <v>227.69</v>
      </c>
      <c r="U24" s="30">
        <f>140.49+105</f>
        <v>245.49</v>
      </c>
      <c r="V24" s="30">
        <v>241.69</v>
      </c>
      <c r="W24" s="30">
        <v>241.99</v>
      </c>
      <c r="X24" s="81">
        <f>W24/W26*X26</f>
        <v>243.3103216077543</v>
      </c>
      <c r="Y24" s="38">
        <f>W24/W26*Y26</f>
        <v>243.3103216077543</v>
      </c>
      <c r="Z24" s="82">
        <v>229</v>
      </c>
      <c r="AA24" s="83">
        <v>231.7</v>
      </c>
      <c r="AB24" s="83">
        <v>268</v>
      </c>
      <c r="AC24" s="83">
        <v>270.2</v>
      </c>
      <c r="AD24" s="83"/>
    </row>
    <row r="25" spans="1:30" ht="18">
      <c r="A25" s="3"/>
      <c r="B25" s="3"/>
      <c r="C25" s="49" t="s">
        <v>107</v>
      </c>
      <c r="D25" s="3"/>
      <c r="E25" s="3"/>
      <c r="F25" s="12">
        <v>7397.6</v>
      </c>
      <c r="G25" s="12">
        <v>7346.5</v>
      </c>
      <c r="H25" s="12">
        <v>7347.8</v>
      </c>
      <c r="I25" s="12">
        <v>7307.5</v>
      </c>
      <c r="J25" s="12">
        <v>7272.2</v>
      </c>
      <c r="K25" s="12">
        <v>7322.75</v>
      </c>
      <c r="L25" s="72">
        <v>7148.8</v>
      </c>
      <c r="M25" s="12">
        <v>7160.7</v>
      </c>
      <c r="N25" s="12">
        <v>7168.5</v>
      </c>
      <c r="O25" s="76">
        <v>7171.05</v>
      </c>
      <c r="P25" s="26">
        <v>7188.34</v>
      </c>
      <c r="Q25" s="26">
        <v>7181.78</v>
      </c>
      <c r="R25" s="30">
        <v>7184</v>
      </c>
      <c r="S25" s="30">
        <v>7190.04</v>
      </c>
      <c r="T25" s="30">
        <v>7190.04</v>
      </c>
      <c r="U25" s="30">
        <f>1312.48+5875.06</f>
        <v>7187.540000000001</v>
      </c>
      <c r="V25" s="30">
        <v>7182.35</v>
      </c>
      <c r="W25" s="30">
        <v>7138.74</v>
      </c>
      <c r="X25" s="81">
        <f>X26-X24</f>
        <v>7177.689678392246</v>
      </c>
      <c r="Y25" s="38">
        <f>Y26-Y24</f>
        <v>7177.689678392246</v>
      </c>
      <c r="Z25" s="82">
        <v>7185</v>
      </c>
      <c r="AA25" s="12">
        <v>7234.9</v>
      </c>
      <c r="AB25" s="12">
        <v>7204.48</v>
      </c>
      <c r="AC25" s="12">
        <v>7202.499999999999</v>
      </c>
      <c r="AD25" s="12"/>
    </row>
    <row r="26" spans="1:30" s="68" customFormat="1" ht="15.75">
      <c r="A26" s="48"/>
      <c r="B26" s="48"/>
      <c r="C26" s="50" t="s">
        <v>6</v>
      </c>
      <c r="D26" s="48"/>
      <c r="E26" s="3"/>
      <c r="F26" s="12">
        <v>7667.7</v>
      </c>
      <c r="G26" s="12">
        <v>7644.3</v>
      </c>
      <c r="H26" s="12">
        <v>7646.6</v>
      </c>
      <c r="I26" s="12">
        <v>7606.4</v>
      </c>
      <c r="J26" s="12">
        <v>7555.3</v>
      </c>
      <c r="K26" s="12">
        <v>7581.65</v>
      </c>
      <c r="L26" s="72">
        <v>7357.9</v>
      </c>
      <c r="M26" s="12">
        <v>7372.7</v>
      </c>
      <c r="N26" s="12">
        <v>7382.7</v>
      </c>
      <c r="O26" s="76">
        <f>SUM(O24:O25)</f>
        <v>7389.7300000000005</v>
      </c>
      <c r="P26" s="39">
        <f aca="true" t="shared" si="1" ref="P26:W26">SUM(P24:P25)</f>
        <v>7413.62</v>
      </c>
      <c r="Q26" s="38">
        <f t="shared" si="1"/>
        <v>7407.04</v>
      </c>
      <c r="R26" s="38">
        <f t="shared" si="1"/>
        <v>7416.98</v>
      </c>
      <c r="S26" s="38">
        <f t="shared" si="1"/>
        <v>7417.73</v>
      </c>
      <c r="T26" s="38">
        <f t="shared" si="1"/>
        <v>7417.73</v>
      </c>
      <c r="U26" s="38">
        <f t="shared" si="1"/>
        <v>7433.030000000001</v>
      </c>
      <c r="V26" s="38">
        <f t="shared" si="1"/>
        <v>7424.04</v>
      </c>
      <c r="W26" s="38">
        <f t="shared" si="1"/>
        <v>7380.73</v>
      </c>
      <c r="X26" s="30">
        <v>7421</v>
      </c>
      <c r="Y26" s="30">
        <v>7421</v>
      </c>
      <c r="Z26" s="30">
        <v>7414</v>
      </c>
      <c r="AA26" s="12">
        <v>7466.6</v>
      </c>
      <c r="AB26" s="12">
        <v>7472.5</v>
      </c>
      <c r="AC26" s="12">
        <v>7472.699999999999</v>
      </c>
      <c r="AD26" s="12"/>
    </row>
    <row r="27" spans="1:23" ht="15">
      <c r="A27" s="3"/>
      <c r="B27" s="3"/>
      <c r="C27" s="50" t="s">
        <v>7</v>
      </c>
      <c r="D27" s="3"/>
      <c r="E27" s="3"/>
      <c r="F27" s="12"/>
      <c r="G27" s="12"/>
      <c r="H27" s="12"/>
      <c r="I27" s="12"/>
      <c r="J27" s="12"/>
      <c r="K27" s="12"/>
      <c r="L27" s="72"/>
      <c r="M27" s="12"/>
      <c r="N27" s="12"/>
      <c r="O27"/>
      <c r="P27" s="26"/>
      <c r="Q27" s="26"/>
      <c r="R27" s="26"/>
      <c r="S27" s="30"/>
      <c r="T27" s="30"/>
      <c r="U27" s="30"/>
      <c r="W27" s="28"/>
    </row>
    <row r="28" spans="1:30" ht="15">
      <c r="A28" s="3"/>
      <c r="B28" s="3"/>
      <c r="C28" s="3"/>
      <c r="D28" s="3" t="s">
        <v>8</v>
      </c>
      <c r="E28" s="3"/>
      <c r="F28" s="12">
        <v>1249.6</v>
      </c>
      <c r="G28" s="12">
        <v>1241.5</v>
      </c>
      <c r="H28" s="12">
        <v>1243.4</v>
      </c>
      <c r="I28" s="12">
        <v>1270.9</v>
      </c>
      <c r="J28" s="12">
        <v>1244.3</v>
      </c>
      <c r="K28" s="12">
        <v>1364.35</v>
      </c>
      <c r="L28" s="72">
        <v>1331</v>
      </c>
      <c r="M28" s="12">
        <v>1366.8</v>
      </c>
      <c r="N28" s="12">
        <v>1383.1</v>
      </c>
      <c r="O28" s="76">
        <v>1384.62</v>
      </c>
      <c r="P28" s="26">
        <v>1416.1</v>
      </c>
      <c r="Q28" s="26">
        <v>1428.91</v>
      </c>
      <c r="R28" s="30">
        <v>1436.9</v>
      </c>
      <c r="S28" s="30">
        <v>1440.37</v>
      </c>
      <c r="T28" s="30">
        <v>1440.37</v>
      </c>
      <c r="U28" s="30">
        <f>140.49+1312.48</f>
        <v>1452.97</v>
      </c>
      <c r="V28" s="30">
        <v>1485.12</v>
      </c>
      <c r="W28" s="30">
        <v>1491.28</v>
      </c>
      <c r="X28" s="30">
        <v>1515</v>
      </c>
      <c r="Y28" s="30">
        <v>1507.64</v>
      </c>
      <c r="Z28" s="30">
        <v>1509</v>
      </c>
      <c r="AA28" s="30">
        <v>1559.3</v>
      </c>
      <c r="AB28" s="30">
        <v>1566.8399999999997</v>
      </c>
      <c r="AC28" s="30">
        <v>1571.8</v>
      </c>
      <c r="AD28" s="30"/>
    </row>
    <row r="29" spans="1:30" ht="15">
      <c r="A29" s="3"/>
      <c r="B29" s="3"/>
      <c r="C29" s="3"/>
      <c r="D29" s="3" t="s">
        <v>9</v>
      </c>
      <c r="E29" s="3"/>
      <c r="F29" s="12">
        <v>6418.1</v>
      </c>
      <c r="G29" s="12">
        <v>6402.8</v>
      </c>
      <c r="H29" s="12">
        <v>6403.2</v>
      </c>
      <c r="I29" s="12">
        <v>6335.5</v>
      </c>
      <c r="J29" s="12">
        <v>6311</v>
      </c>
      <c r="K29" s="12">
        <v>6217.3</v>
      </c>
      <c r="L29" s="72">
        <v>6026.9</v>
      </c>
      <c r="M29" s="12">
        <v>6005.9</v>
      </c>
      <c r="N29" s="12">
        <v>5999.6</v>
      </c>
      <c r="O29" s="76">
        <v>6005.11</v>
      </c>
      <c r="P29" s="26">
        <v>5997.52</v>
      </c>
      <c r="Q29" s="26">
        <v>5978.15</v>
      </c>
      <c r="R29" s="30">
        <v>5980.36</v>
      </c>
      <c r="S29" s="30">
        <v>5977.36</v>
      </c>
      <c r="T29" s="30">
        <v>5977.36</v>
      </c>
      <c r="U29" s="30">
        <f>105+5875.06</f>
        <v>5980.06</v>
      </c>
      <c r="V29" s="30">
        <v>5938.92</v>
      </c>
      <c r="W29" s="30">
        <v>5889.45</v>
      </c>
      <c r="X29" s="30">
        <v>5906</v>
      </c>
      <c r="Y29" s="30">
        <v>5913.28</v>
      </c>
      <c r="Z29" s="30">
        <v>5905</v>
      </c>
      <c r="AA29" s="30">
        <v>5907.3</v>
      </c>
      <c r="AB29" s="30">
        <v>5905.66</v>
      </c>
      <c r="AC29" s="30">
        <v>5900.9</v>
      </c>
      <c r="AD29" s="30"/>
    </row>
    <row r="30" spans="1:23" ht="6" customHeight="1">
      <c r="A30" s="3"/>
      <c r="B30" s="3"/>
      <c r="C30" s="3"/>
      <c r="D30" s="3"/>
      <c r="E30" s="3"/>
      <c r="F30" s="12"/>
      <c r="G30" s="12"/>
      <c r="H30" s="12"/>
      <c r="I30" s="12"/>
      <c r="J30" s="12"/>
      <c r="K30" s="12"/>
      <c r="L30" s="72"/>
      <c r="M30" s="12"/>
      <c r="N30" s="12"/>
      <c r="O30" s="12"/>
      <c r="P30" s="26"/>
      <c r="Q30" s="26"/>
      <c r="R30" s="26"/>
      <c r="S30" s="30"/>
      <c r="T30" s="30"/>
      <c r="U30" s="30"/>
      <c r="W30" s="28"/>
    </row>
    <row r="31" spans="1:30" ht="18.75">
      <c r="A31" s="3"/>
      <c r="B31" s="51" t="s">
        <v>112</v>
      </c>
      <c r="C31" s="48"/>
      <c r="D31" s="48"/>
      <c r="E31" s="48"/>
      <c r="F31" s="12">
        <v>7714.9</v>
      </c>
      <c r="G31" s="12">
        <v>7691.5</v>
      </c>
      <c r="H31" s="12">
        <v>7693.8</v>
      </c>
      <c r="I31" s="12">
        <v>7663.7</v>
      </c>
      <c r="J31" s="12">
        <v>7612.6</v>
      </c>
      <c r="K31" s="12">
        <v>7634.65</v>
      </c>
      <c r="L31" s="72">
        <v>7357.9</v>
      </c>
      <c r="M31" s="12">
        <v>7372.7</v>
      </c>
      <c r="N31" s="12">
        <v>7382.7</v>
      </c>
      <c r="O31" s="12">
        <v>7389.73</v>
      </c>
      <c r="P31" s="66">
        <f aca="true" t="shared" si="2" ref="P31:V31">SUM(P28:P29)</f>
        <v>7413.620000000001</v>
      </c>
      <c r="Q31" s="67">
        <f t="shared" si="2"/>
        <v>7407.0599999999995</v>
      </c>
      <c r="R31" s="67">
        <f t="shared" si="2"/>
        <v>7417.26</v>
      </c>
      <c r="S31" s="67">
        <f t="shared" si="2"/>
        <v>7417.73</v>
      </c>
      <c r="T31" s="67">
        <f t="shared" si="2"/>
        <v>7417.73</v>
      </c>
      <c r="U31" s="67">
        <f t="shared" si="2"/>
        <v>7433.030000000001</v>
      </c>
      <c r="V31" s="67">
        <f t="shared" si="2"/>
        <v>7424.04</v>
      </c>
      <c r="W31" s="67">
        <f aca="true" t="shared" si="3" ref="W31:AD31">SUM(W28:W29)</f>
        <v>7380.73</v>
      </c>
      <c r="X31" s="67">
        <f t="shared" si="3"/>
        <v>7421</v>
      </c>
      <c r="Y31" s="67">
        <f t="shared" si="3"/>
        <v>7420.92</v>
      </c>
      <c r="Z31" s="67">
        <f t="shared" si="3"/>
        <v>7414</v>
      </c>
      <c r="AA31" s="67">
        <f t="shared" si="3"/>
        <v>7466.6</v>
      </c>
      <c r="AB31" s="67">
        <f t="shared" si="3"/>
        <v>7472.5</v>
      </c>
      <c r="AC31" s="67">
        <f t="shared" si="3"/>
        <v>7472.7</v>
      </c>
      <c r="AD31" s="67">
        <f t="shared" si="3"/>
        <v>0</v>
      </c>
    </row>
    <row r="32" spans="1:26" ht="15.75" customHeight="1">
      <c r="A32" s="3"/>
      <c r="B32" s="3"/>
      <c r="C32" s="3"/>
      <c r="D32" s="3"/>
      <c r="E32" s="3"/>
      <c r="F32" s="73" t="s">
        <v>92</v>
      </c>
      <c r="G32" s="73" t="s">
        <v>92</v>
      </c>
      <c r="H32" s="73" t="s">
        <v>92</v>
      </c>
      <c r="I32" s="73" t="s">
        <v>92</v>
      </c>
      <c r="J32" s="73" t="s">
        <v>92</v>
      </c>
      <c r="K32" s="73" t="s">
        <v>92</v>
      </c>
      <c r="L32" s="73"/>
      <c r="M32" s="73"/>
      <c r="N32" s="73"/>
      <c r="O32" s="12"/>
      <c r="P32" s="42" t="str">
        <f>IF(ABS(P31-(P22+P26))&gt;comments!$A$1,P31-(P22+P26)," ")</f>
        <v> </v>
      </c>
      <c r="Q32" s="42" t="str">
        <f>IF(ABS(Q31-(Q22+Q26))&gt;comments!$A$1,Q31-(Q22+Q26)," ")</f>
        <v> </v>
      </c>
      <c r="R32" s="42" t="str">
        <f>IF(ABS(R31-(R22+R26))&gt;comments!$A$1,R31-(R22+R26)," ")</f>
        <v> </v>
      </c>
      <c r="S32" s="42" t="str">
        <f>IF(ABS(S31-(S22+S26))&gt;comments!$A$1,S31-(S22+S26)," ")</f>
        <v> </v>
      </c>
      <c r="T32" s="42" t="str">
        <f>IF(ABS(T31-(T22+T26))&gt;comments!$A$1,T31-(T22+T26)," ")</f>
        <v> </v>
      </c>
      <c r="U32" s="42" t="str">
        <f>IF(ABS(U31-(U22+U26))&gt;comments!$A$1,U31-(U22+U26)," ")</f>
        <v> </v>
      </c>
      <c r="V32" s="42" t="str">
        <f>IF(ABS(V31-(V22+V26))&gt;comments!$A$1,V31-(V22+V26)," ")</f>
        <v> </v>
      </c>
      <c r="W32" s="47" t="str">
        <f>IF(ABS(W31-(W22+W26))&gt;comments!$A$1,W31-(W22+W26)," ")</f>
        <v> </v>
      </c>
      <c r="X32" s="47" t="str">
        <f>IF(ABS(X31-(X22+X26))&gt;comments!$A$1,X31-(X22+X26)," ")</f>
        <v> </v>
      </c>
      <c r="Y32" s="47" t="str">
        <f>IF(ABS(Y31-(Y22+Y26))&gt;comments!$A$1,Y31-(Y22+Y26)," ")</f>
        <v> </v>
      </c>
      <c r="Z32" s="47" t="str">
        <f>IF(ABS(Z31-(Z22+Z26))&gt;comments!$A$1,Z31-(Z22+Z26)," ")</f>
        <v> </v>
      </c>
    </row>
    <row r="33" spans="1:23" ht="18.75">
      <c r="A33" s="48" t="s">
        <v>133</v>
      </c>
      <c r="B33" s="3"/>
      <c r="C33" s="3"/>
      <c r="D33" s="3"/>
      <c r="E33" s="3"/>
      <c r="F33" s="12"/>
      <c r="G33" s="12"/>
      <c r="H33" s="12"/>
      <c r="I33" s="12"/>
      <c r="J33" s="12"/>
      <c r="K33" s="12"/>
      <c r="L33" s="12"/>
      <c r="M33" s="12"/>
      <c r="N33" s="12"/>
      <c r="O33" s="12"/>
      <c r="P33" s="12"/>
      <c r="Q33" s="12"/>
      <c r="R33" s="26"/>
      <c r="T33" s="28"/>
      <c r="U33" s="28"/>
      <c r="V33" s="28"/>
      <c r="W33" s="28"/>
    </row>
    <row r="34" spans="1:23" ht="15">
      <c r="A34" s="3"/>
      <c r="B34" s="49" t="s">
        <v>10</v>
      </c>
      <c r="C34" s="3"/>
      <c r="D34" s="3"/>
      <c r="E34" s="3"/>
      <c r="F34" s="12"/>
      <c r="G34" s="12"/>
      <c r="H34" s="12"/>
      <c r="I34" s="12"/>
      <c r="J34" s="12"/>
      <c r="K34" s="12"/>
      <c r="L34" s="12"/>
      <c r="M34" s="12"/>
      <c r="N34" s="12"/>
      <c r="O34" s="12"/>
      <c r="P34" s="12"/>
      <c r="Q34" s="12"/>
      <c r="R34" s="26"/>
      <c r="T34" s="28"/>
      <c r="U34" s="28"/>
      <c r="V34" s="28"/>
      <c r="W34" s="28"/>
    </row>
    <row r="35" spans="1:30" ht="15">
      <c r="A35" s="3"/>
      <c r="B35" s="3"/>
      <c r="C35" s="49" t="s">
        <v>11</v>
      </c>
      <c r="D35" s="3"/>
      <c r="E35" s="3"/>
      <c r="F35" s="12">
        <v>795.3</v>
      </c>
      <c r="G35" s="12">
        <v>830.1</v>
      </c>
      <c r="H35" s="12">
        <v>836</v>
      </c>
      <c r="I35" s="12">
        <v>841.1</v>
      </c>
      <c r="J35" s="12">
        <v>890.3</v>
      </c>
      <c r="K35" s="12">
        <v>918.1</v>
      </c>
      <c r="L35" s="12">
        <v>1020.5</v>
      </c>
      <c r="M35" s="12">
        <v>1045.5</v>
      </c>
      <c r="N35" s="12">
        <v>1056.1</v>
      </c>
      <c r="O35" s="12">
        <v>1041.66</v>
      </c>
      <c r="P35" s="26">
        <v>1053.43</v>
      </c>
      <c r="Q35" s="26">
        <v>1067.41</v>
      </c>
      <c r="R35" s="30">
        <v>1089.63</v>
      </c>
      <c r="S35" s="30">
        <v>1092.18</v>
      </c>
      <c r="T35" s="30">
        <v>1092.18</v>
      </c>
      <c r="U35" s="30">
        <f>26.9+1069.38</f>
        <v>1096.2800000000002</v>
      </c>
      <c r="V35" s="30">
        <v>1140.98</v>
      </c>
      <c r="W35" s="30">
        <v>1151.52</v>
      </c>
      <c r="X35" s="30">
        <v>1174</v>
      </c>
      <c r="Y35" s="30">
        <v>1175.66</v>
      </c>
      <c r="Z35" s="30">
        <v>1170</v>
      </c>
      <c r="AA35" s="30">
        <v>1188.6</v>
      </c>
      <c r="AB35" s="30">
        <v>1194.27</v>
      </c>
      <c r="AC35" s="30">
        <v>1194.1</v>
      </c>
      <c r="AD35" s="30"/>
    </row>
    <row r="36" spans="1:30" ht="15">
      <c r="A36" s="3"/>
      <c r="B36" s="3"/>
      <c r="C36" s="49" t="s">
        <v>12</v>
      </c>
      <c r="D36" s="3"/>
      <c r="E36" s="3"/>
      <c r="F36" s="12">
        <v>6365.1</v>
      </c>
      <c r="G36" s="12">
        <v>6408.5</v>
      </c>
      <c r="H36" s="12">
        <v>6437.2</v>
      </c>
      <c r="I36" s="12">
        <v>6411.3</v>
      </c>
      <c r="J36" s="12">
        <v>6420.8</v>
      </c>
      <c r="K36" s="12">
        <v>5819.6</v>
      </c>
      <c r="L36" s="12">
        <v>6292.6</v>
      </c>
      <c r="M36" s="12">
        <v>6329.7</v>
      </c>
      <c r="N36" s="12">
        <v>6302.7</v>
      </c>
      <c r="O36" s="12">
        <v>6305.68</v>
      </c>
      <c r="P36" s="26">
        <v>6324.34</v>
      </c>
      <c r="Q36" s="26">
        <v>6325.1</v>
      </c>
      <c r="R36" s="30">
        <v>6329.44</v>
      </c>
      <c r="S36" s="30">
        <v>6346.12</v>
      </c>
      <c r="T36" s="30">
        <v>6346.12</v>
      </c>
      <c r="U36" s="30">
        <f>39.2+6322.12</f>
        <v>6361.32</v>
      </c>
      <c r="V36" s="30">
        <v>6318.19</v>
      </c>
      <c r="W36" s="30">
        <v>6349.43</v>
      </c>
      <c r="X36" s="30">
        <v>6292</v>
      </c>
      <c r="Y36" s="30">
        <v>6317.55</v>
      </c>
      <c r="Z36" s="30">
        <v>6311</v>
      </c>
      <c r="AA36" s="30">
        <v>6309.9</v>
      </c>
      <c r="AB36" s="30">
        <v>6309.25</v>
      </c>
      <c r="AC36" s="30">
        <v>6305.4</v>
      </c>
      <c r="AD36" s="30"/>
    </row>
    <row r="37" spans="1:30" ht="15">
      <c r="A37" s="3"/>
      <c r="B37" s="3"/>
      <c r="C37" s="49" t="s">
        <v>13</v>
      </c>
      <c r="D37" s="3"/>
      <c r="E37" s="3"/>
      <c r="F37" s="12">
        <v>7160.4</v>
      </c>
      <c r="G37" s="12">
        <v>7238.6</v>
      </c>
      <c r="H37" s="12">
        <v>7273.1</v>
      </c>
      <c r="I37" s="12">
        <v>7252.4</v>
      </c>
      <c r="J37" s="12">
        <v>7311.1</v>
      </c>
      <c r="K37" s="12">
        <v>6737.7</v>
      </c>
      <c r="L37" s="12">
        <v>7313.1</v>
      </c>
      <c r="M37" s="12">
        <v>7375.2</v>
      </c>
      <c r="N37" s="12">
        <v>7358.8</v>
      </c>
      <c r="O37" s="12">
        <f>SUM(O35:O36)</f>
        <v>7347.34</v>
      </c>
      <c r="P37" s="39">
        <f aca="true" t="shared" si="4" ref="P37:AD37">SUM(P35:P36)</f>
        <v>7377.77</v>
      </c>
      <c r="Q37" s="39">
        <f t="shared" si="4"/>
        <v>7392.51</v>
      </c>
      <c r="R37" s="39">
        <f t="shared" si="4"/>
        <v>7419.07</v>
      </c>
      <c r="S37" s="38">
        <f t="shared" si="4"/>
        <v>7438.3</v>
      </c>
      <c r="T37" s="38">
        <f t="shared" si="4"/>
        <v>7438.3</v>
      </c>
      <c r="U37" s="38">
        <f t="shared" si="4"/>
        <v>7457.6</v>
      </c>
      <c r="V37" s="38">
        <f t="shared" si="4"/>
        <v>7459.17</v>
      </c>
      <c r="W37" s="38">
        <f t="shared" si="4"/>
        <v>7500.950000000001</v>
      </c>
      <c r="X37" s="38">
        <f t="shared" si="4"/>
        <v>7466</v>
      </c>
      <c r="Y37" s="38">
        <f t="shared" si="4"/>
        <v>7493.21</v>
      </c>
      <c r="Z37" s="38">
        <f t="shared" si="4"/>
        <v>7481</v>
      </c>
      <c r="AA37" s="38">
        <f t="shared" si="4"/>
        <v>7498.5</v>
      </c>
      <c r="AB37" s="38">
        <f t="shared" si="4"/>
        <v>7503.52</v>
      </c>
      <c r="AC37" s="38">
        <f t="shared" si="4"/>
        <v>7499.5</v>
      </c>
      <c r="AD37" s="38">
        <f t="shared" si="4"/>
        <v>0</v>
      </c>
    </row>
    <row r="38" spans="1:23" ht="15">
      <c r="A38" s="3"/>
      <c r="B38" s="49" t="s">
        <v>14</v>
      </c>
      <c r="C38" s="3"/>
      <c r="D38" s="3"/>
      <c r="E38" s="3"/>
      <c r="F38" s="12"/>
      <c r="G38" s="12"/>
      <c r="H38" s="12"/>
      <c r="I38" s="12"/>
      <c r="J38" s="12"/>
      <c r="K38" s="12"/>
      <c r="L38" s="12"/>
      <c r="M38" s="12"/>
      <c r="N38" s="12"/>
      <c r="O38" s="12"/>
      <c r="P38" s="26"/>
      <c r="Q38" s="26"/>
      <c r="R38" s="26"/>
      <c r="T38" s="28"/>
      <c r="U38" s="28"/>
      <c r="V38" s="28"/>
      <c r="W38" s="28"/>
    </row>
    <row r="39" spans="1:30" ht="15">
      <c r="A39" s="3"/>
      <c r="B39" s="3"/>
      <c r="C39" s="49" t="s">
        <v>11</v>
      </c>
      <c r="D39" s="3"/>
      <c r="E39" s="3"/>
      <c r="F39" s="12">
        <v>978.2</v>
      </c>
      <c r="G39" s="12">
        <v>1012.3</v>
      </c>
      <c r="H39" s="12">
        <v>991.6</v>
      </c>
      <c r="I39" s="12">
        <v>997.2</v>
      </c>
      <c r="J39" s="12">
        <v>1056.1</v>
      </c>
      <c r="K39" s="12">
        <v>1196.5</v>
      </c>
      <c r="L39" s="12">
        <v>1121.2</v>
      </c>
      <c r="M39" s="12">
        <v>1113.3</v>
      </c>
      <c r="N39" s="12">
        <v>1131</v>
      </c>
      <c r="O39" s="12">
        <v>1176.24</v>
      </c>
      <c r="P39" s="26">
        <v>1204.88</v>
      </c>
      <c r="Q39" s="26">
        <v>1219.01</v>
      </c>
      <c r="R39" s="30">
        <v>1241.78</v>
      </c>
      <c r="S39" s="30">
        <v>1273.5</v>
      </c>
      <c r="T39" s="30">
        <v>1273.5</v>
      </c>
      <c r="U39" s="30">
        <f>5.1+1271.23</f>
        <v>1276.33</v>
      </c>
      <c r="V39" s="30">
        <v>1353.42</v>
      </c>
      <c r="W39" s="30">
        <v>1266.47</v>
      </c>
      <c r="X39" s="30">
        <v>1576</v>
      </c>
      <c r="Y39" s="30">
        <v>1556.11</v>
      </c>
      <c r="Z39" s="30">
        <v>1555</v>
      </c>
      <c r="AA39" s="30">
        <v>1582.2</v>
      </c>
      <c r="AB39" s="30">
        <v>1586</v>
      </c>
      <c r="AC39" s="30">
        <v>1592.8</v>
      </c>
      <c r="AD39" s="30"/>
    </row>
    <row r="40" spans="1:30" ht="15">
      <c r="A40" s="3"/>
      <c r="B40" s="3"/>
      <c r="C40" s="49" t="s">
        <v>12</v>
      </c>
      <c r="D40" s="3"/>
      <c r="E40" s="3"/>
      <c r="F40" s="12">
        <v>9248.8</v>
      </c>
      <c r="G40" s="12">
        <v>9256</v>
      </c>
      <c r="H40" s="12">
        <v>9242.6</v>
      </c>
      <c r="I40" s="12">
        <v>9253.9</v>
      </c>
      <c r="J40" s="12">
        <v>9246.6</v>
      </c>
      <c r="K40" s="12">
        <v>9724.8</v>
      </c>
      <c r="L40" s="12">
        <v>9287.2</v>
      </c>
      <c r="M40" s="12">
        <v>9238.7</v>
      </c>
      <c r="N40" s="12">
        <v>9209.1</v>
      </c>
      <c r="O40" s="12">
        <v>9152.83</v>
      </c>
      <c r="P40" s="26">
        <v>9094.09</v>
      </c>
      <c r="Q40" s="26">
        <v>9103.59</v>
      </c>
      <c r="R40" s="30">
        <v>9079.49</v>
      </c>
      <c r="S40" s="30">
        <v>9051.8</v>
      </c>
      <c r="T40" s="30">
        <v>9051.8</v>
      </c>
      <c r="U40" s="30">
        <f>1.9+9057.52</f>
        <v>9059.42</v>
      </c>
      <c r="V40" s="30">
        <v>9065.3</v>
      </c>
      <c r="W40" s="30">
        <v>9104.16</v>
      </c>
      <c r="X40" s="30">
        <v>9091</v>
      </c>
      <c r="Y40" s="30">
        <v>9101.98</v>
      </c>
      <c r="Z40" s="30">
        <v>9098</v>
      </c>
      <c r="AA40" s="30">
        <v>9104.8</v>
      </c>
      <c r="AB40" s="30">
        <v>9103.629999999997</v>
      </c>
      <c r="AC40" s="30">
        <v>9097.7</v>
      </c>
      <c r="AD40" s="30"/>
    </row>
    <row r="41" spans="1:30" ht="15">
      <c r="A41" s="3"/>
      <c r="B41" s="3"/>
      <c r="C41" s="49" t="s">
        <v>13</v>
      </c>
      <c r="D41" s="3"/>
      <c r="E41" s="3"/>
      <c r="F41" s="12">
        <v>10227</v>
      </c>
      <c r="G41" s="12">
        <v>10248.3</v>
      </c>
      <c r="H41" s="12">
        <v>10234.2</v>
      </c>
      <c r="I41" s="12">
        <v>10251.1</v>
      </c>
      <c r="J41" s="12">
        <v>10302.65</v>
      </c>
      <c r="K41" s="12">
        <v>10921.3</v>
      </c>
      <c r="L41" s="12">
        <v>10408.4</v>
      </c>
      <c r="M41" s="12">
        <v>10352</v>
      </c>
      <c r="N41" s="12">
        <v>10340.1</v>
      </c>
      <c r="O41" s="12">
        <f>SUM(O39:O40)</f>
        <v>10329.07</v>
      </c>
      <c r="P41" s="39">
        <f aca="true" t="shared" si="5" ref="P41:AD41">SUM(P39:P40)</f>
        <v>10298.970000000001</v>
      </c>
      <c r="Q41" s="39">
        <f t="shared" si="5"/>
        <v>10322.6</v>
      </c>
      <c r="R41" s="39">
        <f t="shared" si="5"/>
        <v>10321.27</v>
      </c>
      <c r="S41" s="38">
        <f t="shared" si="5"/>
        <v>10325.3</v>
      </c>
      <c r="T41" s="38">
        <f t="shared" si="5"/>
        <v>10325.3</v>
      </c>
      <c r="U41" s="38">
        <f t="shared" si="5"/>
        <v>10335.75</v>
      </c>
      <c r="V41" s="38">
        <f t="shared" si="5"/>
        <v>10418.72</v>
      </c>
      <c r="W41" s="38">
        <f t="shared" si="5"/>
        <v>10370.63</v>
      </c>
      <c r="X41" s="38">
        <f t="shared" si="5"/>
        <v>10667</v>
      </c>
      <c r="Y41" s="38">
        <f t="shared" si="5"/>
        <v>10658.09</v>
      </c>
      <c r="Z41" s="38">
        <f t="shared" si="5"/>
        <v>10653</v>
      </c>
      <c r="AA41" s="38">
        <f t="shared" si="5"/>
        <v>10687</v>
      </c>
      <c r="AB41" s="38">
        <f t="shared" si="5"/>
        <v>10689.629999999997</v>
      </c>
      <c r="AC41" s="38">
        <f t="shared" si="5"/>
        <v>10690.5</v>
      </c>
      <c r="AD41" s="38">
        <f t="shared" si="5"/>
        <v>0</v>
      </c>
    </row>
    <row r="42" spans="1:23" ht="15">
      <c r="A42" s="3"/>
      <c r="B42" s="3" t="s">
        <v>15</v>
      </c>
      <c r="C42" s="3"/>
      <c r="D42" s="3"/>
      <c r="E42" s="3"/>
      <c r="F42" s="12"/>
      <c r="G42" s="12"/>
      <c r="H42" s="12"/>
      <c r="I42" s="12"/>
      <c r="J42" s="12"/>
      <c r="K42" s="12"/>
      <c r="L42" s="12"/>
      <c r="M42" s="12"/>
      <c r="N42" s="12"/>
      <c r="O42"/>
      <c r="P42" s="26"/>
      <c r="Q42" s="26"/>
      <c r="R42" s="26"/>
      <c r="T42" s="28"/>
      <c r="U42" s="28"/>
      <c r="V42" s="28"/>
      <c r="W42" s="28"/>
    </row>
    <row r="43" spans="1:30" ht="15">
      <c r="A43" s="3"/>
      <c r="B43" s="3"/>
      <c r="C43" s="49" t="s">
        <v>11</v>
      </c>
      <c r="D43" s="3"/>
      <c r="E43" s="3"/>
      <c r="F43" s="12">
        <v>11432.2</v>
      </c>
      <c r="G43" s="12">
        <v>11542</v>
      </c>
      <c r="H43" s="12">
        <v>11623.3</v>
      </c>
      <c r="I43" s="12">
        <v>11723.2</v>
      </c>
      <c r="J43" s="12">
        <v>12232</v>
      </c>
      <c r="K43" s="12">
        <v>12597.51</v>
      </c>
      <c r="L43" s="12">
        <v>12693</v>
      </c>
      <c r="M43" s="12">
        <v>13124</v>
      </c>
      <c r="N43" s="12">
        <v>13318.6</v>
      </c>
      <c r="O43" s="12">
        <v>13477.68</v>
      </c>
      <c r="P43" s="26">
        <v>13584.53</v>
      </c>
      <c r="Q43" s="26">
        <v>13714.27</v>
      </c>
      <c r="R43" s="30">
        <v>14224.65</v>
      </c>
      <c r="S43" s="30">
        <v>14175.720000000001</v>
      </c>
      <c r="T43" s="30">
        <v>14210.12</v>
      </c>
      <c r="U43" s="30">
        <v>14399.24</v>
      </c>
      <c r="V43" s="30">
        <v>14465.12</v>
      </c>
      <c r="W43" s="30">
        <v>14767.61</v>
      </c>
      <c r="X43" s="30">
        <v>14572.6</v>
      </c>
      <c r="Y43" s="30">
        <v>14714.41</v>
      </c>
      <c r="Z43" s="30">
        <v>14827.6</v>
      </c>
      <c r="AA43" s="30">
        <v>14856.046000000004</v>
      </c>
      <c r="AB43" s="30">
        <v>14947.670000000004</v>
      </c>
      <c r="AC43" s="30">
        <v>15020.2</v>
      </c>
      <c r="AD43" s="30"/>
    </row>
    <row r="44" spans="1:30" ht="15">
      <c r="A44" s="3"/>
      <c r="B44" s="3"/>
      <c r="C44" s="49" t="s">
        <v>12</v>
      </c>
      <c r="D44" s="3"/>
      <c r="E44" s="3"/>
      <c r="F44" s="12">
        <v>11944.4</v>
      </c>
      <c r="G44" s="12">
        <v>11974</v>
      </c>
      <c r="H44" s="12">
        <v>12027.6</v>
      </c>
      <c r="I44" s="12">
        <v>12037</v>
      </c>
      <c r="J44" s="12">
        <v>11660</v>
      </c>
      <c r="K44" s="12">
        <v>11672.2</v>
      </c>
      <c r="L44" s="12">
        <v>11837.2</v>
      </c>
      <c r="M44" s="12">
        <v>11491.2</v>
      </c>
      <c r="N44" s="12">
        <v>11454.5</v>
      </c>
      <c r="O44" s="12">
        <v>11497.32</v>
      </c>
      <c r="P44" s="26">
        <v>11720.6</v>
      </c>
      <c r="Q44" s="26">
        <v>11726.85</v>
      </c>
      <c r="R44" s="30">
        <v>11719.5</v>
      </c>
      <c r="S44" s="30">
        <v>11717.24</v>
      </c>
      <c r="T44" s="30">
        <v>11717.04</v>
      </c>
      <c r="U44" s="30">
        <f>2.3+11713.64</f>
        <v>11715.939999999999</v>
      </c>
      <c r="V44" s="30">
        <v>11683.34</v>
      </c>
      <c r="W44" s="30">
        <v>11660.97</v>
      </c>
      <c r="X44" s="30">
        <v>11712</v>
      </c>
      <c r="Y44" s="30">
        <v>11725.64</v>
      </c>
      <c r="Z44" s="30">
        <v>11732</v>
      </c>
      <c r="AA44" s="30">
        <v>11727.229000000001</v>
      </c>
      <c r="AB44" s="30">
        <v>11732.270000000002</v>
      </c>
      <c r="AC44" s="30">
        <v>11727.7</v>
      </c>
      <c r="AD44" s="30"/>
    </row>
    <row r="45" spans="1:30" ht="12.75" customHeight="1">
      <c r="A45" s="3"/>
      <c r="B45" s="3"/>
      <c r="C45" s="49" t="s">
        <v>13</v>
      </c>
      <c r="D45" s="3"/>
      <c r="E45" s="3"/>
      <c r="F45" s="12">
        <v>23377.2</v>
      </c>
      <c r="G45" s="12">
        <v>23516</v>
      </c>
      <c r="H45" s="12">
        <v>23650.9</v>
      </c>
      <c r="I45" s="12">
        <v>23760.2</v>
      </c>
      <c r="J45" s="12">
        <v>23892</v>
      </c>
      <c r="K45" s="12">
        <v>24269.71</v>
      </c>
      <c r="L45" s="12">
        <v>24530.2</v>
      </c>
      <c r="M45" s="12">
        <v>24617.6</v>
      </c>
      <c r="N45" s="12">
        <v>24775.5</v>
      </c>
      <c r="O45" s="12">
        <f>SUM(O43:O44)</f>
        <v>24975</v>
      </c>
      <c r="P45" s="39">
        <f aca="true" t="shared" si="6" ref="P45:AA45">SUM(P43:P44)</f>
        <v>25305.13</v>
      </c>
      <c r="Q45" s="39">
        <f t="shared" si="6"/>
        <v>25441.120000000003</v>
      </c>
      <c r="R45" s="39">
        <f t="shared" si="6"/>
        <v>25944.15</v>
      </c>
      <c r="S45" s="38">
        <f t="shared" si="6"/>
        <v>25892.96</v>
      </c>
      <c r="T45" s="38">
        <f t="shared" si="6"/>
        <v>25927.160000000003</v>
      </c>
      <c r="U45" s="38">
        <f t="shared" si="6"/>
        <v>26115.18</v>
      </c>
      <c r="V45" s="38">
        <f t="shared" si="6"/>
        <v>26148.46</v>
      </c>
      <c r="W45" s="38">
        <f t="shared" si="6"/>
        <v>26428.58</v>
      </c>
      <c r="X45" s="38">
        <f t="shared" si="6"/>
        <v>26284.6</v>
      </c>
      <c r="Y45" s="38">
        <f t="shared" si="6"/>
        <v>26440.05</v>
      </c>
      <c r="Z45" s="38">
        <f t="shared" si="6"/>
        <v>26559.6</v>
      </c>
      <c r="AA45" s="38">
        <f t="shared" si="6"/>
        <v>26583.275000000005</v>
      </c>
      <c r="AB45" s="38">
        <f>SUM(AB43:AB44)</f>
        <v>26679.940000000006</v>
      </c>
      <c r="AC45" s="38">
        <f>SUM(AC43:AC44)</f>
        <v>26747.9</v>
      </c>
      <c r="AD45" s="38">
        <f>SUM(AD43:AD44)</f>
        <v>0</v>
      </c>
    </row>
    <row r="46" spans="1:28" ht="6" customHeight="1">
      <c r="A46" s="3"/>
      <c r="B46" s="3"/>
      <c r="C46" s="49"/>
      <c r="D46" s="3"/>
      <c r="E46" s="3"/>
      <c r="F46" s="12"/>
      <c r="G46" s="12"/>
      <c r="H46" s="12"/>
      <c r="I46" s="12"/>
      <c r="J46" s="12"/>
      <c r="K46" s="12"/>
      <c r="L46" s="12"/>
      <c r="M46" s="12"/>
      <c r="N46" s="12"/>
      <c r="O46"/>
      <c r="P46" s="26"/>
      <c r="Q46" s="26"/>
      <c r="R46" s="26"/>
      <c r="T46" s="28"/>
      <c r="U46" s="28"/>
      <c r="V46" s="28"/>
      <c r="W46" s="28"/>
      <c r="AA46" s="28"/>
      <c r="AB46" s="28"/>
    </row>
    <row r="47" spans="1:30" s="68" customFormat="1" ht="12.75" customHeight="1">
      <c r="A47" s="48"/>
      <c r="B47" s="51" t="s">
        <v>16</v>
      </c>
      <c r="C47" s="48"/>
      <c r="D47" s="48"/>
      <c r="E47" s="48"/>
      <c r="F47" s="77">
        <f aca="true" t="shared" si="7" ref="F47:O47">F37+F41+F45</f>
        <v>40764.600000000006</v>
      </c>
      <c r="G47" s="77">
        <f t="shared" si="7"/>
        <v>41002.9</v>
      </c>
      <c r="H47" s="77">
        <f t="shared" si="7"/>
        <v>41158.200000000004</v>
      </c>
      <c r="I47" s="77">
        <f t="shared" si="7"/>
        <v>41263.7</v>
      </c>
      <c r="J47" s="77">
        <f t="shared" si="7"/>
        <v>41505.75</v>
      </c>
      <c r="K47" s="77">
        <f t="shared" si="7"/>
        <v>41928.71</v>
      </c>
      <c r="L47" s="77">
        <f t="shared" si="7"/>
        <v>42251.7</v>
      </c>
      <c r="M47" s="77">
        <f t="shared" si="7"/>
        <v>42344.8</v>
      </c>
      <c r="N47" s="77">
        <f>N37+N41+N45</f>
        <v>42474.4</v>
      </c>
      <c r="O47" s="77">
        <f t="shared" si="7"/>
        <v>42651.41</v>
      </c>
      <c r="P47" s="66">
        <f aca="true" t="shared" si="8" ref="P47:W47">P37+P41+P45</f>
        <v>42981.87</v>
      </c>
      <c r="Q47" s="66">
        <f t="shared" si="8"/>
        <v>43156.23</v>
      </c>
      <c r="R47" s="66">
        <f t="shared" si="8"/>
        <v>43684.490000000005</v>
      </c>
      <c r="S47" s="66">
        <f t="shared" si="8"/>
        <v>43656.56</v>
      </c>
      <c r="T47" s="67">
        <f t="shared" si="8"/>
        <v>43690.76</v>
      </c>
      <c r="U47" s="67">
        <f t="shared" si="8"/>
        <v>43908.53</v>
      </c>
      <c r="V47" s="67">
        <f t="shared" si="8"/>
        <v>44026.35</v>
      </c>
      <c r="W47" s="67">
        <f t="shared" si="8"/>
        <v>44300.16</v>
      </c>
      <c r="X47" s="67">
        <f aca="true" t="shared" si="9" ref="X47:AC47">X37+X41+X45</f>
        <v>44417.6</v>
      </c>
      <c r="Y47" s="67">
        <f t="shared" si="9"/>
        <v>44591.35</v>
      </c>
      <c r="Z47" s="67">
        <f t="shared" si="9"/>
        <v>44693.6</v>
      </c>
      <c r="AA47" s="67">
        <f t="shared" si="9"/>
        <v>44768.77500000001</v>
      </c>
      <c r="AB47" s="67">
        <f t="shared" si="9"/>
        <v>44873.090000000004</v>
      </c>
      <c r="AC47" s="67">
        <f t="shared" si="9"/>
        <v>44937.9</v>
      </c>
      <c r="AD47" s="67">
        <f>AD37+AD41+AD45</f>
        <v>0</v>
      </c>
    </row>
    <row r="48" spans="1:28" ht="14.25" customHeight="1">
      <c r="A48" s="3"/>
      <c r="B48" s="3"/>
      <c r="C48" s="3"/>
      <c r="D48" s="3"/>
      <c r="E48" s="3"/>
      <c r="F48" s="73" t="s">
        <v>92</v>
      </c>
      <c r="G48" s="73" t="s">
        <v>92</v>
      </c>
      <c r="H48" s="73" t="s">
        <v>92</v>
      </c>
      <c r="I48" s="73" t="s">
        <v>92</v>
      </c>
      <c r="J48" s="73" t="s">
        <v>92</v>
      </c>
      <c r="K48" s="73" t="s">
        <v>92</v>
      </c>
      <c r="L48" s="73" t="s">
        <v>92</v>
      </c>
      <c r="M48" s="73"/>
      <c r="N48" s="73"/>
      <c r="O48" s="73"/>
      <c r="P48" s="73"/>
      <c r="Q48" s="73"/>
      <c r="R48" s="73"/>
      <c r="S48" s="73"/>
      <c r="T48" s="73"/>
      <c r="U48" s="73"/>
      <c r="V48" s="73"/>
      <c r="W48" s="73"/>
      <c r="X48" s="73"/>
      <c r="Y48" s="73"/>
      <c r="Z48" s="73"/>
      <c r="AA48" s="73"/>
      <c r="AB48" s="73"/>
    </row>
    <row r="49" spans="1:23" ht="15.75" customHeight="1">
      <c r="A49" s="51" t="s">
        <v>124</v>
      </c>
      <c r="B49" s="3"/>
      <c r="C49" s="3"/>
      <c r="D49" s="3"/>
      <c r="E49" s="3"/>
      <c r="F49" s="12"/>
      <c r="G49" s="12"/>
      <c r="H49" s="12"/>
      <c r="I49" s="12"/>
      <c r="J49" s="12"/>
      <c r="K49" s="12"/>
      <c r="L49" s="12"/>
      <c r="M49" s="12"/>
      <c r="N49" s="12"/>
      <c r="O49"/>
      <c r="P49" s="12"/>
      <c r="R49" s="26"/>
      <c r="T49" s="28"/>
      <c r="U49" s="28"/>
      <c r="V49" s="28"/>
      <c r="W49" s="28"/>
    </row>
    <row r="50" spans="1:23" ht="15">
      <c r="A50" s="3"/>
      <c r="B50" s="3" t="s">
        <v>0</v>
      </c>
      <c r="C50" s="3"/>
      <c r="D50" s="3"/>
      <c r="E50" s="3"/>
      <c r="F50" s="12"/>
      <c r="G50" s="12"/>
      <c r="H50" s="12"/>
      <c r="I50" s="12"/>
      <c r="J50" s="12"/>
      <c r="K50" s="12"/>
      <c r="L50" s="12"/>
      <c r="M50" s="12"/>
      <c r="N50" s="12"/>
      <c r="O50"/>
      <c r="P50" s="12"/>
      <c r="R50" s="26"/>
      <c r="T50" s="28"/>
      <c r="U50" s="28"/>
      <c r="V50" s="28"/>
      <c r="W50" s="28"/>
    </row>
    <row r="51" spans="1:30" ht="15">
      <c r="A51" s="3"/>
      <c r="B51" s="3"/>
      <c r="C51" s="3" t="s">
        <v>1</v>
      </c>
      <c r="D51" s="3"/>
      <c r="E51" s="3"/>
      <c r="F51" s="77">
        <f aca="true" t="shared" si="10" ref="F51:K52">F6+F21</f>
        <v>258.5</v>
      </c>
      <c r="G51" s="77">
        <f t="shared" si="10"/>
        <v>257.40000000000003</v>
      </c>
      <c r="H51" s="77">
        <f t="shared" si="10"/>
        <v>268.5</v>
      </c>
      <c r="I51" s="77">
        <f t="shared" si="10"/>
        <v>285.5</v>
      </c>
      <c r="J51" s="77">
        <f t="shared" si="10"/>
        <v>305</v>
      </c>
      <c r="K51" s="77">
        <f t="shared" si="10"/>
        <v>310.59999999999997</v>
      </c>
      <c r="L51" s="77">
        <f aca="true" t="shared" si="11" ref="L51:N52">L6</f>
        <v>310.9</v>
      </c>
      <c r="M51" s="77">
        <f t="shared" si="11"/>
        <v>328.9</v>
      </c>
      <c r="N51" s="77">
        <f t="shared" si="11"/>
        <v>369.1</v>
      </c>
      <c r="O51" s="77">
        <f>O6</f>
        <v>371</v>
      </c>
      <c r="P51" s="45">
        <f aca="true" t="shared" si="12" ref="P51:Y51">P6</f>
        <v>378</v>
      </c>
      <c r="Q51" s="45">
        <f t="shared" si="12"/>
        <v>371</v>
      </c>
      <c r="R51" s="40">
        <f t="shared" si="12"/>
        <v>371</v>
      </c>
      <c r="S51" s="40">
        <f t="shared" si="12"/>
        <v>371</v>
      </c>
      <c r="T51" s="40">
        <f t="shared" si="12"/>
        <v>371</v>
      </c>
      <c r="U51" s="40">
        <f t="shared" si="12"/>
        <v>377</v>
      </c>
      <c r="V51" s="40">
        <f t="shared" si="12"/>
        <v>392</v>
      </c>
      <c r="W51" s="40">
        <f t="shared" si="12"/>
        <v>392</v>
      </c>
      <c r="X51" s="40">
        <f t="shared" si="12"/>
        <v>392</v>
      </c>
      <c r="Y51" s="40">
        <f t="shared" si="12"/>
        <v>390</v>
      </c>
      <c r="Z51" s="40">
        <f aca="true" t="shared" si="13" ref="Z51:AB52">Z6</f>
        <v>389</v>
      </c>
      <c r="AA51" s="40">
        <f t="shared" si="13"/>
        <v>397</v>
      </c>
      <c r="AB51" s="40">
        <f t="shared" si="13"/>
        <v>421.4999999999999</v>
      </c>
      <c r="AC51" s="40">
        <f>AC6</f>
        <v>426.09999999999997</v>
      </c>
      <c r="AD51" s="40">
        <f>AD6</f>
        <v>419.822</v>
      </c>
    </row>
    <row r="52" spans="1:30" ht="15">
      <c r="A52" s="3"/>
      <c r="B52" s="3"/>
      <c r="C52" s="3" t="s">
        <v>2</v>
      </c>
      <c r="D52" s="3"/>
      <c r="E52" s="3"/>
      <c r="F52" s="77">
        <f t="shared" si="10"/>
        <v>359.3</v>
      </c>
      <c r="G52" s="77">
        <f t="shared" si="10"/>
        <v>362.5</v>
      </c>
      <c r="H52" s="77">
        <f t="shared" si="10"/>
        <v>372.7</v>
      </c>
      <c r="I52" s="77">
        <f t="shared" si="10"/>
        <v>396</v>
      </c>
      <c r="J52" s="77">
        <f t="shared" si="10"/>
        <v>424.8</v>
      </c>
      <c r="K52" s="77">
        <f t="shared" si="10"/>
        <v>440.5</v>
      </c>
      <c r="L52" s="77">
        <f t="shared" si="11"/>
        <v>460.4</v>
      </c>
      <c r="M52" s="77">
        <f t="shared" si="11"/>
        <v>482.59999999999997</v>
      </c>
      <c r="N52" s="77">
        <f t="shared" si="11"/>
        <v>532.1</v>
      </c>
      <c r="O52" s="77">
        <f>O7</f>
        <v>543</v>
      </c>
      <c r="P52" s="45">
        <f aca="true" t="shared" si="14" ref="P52:Y52">P7</f>
        <v>536.8</v>
      </c>
      <c r="Q52" s="45">
        <f t="shared" si="14"/>
        <v>519</v>
      </c>
      <c r="R52" s="40">
        <f t="shared" si="14"/>
        <v>519</v>
      </c>
      <c r="S52" s="40">
        <f t="shared" si="14"/>
        <v>519</v>
      </c>
      <c r="T52" s="40">
        <f t="shared" si="14"/>
        <v>519</v>
      </c>
      <c r="U52" s="40">
        <f t="shared" si="14"/>
        <v>525</v>
      </c>
      <c r="V52" s="40">
        <f t="shared" si="14"/>
        <v>546</v>
      </c>
      <c r="W52" s="40">
        <f t="shared" si="14"/>
        <v>547</v>
      </c>
      <c r="X52" s="40">
        <f t="shared" si="14"/>
        <v>547</v>
      </c>
      <c r="Y52" s="40">
        <f t="shared" si="14"/>
        <v>546</v>
      </c>
      <c r="Z52" s="40">
        <f t="shared" si="13"/>
        <v>544</v>
      </c>
      <c r="AA52" s="40">
        <f t="shared" si="13"/>
        <v>557</v>
      </c>
      <c r="AB52" s="40">
        <f t="shared" si="13"/>
        <v>598.8999999999999</v>
      </c>
      <c r="AC52" s="40">
        <f>AC7</f>
        <v>595.5999999999999</v>
      </c>
      <c r="AD52" s="40">
        <f>AD7</f>
        <v>599.603</v>
      </c>
    </row>
    <row r="53" spans="1:30" ht="15">
      <c r="A53" s="3"/>
      <c r="B53" s="50" t="s">
        <v>17</v>
      </c>
      <c r="C53" s="3"/>
      <c r="D53" s="3"/>
      <c r="E53" s="3"/>
      <c r="F53" s="12"/>
      <c r="G53" s="12"/>
      <c r="H53" s="12"/>
      <c r="I53" s="12"/>
      <c r="J53" s="12"/>
      <c r="K53" s="12"/>
      <c r="L53" s="12"/>
      <c r="M53" s="12"/>
      <c r="N53" s="12"/>
      <c r="O53"/>
      <c r="P53" s="64"/>
      <c r="Q53" s="64"/>
      <c r="R53" s="64"/>
      <c r="S53" s="64"/>
      <c r="T53" s="64"/>
      <c r="U53" s="64"/>
      <c r="V53" s="64"/>
      <c r="W53" s="64"/>
      <c r="X53" s="64"/>
      <c r="Y53" s="64"/>
      <c r="Z53" s="64"/>
      <c r="AA53" s="64"/>
      <c r="AB53" s="64"/>
      <c r="AC53" s="64"/>
      <c r="AD53" s="64"/>
    </row>
    <row r="54" spans="1:30" ht="18">
      <c r="A54" s="3"/>
      <c r="B54" s="3"/>
      <c r="C54" s="3" t="s">
        <v>106</v>
      </c>
      <c r="D54" s="3"/>
      <c r="E54" s="3"/>
      <c r="F54" s="12">
        <v>804.8</v>
      </c>
      <c r="G54" s="12">
        <v>865.6</v>
      </c>
      <c r="H54" s="12">
        <v>864.4</v>
      </c>
      <c r="I54" s="12">
        <v>861.8</v>
      </c>
      <c r="J54" s="12">
        <v>862.7</v>
      </c>
      <c r="K54" s="12">
        <v>832</v>
      </c>
      <c r="L54" s="12">
        <v>861</v>
      </c>
      <c r="M54" s="12">
        <v>820.5</v>
      </c>
      <c r="N54" s="12">
        <v>772.1</v>
      </c>
      <c r="O54" s="76">
        <v>768</v>
      </c>
      <c r="P54" s="38">
        <f aca="true" t="shared" si="15" ref="P54:AA54">P9+P24</f>
        <v>706.28</v>
      </c>
      <c r="Q54" s="38">
        <f t="shared" si="15"/>
        <v>729.26</v>
      </c>
      <c r="R54" s="38">
        <f t="shared" si="15"/>
        <v>736.98</v>
      </c>
      <c r="S54" s="38">
        <f t="shared" si="15"/>
        <v>730.69</v>
      </c>
      <c r="T54" s="38">
        <f t="shared" si="15"/>
        <v>732.69</v>
      </c>
      <c r="U54" s="38">
        <f t="shared" si="15"/>
        <v>769.49</v>
      </c>
      <c r="V54" s="38">
        <f t="shared" si="15"/>
        <v>772.69</v>
      </c>
      <c r="W54" s="38">
        <f t="shared" si="15"/>
        <v>762.99</v>
      </c>
      <c r="X54" s="81">
        <f t="shared" si="15"/>
        <v>764.3103216077543</v>
      </c>
      <c r="Y54" s="38">
        <f t="shared" si="15"/>
        <v>766.3103216077543</v>
      </c>
      <c r="Z54" s="81">
        <f t="shared" si="15"/>
        <v>752</v>
      </c>
      <c r="AA54" s="40">
        <f t="shared" si="15"/>
        <v>755.7</v>
      </c>
      <c r="AB54" s="40">
        <f>AB9+AB24</f>
        <v>785</v>
      </c>
      <c r="AC54" s="40">
        <f>AC9+AC24</f>
        <v>787.8</v>
      </c>
      <c r="AD54" s="40">
        <f>AD9+AD24</f>
        <v>503.833</v>
      </c>
    </row>
    <row r="55" spans="1:30" ht="18">
      <c r="A55" s="3"/>
      <c r="B55" s="3"/>
      <c r="C55" s="49" t="s">
        <v>107</v>
      </c>
      <c r="D55" s="3"/>
      <c r="E55" s="3"/>
      <c r="F55" s="12">
        <v>27160.3</v>
      </c>
      <c r="G55" s="12">
        <v>27199.1</v>
      </c>
      <c r="H55" s="12">
        <v>27161.2</v>
      </c>
      <c r="I55" s="12">
        <v>27116.7</v>
      </c>
      <c r="J55" s="12">
        <v>27166.2</v>
      </c>
      <c r="K55" s="12">
        <v>27259.55</v>
      </c>
      <c r="L55" s="12">
        <v>27226.2</v>
      </c>
      <c r="M55" s="12">
        <v>27228.7</v>
      </c>
      <c r="N55" s="12">
        <v>27245.1</v>
      </c>
      <c r="O55" s="76">
        <v>27235</v>
      </c>
      <c r="P55" s="38">
        <f aca="true" t="shared" si="16" ref="P55:W55">P10+P25+P41+P37</f>
        <v>27335.280000000002</v>
      </c>
      <c r="Q55" s="38">
        <f t="shared" si="16"/>
        <v>27269.89</v>
      </c>
      <c r="R55" s="38">
        <f t="shared" si="16"/>
        <v>27290.34</v>
      </c>
      <c r="S55" s="38">
        <f t="shared" si="16"/>
        <v>27316.64</v>
      </c>
      <c r="T55" s="38">
        <f t="shared" si="16"/>
        <v>27310.64</v>
      </c>
      <c r="U55" s="38">
        <f t="shared" si="16"/>
        <v>27331.89</v>
      </c>
      <c r="V55" s="38">
        <f t="shared" si="16"/>
        <v>27390.239999999998</v>
      </c>
      <c r="W55" s="38">
        <f t="shared" si="16"/>
        <v>27333.32</v>
      </c>
      <c r="X55" s="81">
        <f aca="true" t="shared" si="17" ref="X55:AC55">X10+X25+X41+X37</f>
        <v>27633.689678392246</v>
      </c>
      <c r="Y55" s="38">
        <f t="shared" si="17"/>
        <v>27660.989678392245</v>
      </c>
      <c r="Z55" s="81">
        <f t="shared" si="17"/>
        <v>27646</v>
      </c>
      <c r="AA55" s="40">
        <f t="shared" si="17"/>
        <v>27744.4</v>
      </c>
      <c r="AB55" s="40">
        <f t="shared" si="17"/>
        <v>27716.73</v>
      </c>
      <c r="AC55" s="40">
        <f t="shared" si="17"/>
        <v>27707</v>
      </c>
      <c r="AD55" s="40">
        <f>AD10+AD25+AD41+AD37</f>
        <v>2325.97</v>
      </c>
    </row>
    <row r="56" spans="1:30" s="68" customFormat="1" ht="15.75">
      <c r="A56" s="48"/>
      <c r="B56" s="48"/>
      <c r="C56" s="65" t="s">
        <v>6</v>
      </c>
      <c r="D56" s="48"/>
      <c r="E56" s="48"/>
      <c r="F56" s="77">
        <f aca="true" t="shared" si="18" ref="F56:M56">F26+F37+F41+F12</f>
        <v>27965.699999999997</v>
      </c>
      <c r="G56" s="77">
        <f t="shared" si="18"/>
        <v>28044.7</v>
      </c>
      <c r="H56" s="77">
        <f t="shared" si="18"/>
        <v>28025.5</v>
      </c>
      <c r="I56" s="77">
        <f t="shared" si="18"/>
        <v>27978.5</v>
      </c>
      <c r="J56" s="77">
        <f t="shared" si="18"/>
        <v>28028.850000000002</v>
      </c>
      <c r="K56" s="77">
        <f t="shared" si="18"/>
        <v>28091.55</v>
      </c>
      <c r="L56" s="77">
        <f t="shared" si="18"/>
        <v>28087.2</v>
      </c>
      <c r="M56" s="77">
        <f t="shared" si="18"/>
        <v>28049.2</v>
      </c>
      <c r="N56" s="77">
        <f>N26+N37+N41+N12</f>
        <v>28017.199999999997</v>
      </c>
      <c r="O56" s="77">
        <f>O26+O37+O41+O12</f>
        <v>28002.54</v>
      </c>
      <c r="P56" s="66">
        <f aca="true" t="shared" si="19" ref="P56:U56">P26+P37+P41+P12</f>
        <v>28041.56</v>
      </c>
      <c r="Q56" s="66">
        <f t="shared" si="19"/>
        <v>28095.15</v>
      </c>
      <c r="R56" s="67">
        <f t="shared" si="19"/>
        <v>28126.32</v>
      </c>
      <c r="S56" s="67">
        <f t="shared" si="19"/>
        <v>28147.329999999998</v>
      </c>
      <c r="T56" s="67">
        <f t="shared" si="19"/>
        <v>28144.329999999998</v>
      </c>
      <c r="U56" s="67">
        <f t="shared" si="19"/>
        <v>28206.38</v>
      </c>
      <c r="V56" s="67">
        <f>V26+V37+V41+V12</f>
        <v>28273.93</v>
      </c>
      <c r="W56" s="67">
        <f>W26+W37+W41+W12</f>
        <v>28210.309999999998</v>
      </c>
      <c r="X56" s="67">
        <f>X26+X37+X41+X12</f>
        <v>28512</v>
      </c>
      <c r="Y56" s="67">
        <f aca="true" t="shared" si="20" ref="Y56:AD56">Y12+Y26+Y37+Y41</f>
        <v>28546.3</v>
      </c>
      <c r="Z56" s="67">
        <f t="shared" si="20"/>
        <v>28522</v>
      </c>
      <c r="AA56" s="67">
        <f t="shared" si="20"/>
        <v>28625.1</v>
      </c>
      <c r="AB56" s="67">
        <f t="shared" si="20"/>
        <v>28627.649999999998</v>
      </c>
      <c r="AC56" s="67">
        <f t="shared" si="20"/>
        <v>28617.1</v>
      </c>
      <c r="AD56" s="67">
        <f t="shared" si="20"/>
        <v>2970.315</v>
      </c>
    </row>
    <row r="57" spans="1:30" ht="15">
      <c r="A57" s="3"/>
      <c r="B57" s="3"/>
      <c r="C57" s="50" t="s">
        <v>7</v>
      </c>
      <c r="D57" s="3"/>
      <c r="E57" s="3"/>
      <c r="F57" s="12"/>
      <c r="G57" s="12"/>
      <c r="H57" s="12"/>
      <c r="I57" s="12"/>
      <c r="J57" s="12"/>
      <c r="K57" s="12"/>
      <c r="L57" s="12"/>
      <c r="M57" s="12"/>
      <c r="N57" s="12"/>
      <c r="O57"/>
      <c r="P57" s="64"/>
      <c r="Q57" s="64"/>
      <c r="R57" s="64"/>
      <c r="S57" s="64"/>
      <c r="T57" s="64"/>
      <c r="U57" s="64"/>
      <c r="V57" s="64"/>
      <c r="W57" s="64"/>
      <c r="X57" s="64"/>
      <c r="AA57" s="28"/>
      <c r="AB57" s="28"/>
      <c r="AC57" s="28"/>
      <c r="AD57" s="28"/>
    </row>
    <row r="58" spans="1:30" ht="15">
      <c r="A58" s="3"/>
      <c r="B58" s="3"/>
      <c r="C58" s="3"/>
      <c r="D58" s="3" t="s">
        <v>8</v>
      </c>
      <c r="E58" s="3"/>
      <c r="F58" s="77">
        <f aca="true" t="shared" si="21" ref="F58:O59">F14+F28+F35+F39</f>
        <v>3245.7</v>
      </c>
      <c r="G58" s="77">
        <f t="shared" si="21"/>
        <v>3301.8</v>
      </c>
      <c r="H58" s="77">
        <f t="shared" si="21"/>
        <v>3281.5</v>
      </c>
      <c r="I58" s="77">
        <f t="shared" si="21"/>
        <v>3325.3</v>
      </c>
      <c r="J58" s="77">
        <f t="shared" si="21"/>
        <v>3404.2999999999997</v>
      </c>
      <c r="K58" s="77">
        <f t="shared" si="21"/>
        <v>3693.75</v>
      </c>
      <c r="L58" s="77">
        <f t="shared" si="21"/>
        <v>3706.3999999999996</v>
      </c>
      <c r="M58" s="77">
        <f t="shared" si="21"/>
        <v>3737</v>
      </c>
      <c r="N58" s="77">
        <f t="shared" si="21"/>
        <v>3792.8999999999996</v>
      </c>
      <c r="O58" s="77">
        <f t="shared" si="21"/>
        <v>3850.42</v>
      </c>
      <c r="P58" s="39">
        <f aca="true" t="shared" si="22" ref="P58:W58">P14+P28+P35+P39</f>
        <v>3922.3100000000004</v>
      </c>
      <c r="Q58" s="39">
        <f t="shared" si="22"/>
        <v>3955.33</v>
      </c>
      <c r="R58" s="39">
        <f t="shared" si="22"/>
        <v>4004.3100000000004</v>
      </c>
      <c r="S58" s="39">
        <f t="shared" si="22"/>
        <v>4042.05</v>
      </c>
      <c r="T58" s="38">
        <f t="shared" si="22"/>
        <v>4042.05</v>
      </c>
      <c r="U58" s="38">
        <f t="shared" si="22"/>
        <v>4063.58</v>
      </c>
      <c r="V58" s="38">
        <f t="shared" si="22"/>
        <v>4211.52</v>
      </c>
      <c r="W58" s="38">
        <f t="shared" si="22"/>
        <v>4138.27</v>
      </c>
      <c r="X58" s="38">
        <f aca="true" t="shared" si="23" ref="X58:Z59">X14+X28+X35+X39</f>
        <v>4494</v>
      </c>
      <c r="Y58" s="38">
        <f t="shared" si="23"/>
        <v>4465.41</v>
      </c>
      <c r="Z58" s="38">
        <f t="shared" si="23"/>
        <v>4467</v>
      </c>
      <c r="AA58" s="38">
        <f aca="true" t="shared" si="24" ref="AA58:AC59">AA14+AA28+AA35+AA39</f>
        <v>4564.099999999999</v>
      </c>
      <c r="AB58" s="38">
        <f t="shared" si="24"/>
        <v>4578.41</v>
      </c>
      <c r="AC58" s="38">
        <f t="shared" si="24"/>
        <v>4589.7</v>
      </c>
      <c r="AD58" s="38">
        <f>AD14+AD28+AD35+AD39</f>
        <v>238.7</v>
      </c>
    </row>
    <row r="59" spans="1:30" ht="15">
      <c r="A59" s="3"/>
      <c r="B59" s="3"/>
      <c r="C59" s="3"/>
      <c r="D59" s="3" t="s">
        <v>9</v>
      </c>
      <c r="E59" s="3"/>
      <c r="F59" s="77">
        <f t="shared" si="21"/>
        <v>24720</v>
      </c>
      <c r="G59" s="77">
        <f t="shared" si="21"/>
        <v>24762.9</v>
      </c>
      <c r="H59" s="77">
        <f t="shared" si="21"/>
        <v>24744.1</v>
      </c>
      <c r="I59" s="77">
        <f t="shared" si="21"/>
        <v>24653.199999999997</v>
      </c>
      <c r="J59" s="77">
        <f t="shared" si="21"/>
        <v>24624.6</v>
      </c>
      <c r="K59" s="77">
        <f t="shared" si="21"/>
        <v>24397.8</v>
      </c>
      <c r="L59" s="77">
        <f t="shared" si="21"/>
        <v>24380.800000000003</v>
      </c>
      <c r="M59" s="77">
        <f t="shared" si="21"/>
        <v>24312.2</v>
      </c>
      <c r="N59" s="77">
        <f t="shared" si="21"/>
        <v>24224.300000000003</v>
      </c>
      <c r="O59" s="77">
        <f t="shared" si="21"/>
        <v>24152.120000000003</v>
      </c>
      <c r="P59" s="39">
        <f aca="true" t="shared" si="25" ref="P59:W59">P15+P29+P36+P40</f>
        <v>24119.25</v>
      </c>
      <c r="Q59" s="39">
        <f t="shared" si="25"/>
        <v>24139.84</v>
      </c>
      <c r="R59" s="39">
        <f t="shared" si="25"/>
        <v>24123.29</v>
      </c>
      <c r="S59" s="39">
        <f t="shared" si="25"/>
        <v>24105.28</v>
      </c>
      <c r="T59" s="38">
        <f t="shared" si="25"/>
        <v>24102.28</v>
      </c>
      <c r="U59" s="38">
        <f t="shared" si="25"/>
        <v>24142.800000000003</v>
      </c>
      <c r="V59" s="38">
        <f t="shared" si="25"/>
        <v>24062.41</v>
      </c>
      <c r="W59" s="38">
        <f t="shared" si="25"/>
        <v>24073.04</v>
      </c>
      <c r="X59" s="38">
        <f t="shared" si="23"/>
        <v>24019</v>
      </c>
      <c r="Y59" s="38">
        <f t="shared" si="23"/>
        <v>24080.809999999998</v>
      </c>
      <c r="Z59" s="38">
        <f t="shared" si="23"/>
        <v>24054</v>
      </c>
      <c r="AA59" s="38">
        <f t="shared" si="24"/>
        <v>24060</v>
      </c>
      <c r="AB59" s="38">
        <f t="shared" si="24"/>
        <v>24048.839999999997</v>
      </c>
      <c r="AC59" s="38">
        <f t="shared" si="24"/>
        <v>24026.9</v>
      </c>
      <c r="AD59" s="38">
        <f>AD15+AD29+AD36+AD40</f>
        <v>3331.2</v>
      </c>
    </row>
    <row r="60" spans="1:30" ht="15">
      <c r="A60" s="3"/>
      <c r="B60" s="3" t="s">
        <v>15</v>
      </c>
      <c r="C60" s="3"/>
      <c r="D60" s="3"/>
      <c r="E60" s="3"/>
      <c r="F60" s="12"/>
      <c r="G60" s="12"/>
      <c r="H60" s="12"/>
      <c r="I60" s="12"/>
      <c r="J60" s="12"/>
      <c r="K60" s="12"/>
      <c r="L60" s="12"/>
      <c r="M60" s="12"/>
      <c r="N60" s="12"/>
      <c r="O60"/>
      <c r="P60" s="39"/>
      <c r="Q60" s="39"/>
      <c r="R60" s="26"/>
      <c r="T60" s="28"/>
      <c r="U60" s="28"/>
      <c r="V60" s="28"/>
      <c r="W60" s="28"/>
      <c r="AA60" s="28"/>
      <c r="AB60" s="28"/>
      <c r="AC60" s="28"/>
      <c r="AD60" s="28"/>
    </row>
    <row r="61" spans="1:30" ht="15">
      <c r="A61" s="3"/>
      <c r="B61" s="3"/>
      <c r="C61" s="49" t="s">
        <v>11</v>
      </c>
      <c r="D61" s="3"/>
      <c r="E61" s="3"/>
      <c r="F61" s="12">
        <v>11432.2</v>
      </c>
      <c r="G61" s="12">
        <v>11542</v>
      </c>
      <c r="H61" s="12">
        <v>11623.3</v>
      </c>
      <c r="I61" s="12">
        <v>11723.2</v>
      </c>
      <c r="J61" s="12">
        <v>12232</v>
      </c>
      <c r="K61" s="12">
        <v>12597.51</v>
      </c>
      <c r="L61" s="12">
        <v>12693</v>
      </c>
      <c r="M61" s="77">
        <f aca="true" t="shared" si="26" ref="M61:O63">M43</f>
        <v>13124</v>
      </c>
      <c r="N61" s="77">
        <f t="shared" si="26"/>
        <v>13318.6</v>
      </c>
      <c r="O61" s="77">
        <f t="shared" si="26"/>
        <v>13477.68</v>
      </c>
      <c r="P61" s="39">
        <f aca="true" t="shared" si="27" ref="P61:X61">P43</f>
        <v>13584.53</v>
      </c>
      <c r="Q61" s="39">
        <f t="shared" si="27"/>
        <v>13714.27</v>
      </c>
      <c r="R61" s="39">
        <f t="shared" si="27"/>
        <v>14224.65</v>
      </c>
      <c r="S61" s="39">
        <f t="shared" si="27"/>
        <v>14175.720000000001</v>
      </c>
      <c r="T61" s="38">
        <f t="shared" si="27"/>
        <v>14210.12</v>
      </c>
      <c r="U61" s="38">
        <f t="shared" si="27"/>
        <v>14399.24</v>
      </c>
      <c r="V61" s="38">
        <f t="shared" si="27"/>
        <v>14465.12</v>
      </c>
      <c r="W61" s="38">
        <f t="shared" si="27"/>
        <v>14767.61</v>
      </c>
      <c r="X61" s="38">
        <f t="shared" si="27"/>
        <v>14572.6</v>
      </c>
      <c r="Y61" s="38">
        <f aca="true" t="shared" si="28" ref="Y61:Z63">Y43</f>
        <v>14714.41</v>
      </c>
      <c r="Z61" s="38">
        <f t="shared" si="28"/>
        <v>14827.6</v>
      </c>
      <c r="AA61" s="38">
        <f aca="true" t="shared" si="29" ref="AA61:AB63">AA43</f>
        <v>14856.046000000004</v>
      </c>
      <c r="AB61" s="38">
        <f t="shared" si="29"/>
        <v>14947.670000000004</v>
      </c>
      <c r="AC61" s="38">
        <f aca="true" t="shared" si="30" ref="AC61:AD63">AC43</f>
        <v>15020.2</v>
      </c>
      <c r="AD61" s="38">
        <f t="shared" si="30"/>
        <v>0</v>
      </c>
    </row>
    <row r="62" spans="1:30" ht="15">
      <c r="A62" s="3"/>
      <c r="B62" s="3"/>
      <c r="C62" s="49" t="s">
        <v>12</v>
      </c>
      <c r="D62" s="3"/>
      <c r="E62" s="3"/>
      <c r="F62" s="12">
        <v>11944.4</v>
      </c>
      <c r="G62" s="12">
        <v>11974</v>
      </c>
      <c r="H62" s="12">
        <v>12027.6</v>
      </c>
      <c r="I62" s="12">
        <v>12037</v>
      </c>
      <c r="J62" s="12">
        <v>11660</v>
      </c>
      <c r="K62" s="12">
        <v>11672.2</v>
      </c>
      <c r="L62" s="12">
        <v>11837.2</v>
      </c>
      <c r="M62" s="77">
        <f t="shared" si="26"/>
        <v>11491.2</v>
      </c>
      <c r="N62" s="77">
        <f t="shared" si="26"/>
        <v>11454.5</v>
      </c>
      <c r="O62" s="77">
        <f t="shared" si="26"/>
        <v>11497.32</v>
      </c>
      <c r="P62" s="39">
        <f aca="true" t="shared" si="31" ref="P62:W62">P44</f>
        <v>11720.6</v>
      </c>
      <c r="Q62" s="39">
        <f t="shared" si="31"/>
        <v>11726.85</v>
      </c>
      <c r="R62" s="39">
        <f t="shared" si="31"/>
        <v>11719.5</v>
      </c>
      <c r="S62" s="39">
        <f t="shared" si="31"/>
        <v>11717.24</v>
      </c>
      <c r="T62" s="38">
        <f t="shared" si="31"/>
        <v>11717.04</v>
      </c>
      <c r="U62" s="38">
        <f t="shared" si="31"/>
        <v>11715.939999999999</v>
      </c>
      <c r="V62" s="38">
        <f t="shared" si="31"/>
        <v>11683.34</v>
      </c>
      <c r="W62" s="38">
        <f t="shared" si="31"/>
        <v>11660.97</v>
      </c>
      <c r="X62" s="38">
        <f>X44</f>
        <v>11712</v>
      </c>
      <c r="Y62" s="38">
        <f t="shared" si="28"/>
        <v>11725.64</v>
      </c>
      <c r="Z62" s="38">
        <f t="shared" si="28"/>
        <v>11732</v>
      </c>
      <c r="AA62" s="38">
        <f t="shared" si="29"/>
        <v>11727.229000000001</v>
      </c>
      <c r="AB62" s="38">
        <f t="shared" si="29"/>
        <v>11732.270000000002</v>
      </c>
      <c r="AC62" s="38">
        <f t="shared" si="30"/>
        <v>11727.7</v>
      </c>
      <c r="AD62" s="38">
        <f t="shared" si="30"/>
        <v>0</v>
      </c>
    </row>
    <row r="63" spans="1:30" s="68" customFormat="1" ht="15.75">
      <c r="A63" s="48"/>
      <c r="B63" s="48"/>
      <c r="C63" s="48" t="s">
        <v>6</v>
      </c>
      <c r="D63" s="48"/>
      <c r="E63" s="48"/>
      <c r="F63" s="12">
        <v>23377.2</v>
      </c>
      <c r="G63" s="12">
        <v>23516</v>
      </c>
      <c r="H63" s="12">
        <v>23650.9</v>
      </c>
      <c r="I63" s="12">
        <v>23760.2</v>
      </c>
      <c r="J63" s="12">
        <v>23892</v>
      </c>
      <c r="K63" s="12">
        <v>24269.71</v>
      </c>
      <c r="L63" s="12">
        <v>24530.2</v>
      </c>
      <c r="M63" s="77">
        <f t="shared" si="26"/>
        <v>24617.6</v>
      </c>
      <c r="N63" s="77">
        <f t="shared" si="26"/>
        <v>24775.5</v>
      </c>
      <c r="O63" s="77">
        <f t="shared" si="26"/>
        <v>24975</v>
      </c>
      <c r="P63" s="66">
        <f aca="true" t="shared" si="32" ref="P63:W63">P45</f>
        <v>25305.13</v>
      </c>
      <c r="Q63" s="66">
        <f t="shared" si="32"/>
        <v>25441.120000000003</v>
      </c>
      <c r="R63" s="66">
        <f t="shared" si="32"/>
        <v>25944.15</v>
      </c>
      <c r="S63" s="66">
        <f t="shared" si="32"/>
        <v>25892.96</v>
      </c>
      <c r="T63" s="67">
        <f t="shared" si="32"/>
        <v>25927.160000000003</v>
      </c>
      <c r="U63" s="67">
        <f t="shared" si="32"/>
        <v>26115.18</v>
      </c>
      <c r="V63" s="67">
        <f t="shared" si="32"/>
        <v>26148.46</v>
      </c>
      <c r="W63" s="67">
        <f t="shared" si="32"/>
        <v>26428.58</v>
      </c>
      <c r="X63" s="67">
        <f>X45</f>
        <v>26284.6</v>
      </c>
      <c r="Y63" s="67">
        <f t="shared" si="28"/>
        <v>26440.05</v>
      </c>
      <c r="Z63" s="67">
        <f t="shared" si="28"/>
        <v>26559.6</v>
      </c>
      <c r="AA63" s="67">
        <f t="shared" si="29"/>
        <v>26583.275000000005</v>
      </c>
      <c r="AB63" s="67">
        <f t="shared" si="29"/>
        <v>26679.940000000006</v>
      </c>
      <c r="AC63" s="67">
        <f t="shared" si="30"/>
        <v>26747.9</v>
      </c>
      <c r="AD63" s="67">
        <f t="shared" si="30"/>
        <v>0</v>
      </c>
    </row>
    <row r="64" spans="1:23" ht="6" customHeight="1">
      <c r="A64" s="3"/>
      <c r="B64" s="3"/>
      <c r="C64" s="3"/>
      <c r="D64" s="3"/>
      <c r="E64" s="3"/>
      <c r="F64" s="12"/>
      <c r="G64" s="12"/>
      <c r="H64" s="12"/>
      <c r="I64" s="12"/>
      <c r="J64" s="12"/>
      <c r="K64" s="12"/>
      <c r="L64" s="12"/>
      <c r="M64" s="12"/>
      <c r="N64" s="12"/>
      <c r="O64"/>
      <c r="P64" s="39"/>
      <c r="Q64" s="39"/>
      <c r="R64" s="26"/>
      <c r="T64" s="28"/>
      <c r="U64" s="28"/>
      <c r="V64" s="28"/>
      <c r="W64" s="28"/>
    </row>
    <row r="65" spans="1:30" ht="19.5" thickBot="1">
      <c r="A65" s="57"/>
      <c r="B65" s="69" t="s">
        <v>125</v>
      </c>
      <c r="C65" s="63"/>
      <c r="D65" s="63"/>
      <c r="E65" s="63"/>
      <c r="F65" s="78">
        <v>51702.2</v>
      </c>
      <c r="G65" s="78">
        <v>51923.2</v>
      </c>
      <c r="H65" s="78">
        <v>52049.1</v>
      </c>
      <c r="I65" s="78">
        <v>52134.7</v>
      </c>
      <c r="J65" s="78">
        <v>52345.65</v>
      </c>
      <c r="K65" s="78">
        <v>52801.76</v>
      </c>
      <c r="L65" s="78">
        <v>53077.8</v>
      </c>
      <c r="M65" s="78">
        <v>53149.3</v>
      </c>
      <c r="N65" s="78">
        <v>53324.6</v>
      </c>
      <c r="O65" s="78">
        <f>O63+O56+O52</f>
        <v>53520.54</v>
      </c>
      <c r="P65" s="70">
        <f aca="true" t="shared" si="33" ref="P65:X65">P63+P56+P52</f>
        <v>53883.490000000005</v>
      </c>
      <c r="Q65" s="70">
        <f t="shared" si="33"/>
        <v>54055.270000000004</v>
      </c>
      <c r="R65" s="70">
        <f t="shared" si="33"/>
        <v>54589.47</v>
      </c>
      <c r="S65" s="70">
        <f t="shared" si="33"/>
        <v>54559.28999999999</v>
      </c>
      <c r="T65" s="71">
        <f t="shared" si="33"/>
        <v>54590.490000000005</v>
      </c>
      <c r="U65" s="71">
        <f t="shared" si="33"/>
        <v>54846.56</v>
      </c>
      <c r="V65" s="71">
        <f t="shared" si="33"/>
        <v>54968.39</v>
      </c>
      <c r="W65" s="71">
        <f t="shared" si="33"/>
        <v>55185.89</v>
      </c>
      <c r="X65" s="71">
        <f t="shared" si="33"/>
        <v>55343.6</v>
      </c>
      <c r="Y65" s="71">
        <f aca="true" t="shared" si="34" ref="Y65:AD65">Y17+Y31+Y47</f>
        <v>55532.27</v>
      </c>
      <c r="Z65" s="71">
        <f t="shared" si="34"/>
        <v>55625.6</v>
      </c>
      <c r="AA65" s="71">
        <f t="shared" si="34"/>
        <v>55765.37500000001</v>
      </c>
      <c r="AB65" s="71">
        <f t="shared" si="34"/>
        <v>55906.490000000005</v>
      </c>
      <c r="AC65" s="71">
        <f t="shared" si="34"/>
        <v>55960.600000000006</v>
      </c>
      <c r="AD65" s="71">
        <f t="shared" si="34"/>
        <v>3569.918</v>
      </c>
    </row>
    <row r="66" spans="16:26" ht="8.25" customHeight="1">
      <c r="P66" s="43" t="str">
        <f>IF(ABS(P65-(P52+P56+P63))&gt;comments!$A$1,P65-(P52+P56+P63)," ")</f>
        <v> </v>
      </c>
      <c r="Q66" s="43" t="str">
        <f>IF(ABS(Q65-(Q52+Q56+Q63))&gt;comments!$A$1,Q65-(Q52+Q56+Q63)," ")</f>
        <v> </v>
      </c>
      <c r="R66" s="43" t="str">
        <f>IF(ABS(R65-(R52+R56+R63))&gt;comments!$A$1,R65-(R52+R56+R63)," ")</f>
        <v> </v>
      </c>
      <c r="S66" s="43" t="str">
        <f>IF(ABS(S65-(S52+S56+S63))&gt;comments!$A$1,S65-(S52+S56+S63)," ")</f>
        <v> </v>
      </c>
      <c r="T66" s="43" t="str">
        <f>IF(ABS(T65-(T52+T56+T63))&gt;comments!$A$1,T65-(T52+T56+T63)," ")</f>
        <v> </v>
      </c>
      <c r="U66" s="43" t="str">
        <f>IF(ABS(U65-(U52+U56+U63))&gt;comments!$A$1,U65-(U52+U56+U63)," ")</f>
        <v> </v>
      </c>
      <c r="V66" s="43" t="str">
        <f>IF(ABS(V65-(V52+V56+V63))&gt;comments!$A$1,V65-(V52+V56+V63)," ")</f>
        <v> </v>
      </c>
      <c r="W66" s="43" t="str">
        <f>IF(ABS(W65-(W52+W56+W63))&gt;comments!$A$1,W65-(W52+W56+W63)," ")</f>
        <v> </v>
      </c>
      <c r="X66" s="43" t="str">
        <f>IF(ABS(X65-(X52+X56+X63))&gt;comments!$A$1,X65-(X52+X56+X63)," ")</f>
        <v> </v>
      </c>
      <c r="Y66" s="43" t="str">
        <f>IF(ABS(Y65-(Y52+Y56+Y63))&gt;comments!$A$1,Y65-(Y52+Y56+Y63)," ")</f>
        <v> </v>
      </c>
      <c r="Z66" s="43" t="str">
        <f>IF(ABS(Z65-(Z52+Z56+Z63))&gt;comments!$A$1,Z65-(Z52+Z56+Z63)," ")</f>
        <v> </v>
      </c>
    </row>
    <row r="67" spans="1:26" ht="16.5" customHeight="1">
      <c r="A67" s="1" t="s">
        <v>98</v>
      </c>
      <c r="P67" s="43"/>
      <c r="Q67" s="43"/>
      <c r="R67" s="43"/>
      <c r="S67" s="43"/>
      <c r="T67" s="43"/>
      <c r="U67" s="43"/>
      <c r="V67" s="43"/>
      <c r="W67" s="43"/>
      <c r="X67" s="43"/>
      <c r="Y67" s="43"/>
      <c r="Z67" s="43"/>
    </row>
    <row r="68" ht="12.75">
      <c r="B68" s="1" t="s">
        <v>111</v>
      </c>
    </row>
    <row r="69" ht="12.75">
      <c r="B69" s="1" t="s">
        <v>101</v>
      </c>
    </row>
    <row r="70" ht="12" customHeight="1">
      <c r="B70" s="86" t="s">
        <v>122</v>
      </c>
    </row>
    <row r="71" ht="10.5" customHeight="1">
      <c r="B71" s="87" t="s">
        <v>121</v>
      </c>
    </row>
    <row r="72" ht="12" customHeight="1">
      <c r="B72" s="87" t="s">
        <v>120</v>
      </c>
    </row>
    <row r="73" ht="12.75">
      <c r="B73" s="1" t="s">
        <v>100</v>
      </c>
    </row>
    <row r="74" ht="12.75">
      <c r="B74" s="1" t="s">
        <v>115</v>
      </c>
    </row>
    <row r="75" ht="12.75">
      <c r="B75" s="88" t="s">
        <v>130</v>
      </c>
    </row>
    <row r="76" ht="12.75">
      <c r="B76" s="88" t="s">
        <v>134</v>
      </c>
    </row>
  </sheetData>
  <sheetProtection/>
  <printOptions/>
  <pageMargins left="0.75" right="0.75" top="1" bottom="1" header="0.5" footer="0.5"/>
  <pageSetup fitToHeight="1" fitToWidth="1" horizontalDpi="300" verticalDpi="300" orientation="portrait" paperSize="9" scale="59" r:id="rId1"/>
  <headerFooter alignWithMargins="0">
    <oddHeader>&amp;R&amp;"Arial,Bold"&amp;17ROAD NETWORK</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L52"/>
  <sheetViews>
    <sheetView zoomScale="75" zoomScaleNormal="75" zoomScalePageLayoutView="0" workbookViewId="0" topLeftCell="A1">
      <pane xSplit="1" ySplit="5" topLeftCell="W6" activePane="bottomRight" state="frozen"/>
      <selection pane="topLeft" activeCell="I22" sqref="I22"/>
      <selection pane="topRight" activeCell="I22" sqref="I22"/>
      <selection pane="bottomLeft" activeCell="I22" sqref="I22"/>
      <selection pane="bottomRight" activeCell="I22" sqref="I22"/>
    </sheetView>
  </sheetViews>
  <sheetFormatPr defaultColWidth="9.140625" defaultRowHeight="12.75"/>
  <cols>
    <col min="1" max="1" width="45.57421875" style="88" customWidth="1"/>
    <col min="2" max="15" width="9.7109375" style="88" customWidth="1"/>
    <col min="16" max="16" width="10.28125" style="88" customWidth="1"/>
    <col min="17" max="17" width="9.7109375" style="88" customWidth="1"/>
    <col min="18" max="18" width="11.00390625" style="88" customWidth="1"/>
    <col min="19" max="19" width="10.8515625" style="88" customWidth="1"/>
    <col min="20" max="21" width="10.8515625" style="116" customWidth="1"/>
    <col min="22" max="22" width="10.421875" style="116" customWidth="1"/>
    <col min="23" max="23" width="10.140625" style="88" bestFit="1" customWidth="1"/>
    <col min="24" max="24" width="9.140625" style="88" customWidth="1"/>
    <col min="25" max="25" width="9.7109375" style="88" customWidth="1"/>
    <col min="26" max="32" width="9.140625" style="88" customWidth="1"/>
    <col min="33" max="33" width="9.28125" style="88" bestFit="1" customWidth="1"/>
    <col min="34" max="16384" width="9.140625" style="88" customWidth="1"/>
  </cols>
  <sheetData>
    <row r="1" spans="1:22" s="3" customFormat="1" ht="15.75">
      <c r="A1" s="56" t="s">
        <v>216</v>
      </c>
      <c r="B1" s="55"/>
      <c r="C1" s="55"/>
      <c r="D1" s="55"/>
      <c r="E1" s="55"/>
      <c r="F1" s="55"/>
      <c r="G1" s="55"/>
      <c r="H1" s="55"/>
      <c r="I1" s="55"/>
      <c r="J1" s="55"/>
      <c r="K1" s="55"/>
      <c r="L1" s="19"/>
      <c r="M1" s="19"/>
      <c r="N1" s="19"/>
      <c r="O1" s="19"/>
      <c r="P1" s="19"/>
      <c r="T1" s="14"/>
      <c r="U1" s="14"/>
      <c r="V1" s="14"/>
    </row>
    <row r="2" spans="1:22" s="3" customFormat="1" ht="15">
      <c r="A2" s="134" t="s">
        <v>226</v>
      </c>
      <c r="B2" s="55"/>
      <c r="C2" s="55"/>
      <c r="D2" s="55"/>
      <c r="E2" s="55"/>
      <c r="F2" s="55"/>
      <c r="G2" s="55"/>
      <c r="H2" s="55"/>
      <c r="I2" s="55"/>
      <c r="J2" s="55"/>
      <c r="K2" s="55"/>
      <c r="L2" s="19"/>
      <c r="M2" s="19"/>
      <c r="N2" s="19"/>
      <c r="O2" s="19"/>
      <c r="P2" s="19"/>
      <c r="T2" s="14"/>
      <c r="U2" s="14"/>
      <c r="V2" s="14"/>
    </row>
    <row r="3" spans="1:22" s="3" customFormat="1" ht="15">
      <c r="A3" s="135" t="s">
        <v>227</v>
      </c>
      <c r="B3" s="55"/>
      <c r="C3" s="55"/>
      <c r="D3" s="55"/>
      <c r="E3" s="55"/>
      <c r="F3" s="55"/>
      <c r="G3" s="55"/>
      <c r="H3" s="55"/>
      <c r="I3" s="55"/>
      <c r="J3" s="55"/>
      <c r="K3" s="55"/>
      <c r="L3" s="19"/>
      <c r="M3" s="19"/>
      <c r="N3" s="19"/>
      <c r="O3" s="19"/>
      <c r="P3" s="19"/>
      <c r="T3" s="14"/>
      <c r="U3" s="14"/>
      <c r="V3" s="14"/>
    </row>
    <row r="4" spans="1:22" s="3" customFormat="1" ht="15">
      <c r="A4" s="135" t="s">
        <v>98</v>
      </c>
      <c r="B4" s="55"/>
      <c r="C4" s="55"/>
      <c r="D4" s="55"/>
      <c r="E4" s="55"/>
      <c r="F4" s="55"/>
      <c r="G4" s="55"/>
      <c r="H4" s="55"/>
      <c r="I4" s="55"/>
      <c r="J4" s="55"/>
      <c r="K4" s="55"/>
      <c r="L4" s="19"/>
      <c r="M4" s="19"/>
      <c r="N4" s="19"/>
      <c r="O4" s="19"/>
      <c r="P4" s="19"/>
      <c r="T4" s="14"/>
      <c r="U4" s="14"/>
      <c r="V4" s="14"/>
    </row>
    <row r="5" spans="1:34" ht="21" customHeight="1">
      <c r="A5" s="17" t="s">
        <v>228</v>
      </c>
      <c r="B5" s="17" t="s">
        <v>229</v>
      </c>
      <c r="C5" s="17" t="s">
        <v>230</v>
      </c>
      <c r="D5" s="17" t="s">
        <v>231</v>
      </c>
      <c r="E5" s="17" t="s">
        <v>232</v>
      </c>
      <c r="F5" s="17" t="s">
        <v>233</v>
      </c>
      <c r="G5" s="17" t="s">
        <v>234</v>
      </c>
      <c r="H5" s="17" t="s">
        <v>235</v>
      </c>
      <c r="I5" s="17" t="s">
        <v>236</v>
      </c>
      <c r="J5" s="17" t="s">
        <v>237</v>
      </c>
      <c r="K5" s="17" t="s">
        <v>238</v>
      </c>
      <c r="L5" s="17" t="s">
        <v>239</v>
      </c>
      <c r="M5" s="17" t="s">
        <v>240</v>
      </c>
      <c r="N5" s="124" t="s">
        <v>241</v>
      </c>
      <c r="O5" s="124" t="s">
        <v>242</v>
      </c>
      <c r="P5" s="124" t="s">
        <v>243</v>
      </c>
      <c r="Q5" s="124" t="s">
        <v>244</v>
      </c>
      <c r="R5" s="124" t="s">
        <v>245</v>
      </c>
      <c r="S5" s="124" t="s">
        <v>246</v>
      </c>
      <c r="T5" s="124" t="s">
        <v>247</v>
      </c>
      <c r="U5" s="124" t="s">
        <v>248</v>
      </c>
      <c r="V5" s="124" t="s">
        <v>249</v>
      </c>
      <c r="W5" s="124" t="s">
        <v>250</v>
      </c>
      <c r="X5" s="124" t="s">
        <v>251</v>
      </c>
      <c r="Y5" s="124" t="s">
        <v>252</v>
      </c>
      <c r="Z5" s="124" t="s">
        <v>253</v>
      </c>
      <c r="AA5" s="124" t="s">
        <v>254</v>
      </c>
      <c r="AB5" s="124" t="s">
        <v>255</v>
      </c>
      <c r="AC5" s="124" t="s">
        <v>256</v>
      </c>
      <c r="AD5" s="124" t="s">
        <v>257</v>
      </c>
      <c r="AE5" s="124" t="s">
        <v>258</v>
      </c>
      <c r="AF5" s="124" t="s">
        <v>259</v>
      </c>
      <c r="AG5" s="124" t="s">
        <v>323</v>
      </c>
      <c r="AH5" s="124" t="s">
        <v>324</v>
      </c>
    </row>
    <row r="6" spans="1:34" ht="15.75">
      <c r="A6" s="17" t="s">
        <v>217</v>
      </c>
      <c r="B6" s="89"/>
      <c r="C6" s="89"/>
      <c r="D6" s="89"/>
      <c r="E6" s="89"/>
      <c r="F6" s="89"/>
      <c r="G6" s="89"/>
      <c r="H6" s="89"/>
      <c r="I6" s="89"/>
      <c r="J6" s="89"/>
      <c r="K6" s="89"/>
      <c r="L6" s="89"/>
      <c r="M6" s="89" t="s">
        <v>92</v>
      </c>
      <c r="N6" s="89"/>
      <c r="O6" s="89"/>
      <c r="P6" s="92"/>
      <c r="Q6" s="92"/>
      <c r="R6" s="92"/>
      <c r="S6" s="89"/>
      <c r="T6" s="89"/>
      <c r="U6" s="89"/>
      <c r="V6" s="89"/>
      <c r="W6" s="89"/>
      <c r="X6" s="89"/>
      <c r="Y6" s="89"/>
      <c r="Z6" s="89"/>
      <c r="AA6" s="89"/>
      <c r="AB6" s="89"/>
      <c r="AC6" s="89"/>
      <c r="AD6" s="89"/>
      <c r="AE6" s="89"/>
      <c r="AF6" s="89"/>
      <c r="AG6" s="30"/>
      <c r="AH6" s="30"/>
    </row>
    <row r="7" spans="1:34" ht="15">
      <c r="A7" s="19"/>
      <c r="B7" s="89"/>
      <c r="C7" s="89"/>
      <c r="D7" s="89"/>
      <c r="E7" s="89"/>
      <c r="F7" s="89"/>
      <c r="G7" s="89"/>
      <c r="H7" s="89"/>
      <c r="I7" s="89"/>
      <c r="J7" s="89"/>
      <c r="K7" s="89"/>
      <c r="L7" s="89"/>
      <c r="M7" s="89"/>
      <c r="N7" s="89"/>
      <c r="O7" s="89"/>
      <c r="P7" s="92"/>
      <c r="Q7" s="92"/>
      <c r="R7" s="92"/>
      <c r="S7" s="89"/>
      <c r="T7" s="89"/>
      <c r="U7" s="89"/>
      <c r="V7" s="89"/>
      <c r="W7" s="89"/>
      <c r="X7" s="89"/>
      <c r="Y7" s="89"/>
      <c r="Z7" s="89"/>
      <c r="AA7" s="89"/>
      <c r="AB7" s="89"/>
      <c r="AC7" s="89"/>
      <c r="AD7" s="89"/>
      <c r="AE7" s="89"/>
      <c r="AF7" s="30"/>
      <c r="AG7" s="30"/>
      <c r="AH7" s="125" t="s">
        <v>129</v>
      </c>
    </row>
    <row r="8" spans="1:34" ht="15">
      <c r="A8" s="19" t="s">
        <v>195</v>
      </c>
      <c r="B8" s="27">
        <v>234.4</v>
      </c>
      <c r="C8" s="27">
        <v>233.3</v>
      </c>
      <c r="D8" s="27">
        <v>244.4</v>
      </c>
      <c r="E8" s="27">
        <v>254.1</v>
      </c>
      <c r="F8" s="27">
        <v>273.6</v>
      </c>
      <c r="G8" s="27">
        <v>283.4</v>
      </c>
      <c r="H8" s="27">
        <v>310.9</v>
      </c>
      <c r="I8" s="27">
        <v>328.9</v>
      </c>
      <c r="J8" s="27">
        <v>369.1</v>
      </c>
      <c r="K8" s="27">
        <v>371</v>
      </c>
      <c r="L8" s="126">
        <v>378</v>
      </c>
      <c r="M8" s="126">
        <v>371</v>
      </c>
      <c r="N8" s="126">
        <v>371</v>
      </c>
      <c r="O8" s="126">
        <v>371</v>
      </c>
      <c r="P8" s="126">
        <v>371</v>
      </c>
      <c r="Q8" s="126">
        <v>377</v>
      </c>
      <c r="R8" s="126">
        <v>392</v>
      </c>
      <c r="S8" s="126">
        <v>392</v>
      </c>
      <c r="T8" s="126">
        <v>392</v>
      </c>
      <c r="U8" s="126">
        <v>390</v>
      </c>
      <c r="V8" s="126">
        <v>389</v>
      </c>
      <c r="W8" s="127">
        <v>396.269</v>
      </c>
      <c r="X8" s="127">
        <v>419.76</v>
      </c>
      <c r="Y8" s="127">
        <v>420.341</v>
      </c>
      <c r="Z8" s="126">
        <v>419.822</v>
      </c>
      <c r="AA8" s="126">
        <v>419.822</v>
      </c>
      <c r="AB8" s="126">
        <v>439.937</v>
      </c>
      <c r="AC8" s="126">
        <v>448.68</v>
      </c>
      <c r="AD8" s="126">
        <v>449.368</v>
      </c>
      <c r="AE8" s="126">
        <v>444.943</v>
      </c>
      <c r="AF8" s="126">
        <v>443.97499999999997</v>
      </c>
      <c r="AG8" s="30">
        <v>444.23</v>
      </c>
      <c r="AH8" s="30">
        <v>444.23</v>
      </c>
    </row>
    <row r="9" spans="1:34" ht="15">
      <c r="A9" s="19" t="s">
        <v>196</v>
      </c>
      <c r="B9" s="27">
        <v>312.1</v>
      </c>
      <c r="C9" s="27">
        <v>315.3</v>
      </c>
      <c r="D9" s="27">
        <v>325.5</v>
      </c>
      <c r="E9" s="27">
        <v>338.7</v>
      </c>
      <c r="F9" s="27">
        <v>367.5</v>
      </c>
      <c r="G9" s="27">
        <v>387.5</v>
      </c>
      <c r="H9" s="27">
        <v>460.4</v>
      </c>
      <c r="I9" s="27">
        <f>328.9+153.7</f>
        <v>482.59999999999997</v>
      </c>
      <c r="J9" s="27">
        <v>532.1</v>
      </c>
      <c r="K9" s="27">
        <v>543</v>
      </c>
      <c r="L9" s="126">
        <v>536.8</v>
      </c>
      <c r="M9" s="126">
        <v>519</v>
      </c>
      <c r="N9" s="126">
        <v>519</v>
      </c>
      <c r="O9" s="126">
        <v>519</v>
      </c>
      <c r="P9" s="126">
        <v>519</v>
      </c>
      <c r="Q9" s="126">
        <v>525</v>
      </c>
      <c r="R9" s="126">
        <v>546</v>
      </c>
      <c r="S9" s="126">
        <v>547</v>
      </c>
      <c r="T9" s="126">
        <v>547</v>
      </c>
      <c r="U9" s="126">
        <v>546</v>
      </c>
      <c r="V9" s="126">
        <v>544</v>
      </c>
      <c r="W9" s="127">
        <v>558.289</v>
      </c>
      <c r="X9" s="127">
        <v>598.625</v>
      </c>
      <c r="Y9" s="127">
        <v>598.97</v>
      </c>
      <c r="Z9" s="126">
        <v>599.603</v>
      </c>
      <c r="AA9" s="126">
        <v>601.124</v>
      </c>
      <c r="AB9" s="126">
        <v>632.489</v>
      </c>
      <c r="AC9" s="126">
        <v>645.178</v>
      </c>
      <c r="AD9" s="126">
        <v>645.094</v>
      </c>
      <c r="AE9" s="126">
        <v>650.6959999999999</v>
      </c>
      <c r="AF9" s="126">
        <v>652.308</v>
      </c>
      <c r="AG9" s="30">
        <v>653.017</v>
      </c>
      <c r="AH9" s="30">
        <v>655.778</v>
      </c>
    </row>
    <row r="10" spans="1:34" ht="27.75" customHeight="1">
      <c r="A10" s="19" t="s">
        <v>197</v>
      </c>
      <c r="B10" s="27">
        <v>476.7</v>
      </c>
      <c r="C10" s="27">
        <v>500</v>
      </c>
      <c r="D10" s="27">
        <v>488.8</v>
      </c>
      <c r="E10" s="27">
        <v>484.4</v>
      </c>
      <c r="F10" s="27">
        <v>475.9</v>
      </c>
      <c r="G10" s="27">
        <v>457.6</v>
      </c>
      <c r="H10" s="27">
        <v>575.8</v>
      </c>
      <c r="I10" s="27">
        <f>26.8+472.5+28.4</f>
        <v>527.7</v>
      </c>
      <c r="J10" s="27">
        <v>475.3</v>
      </c>
      <c r="K10" s="27">
        <v>463.7</v>
      </c>
      <c r="L10" s="126">
        <v>481</v>
      </c>
      <c r="M10" s="126">
        <v>504</v>
      </c>
      <c r="N10" s="126">
        <v>504</v>
      </c>
      <c r="O10" s="126">
        <v>503</v>
      </c>
      <c r="P10" s="126">
        <v>505</v>
      </c>
      <c r="Q10" s="126">
        <v>524</v>
      </c>
      <c r="R10" s="126">
        <v>531</v>
      </c>
      <c r="S10" s="126">
        <v>521</v>
      </c>
      <c r="T10" s="126">
        <v>521</v>
      </c>
      <c r="U10" s="126">
        <v>523</v>
      </c>
      <c r="V10" s="126">
        <v>523</v>
      </c>
      <c r="W10" s="127">
        <v>510.57</v>
      </c>
      <c r="X10" s="127">
        <v>500.301</v>
      </c>
      <c r="Y10" s="127">
        <v>500.246</v>
      </c>
      <c r="Z10" s="127">
        <v>503.833</v>
      </c>
      <c r="AA10" s="127">
        <v>503.833</v>
      </c>
      <c r="AB10" s="127">
        <v>504.955</v>
      </c>
      <c r="AC10" s="127">
        <v>510.455</v>
      </c>
      <c r="AD10" s="127">
        <v>553.528</v>
      </c>
      <c r="AE10" s="127">
        <v>553.477</v>
      </c>
      <c r="AF10" s="127">
        <v>551.659</v>
      </c>
      <c r="AG10" s="127">
        <v>559.674</v>
      </c>
      <c r="AH10" s="30">
        <v>558.599</v>
      </c>
    </row>
    <row r="11" spans="1:34" ht="15">
      <c r="A11" s="55" t="s">
        <v>198</v>
      </c>
      <c r="B11" s="27">
        <v>2433.9</v>
      </c>
      <c r="C11" s="27">
        <v>2413.5</v>
      </c>
      <c r="D11" s="27">
        <v>2382.8</v>
      </c>
      <c r="E11" s="27">
        <v>2384.2</v>
      </c>
      <c r="F11" s="27">
        <v>2383.9</v>
      </c>
      <c r="G11" s="27">
        <v>2393.3</v>
      </c>
      <c r="H11" s="27">
        <v>2432</v>
      </c>
      <c r="I11" s="27">
        <f>184.6+2237</f>
        <v>2421.6</v>
      </c>
      <c r="J11" s="27">
        <v>2460.3</v>
      </c>
      <c r="K11" s="27">
        <v>2472.7</v>
      </c>
      <c r="L11" s="126">
        <v>2470.2</v>
      </c>
      <c r="M11" s="126">
        <v>2373</v>
      </c>
      <c r="N11" s="126">
        <v>2366</v>
      </c>
      <c r="O11" s="126">
        <v>2363</v>
      </c>
      <c r="P11" s="126">
        <v>2357</v>
      </c>
      <c r="Q11" s="126">
        <v>2351</v>
      </c>
      <c r="R11" s="126">
        <v>2330</v>
      </c>
      <c r="S11" s="126">
        <v>2323</v>
      </c>
      <c r="T11" s="126">
        <v>2323</v>
      </c>
      <c r="U11" s="126">
        <v>2332</v>
      </c>
      <c r="V11" s="126">
        <v>2327</v>
      </c>
      <c r="W11" s="127">
        <v>2282.32</v>
      </c>
      <c r="X11" s="127">
        <v>2279.07</v>
      </c>
      <c r="Y11" s="127">
        <v>2274.43</v>
      </c>
      <c r="Z11" s="127">
        <v>2325.97</v>
      </c>
      <c r="AA11" s="127">
        <v>2325.97</v>
      </c>
      <c r="AB11" s="127">
        <v>2326.96</v>
      </c>
      <c r="AC11" s="127">
        <v>2320.05</v>
      </c>
      <c r="AD11" s="127">
        <v>2309.96</v>
      </c>
      <c r="AE11" s="127">
        <v>2306.52</v>
      </c>
      <c r="AF11" s="127">
        <v>2304.07</v>
      </c>
      <c r="AG11" s="127">
        <v>2296.93</v>
      </c>
      <c r="AH11" s="30">
        <v>2297.13</v>
      </c>
    </row>
    <row r="12" spans="1:34" ht="15">
      <c r="A12" s="19" t="s">
        <v>199</v>
      </c>
      <c r="B12" s="27"/>
      <c r="C12" s="27"/>
      <c r="D12" s="27"/>
      <c r="E12" s="27"/>
      <c r="F12" s="27"/>
      <c r="G12" s="27"/>
      <c r="H12" s="27"/>
      <c r="I12" s="27"/>
      <c r="J12" s="27"/>
      <c r="K12" s="27"/>
      <c r="L12" s="126"/>
      <c r="M12" s="128">
        <v>97</v>
      </c>
      <c r="N12" s="126">
        <v>100</v>
      </c>
      <c r="O12" s="126">
        <v>100</v>
      </c>
      <c r="P12" s="126">
        <v>101</v>
      </c>
      <c r="Q12" s="126">
        <v>105</v>
      </c>
      <c r="R12" s="126">
        <v>111</v>
      </c>
      <c r="S12" s="126">
        <v>114</v>
      </c>
      <c r="T12" s="126">
        <v>114</v>
      </c>
      <c r="U12" s="126">
        <v>119</v>
      </c>
      <c r="V12" s="126">
        <v>123</v>
      </c>
      <c r="W12" s="127">
        <v>185.213</v>
      </c>
      <c r="X12" s="127">
        <v>188.415</v>
      </c>
      <c r="Y12" s="127">
        <v>191.151</v>
      </c>
      <c r="Z12" s="127">
        <v>207.534</v>
      </c>
      <c r="AA12" s="127">
        <v>207.534</v>
      </c>
      <c r="AB12" s="127">
        <v>204.47</v>
      </c>
      <c r="AC12" s="127">
        <v>205.179</v>
      </c>
      <c r="AD12" s="127">
        <v>226.48</v>
      </c>
      <c r="AE12" s="127">
        <v>228.46300000000002</v>
      </c>
      <c r="AF12" s="127">
        <v>230.557</v>
      </c>
      <c r="AG12" s="127">
        <v>237.754</v>
      </c>
      <c r="AH12" s="30">
        <v>240.02800000000002</v>
      </c>
    </row>
    <row r="13" spans="1:34" s="68" customFormat="1" ht="15">
      <c r="A13" s="129" t="s">
        <v>200</v>
      </c>
      <c r="B13" s="27">
        <v>2910.6</v>
      </c>
      <c r="C13" s="27">
        <v>2913.5</v>
      </c>
      <c r="D13" s="27">
        <v>2871.6</v>
      </c>
      <c r="E13" s="27">
        <v>2868.6</v>
      </c>
      <c r="F13" s="27">
        <v>2859.8</v>
      </c>
      <c r="G13" s="27">
        <v>2850.9</v>
      </c>
      <c r="H13" s="27">
        <v>3007.8</v>
      </c>
      <c r="I13" s="27">
        <f>SUM(I10:I11)</f>
        <v>2949.3</v>
      </c>
      <c r="J13" s="27">
        <f>SUM(J10:J11)</f>
        <v>2935.6000000000004</v>
      </c>
      <c r="K13" s="27">
        <f>SUM(K10:K11)</f>
        <v>2936.3999999999996</v>
      </c>
      <c r="L13" s="126">
        <f>SUM(L10:L11)</f>
        <v>2951.2</v>
      </c>
      <c r="M13" s="126">
        <v>2973</v>
      </c>
      <c r="N13" s="126">
        <v>2969</v>
      </c>
      <c r="O13" s="126">
        <v>2966</v>
      </c>
      <c r="P13" s="126">
        <v>2963</v>
      </c>
      <c r="Q13" s="126">
        <v>2980</v>
      </c>
      <c r="R13" s="126">
        <v>2972</v>
      </c>
      <c r="S13" s="126">
        <v>2958</v>
      </c>
      <c r="T13" s="126">
        <v>2958</v>
      </c>
      <c r="U13" s="126">
        <v>2974</v>
      </c>
      <c r="V13" s="126">
        <v>2974</v>
      </c>
      <c r="W13" s="127">
        <v>2978.1030000000005</v>
      </c>
      <c r="X13" s="127">
        <v>2967.786</v>
      </c>
      <c r="Y13" s="127">
        <v>2965.8269999999998</v>
      </c>
      <c r="Z13" s="126">
        <v>3037.337</v>
      </c>
      <c r="AA13" s="126">
        <v>3037.337</v>
      </c>
      <c r="AB13" s="127">
        <f>SUM(AB10:AB12)</f>
        <v>3036.3849999999998</v>
      </c>
      <c r="AC13" s="127">
        <f>SUM(AC10:AC12)</f>
        <v>3035.684</v>
      </c>
      <c r="AD13" s="127">
        <f>SUM(AD10:AD12)</f>
        <v>3089.9680000000003</v>
      </c>
      <c r="AE13" s="127">
        <f>SUM(AE10:AE12)</f>
        <v>3088.46</v>
      </c>
      <c r="AF13" s="127">
        <v>3086.286</v>
      </c>
      <c r="AG13" s="127">
        <v>3094.3579999999997</v>
      </c>
      <c r="AH13" s="30">
        <v>3095.757</v>
      </c>
    </row>
    <row r="14" spans="1:34" ht="15">
      <c r="A14" s="129" t="s">
        <v>201</v>
      </c>
      <c r="B14" s="27"/>
      <c r="C14" s="27"/>
      <c r="D14" s="27"/>
      <c r="E14" s="27"/>
      <c r="F14" s="27"/>
      <c r="G14" s="27"/>
      <c r="H14" s="27"/>
      <c r="I14" s="27"/>
      <c r="J14" s="27"/>
      <c r="K14" s="27"/>
      <c r="L14" s="126"/>
      <c r="M14" s="126"/>
      <c r="N14" s="126"/>
      <c r="O14" s="126"/>
      <c r="P14" s="126"/>
      <c r="Q14" s="126"/>
      <c r="R14" s="126"/>
      <c r="S14" s="126"/>
      <c r="T14" s="126"/>
      <c r="U14" s="126"/>
      <c r="V14" s="126"/>
      <c r="W14" s="127"/>
      <c r="X14" s="92"/>
      <c r="Y14" s="181"/>
      <c r="Z14" s="89"/>
      <c r="AA14" s="182"/>
      <c r="AB14" s="181"/>
      <c r="AC14" s="92"/>
      <c r="AD14" s="92"/>
      <c r="AE14" s="92"/>
      <c r="AF14" s="89"/>
      <c r="AG14" s="30"/>
      <c r="AH14" s="30"/>
    </row>
    <row r="15" spans="1:34" ht="15">
      <c r="A15" s="19" t="s">
        <v>202</v>
      </c>
      <c r="B15" s="27">
        <v>222.6</v>
      </c>
      <c r="C15" s="27">
        <v>217.9</v>
      </c>
      <c r="D15" s="27">
        <v>210.5</v>
      </c>
      <c r="E15" s="27">
        <v>216.1</v>
      </c>
      <c r="F15" s="27">
        <v>213.6</v>
      </c>
      <c r="G15" s="27">
        <v>214.8</v>
      </c>
      <c r="H15" s="27">
        <v>233.7</v>
      </c>
      <c r="I15" s="27">
        <f>26.8+184.6</f>
        <v>211.4</v>
      </c>
      <c r="J15" s="27">
        <v>222.7</v>
      </c>
      <c r="K15" s="27">
        <v>247.9</v>
      </c>
      <c r="L15" s="126">
        <v>247.9</v>
      </c>
      <c r="M15" s="126">
        <v>240</v>
      </c>
      <c r="N15" s="126">
        <v>236</v>
      </c>
      <c r="O15" s="126">
        <v>236</v>
      </c>
      <c r="P15" s="126">
        <v>236</v>
      </c>
      <c r="Q15" s="126">
        <v>238</v>
      </c>
      <c r="R15" s="127">
        <v>232</v>
      </c>
      <c r="S15" s="127">
        <v>229</v>
      </c>
      <c r="T15" s="127">
        <v>229</v>
      </c>
      <c r="U15" s="127">
        <v>226</v>
      </c>
      <c r="V15" s="127">
        <v>233</v>
      </c>
      <c r="W15" s="127">
        <v>234.6</v>
      </c>
      <c r="X15" s="127">
        <v>236.6</v>
      </c>
      <c r="Y15" s="127">
        <v>236.6</v>
      </c>
      <c r="Z15" s="127">
        <v>242.9</v>
      </c>
      <c r="AA15" s="127">
        <v>243</v>
      </c>
      <c r="AB15" s="127">
        <v>244.8</v>
      </c>
      <c r="AC15" s="127">
        <v>247.8</v>
      </c>
      <c r="AD15" s="127">
        <v>240.8</v>
      </c>
      <c r="AE15" s="127">
        <v>245</v>
      </c>
      <c r="AF15" s="127">
        <v>244</v>
      </c>
      <c r="AG15" s="127">
        <v>241.8</v>
      </c>
      <c r="AH15" s="127">
        <v>241.4</v>
      </c>
    </row>
    <row r="16" spans="1:34" ht="15">
      <c r="A16" s="19" t="s">
        <v>203</v>
      </c>
      <c r="B16" s="27">
        <v>2688</v>
      </c>
      <c r="C16" s="27">
        <v>2695.6</v>
      </c>
      <c r="D16" s="27">
        <v>2661.1</v>
      </c>
      <c r="E16" s="27">
        <v>2652.5</v>
      </c>
      <c r="F16" s="27">
        <v>2646.2</v>
      </c>
      <c r="G16" s="27">
        <v>2636.1</v>
      </c>
      <c r="H16" s="27">
        <v>2774.1</v>
      </c>
      <c r="I16" s="27">
        <f>472.5+2237+28.4</f>
        <v>2737.9</v>
      </c>
      <c r="J16" s="27">
        <v>2712.9</v>
      </c>
      <c r="K16" s="27">
        <v>2688.5</v>
      </c>
      <c r="L16" s="126">
        <v>2703.3</v>
      </c>
      <c r="M16" s="126">
        <v>2733</v>
      </c>
      <c r="N16" s="126">
        <v>2734</v>
      </c>
      <c r="O16" s="126">
        <v>2730</v>
      </c>
      <c r="P16" s="126">
        <v>2727</v>
      </c>
      <c r="Q16" s="126">
        <v>2742</v>
      </c>
      <c r="R16" s="127">
        <v>2740</v>
      </c>
      <c r="S16" s="127">
        <v>2730</v>
      </c>
      <c r="T16" s="127">
        <v>2730</v>
      </c>
      <c r="U16" s="127">
        <v>2748</v>
      </c>
      <c r="V16" s="127">
        <v>2740</v>
      </c>
      <c r="W16" s="127">
        <v>3301.8</v>
      </c>
      <c r="X16" s="127">
        <v>3329.8</v>
      </c>
      <c r="Y16" s="127">
        <v>3328.2</v>
      </c>
      <c r="Z16" s="127">
        <v>3395.1</v>
      </c>
      <c r="AA16" s="127">
        <v>3395.1</v>
      </c>
      <c r="AB16" s="127">
        <v>3424.1</v>
      </c>
      <c r="AC16" s="127">
        <v>3433.1</v>
      </c>
      <c r="AD16" s="127">
        <v>3494.3</v>
      </c>
      <c r="AE16" s="127">
        <v>3494.2</v>
      </c>
      <c r="AF16" s="127">
        <v>3494.6</v>
      </c>
      <c r="AG16" s="127">
        <v>3505.6</v>
      </c>
      <c r="AH16" s="127">
        <v>3510.2</v>
      </c>
    </row>
    <row r="17" spans="1:34" ht="24" customHeight="1">
      <c r="A17" s="56" t="s">
        <v>218</v>
      </c>
      <c r="B17" s="27">
        <v>3222.7</v>
      </c>
      <c r="C17" s="27">
        <v>3228.8</v>
      </c>
      <c r="D17" s="27">
        <v>3197.1</v>
      </c>
      <c r="E17" s="27">
        <v>3207.3</v>
      </c>
      <c r="F17" s="27">
        <v>3227.3</v>
      </c>
      <c r="G17" s="27">
        <v>3238.4</v>
      </c>
      <c r="H17" s="27">
        <v>3468.2</v>
      </c>
      <c r="I17" s="27">
        <v>3431.9</v>
      </c>
      <c r="J17" s="27">
        <v>3467.6</v>
      </c>
      <c r="K17" s="27">
        <v>3479</v>
      </c>
      <c r="L17" s="183">
        <f aca="true" t="shared" si="0" ref="L17:AH17">L9+L13</f>
        <v>3488</v>
      </c>
      <c r="M17" s="183">
        <f t="shared" si="0"/>
        <v>3492</v>
      </c>
      <c r="N17" s="183">
        <f t="shared" si="0"/>
        <v>3488</v>
      </c>
      <c r="O17" s="183">
        <f t="shared" si="0"/>
        <v>3485</v>
      </c>
      <c r="P17" s="183">
        <f t="shared" si="0"/>
        <v>3482</v>
      </c>
      <c r="Q17" s="183">
        <f t="shared" si="0"/>
        <v>3505</v>
      </c>
      <c r="R17" s="183">
        <f t="shared" si="0"/>
        <v>3518</v>
      </c>
      <c r="S17" s="183">
        <f t="shared" si="0"/>
        <v>3505</v>
      </c>
      <c r="T17" s="183">
        <f t="shared" si="0"/>
        <v>3505</v>
      </c>
      <c r="U17" s="183">
        <f t="shared" si="0"/>
        <v>3520</v>
      </c>
      <c r="V17" s="183">
        <f t="shared" si="0"/>
        <v>3518</v>
      </c>
      <c r="W17" s="183">
        <f t="shared" si="0"/>
        <v>3536.3920000000007</v>
      </c>
      <c r="X17" s="183">
        <f t="shared" si="0"/>
        <v>3566.411</v>
      </c>
      <c r="Y17" s="183">
        <f t="shared" si="0"/>
        <v>3564.7969999999996</v>
      </c>
      <c r="Z17" s="183">
        <f t="shared" si="0"/>
        <v>3636.94</v>
      </c>
      <c r="AA17" s="183">
        <f t="shared" si="0"/>
        <v>3638.4610000000002</v>
      </c>
      <c r="AB17" s="183">
        <f t="shared" si="0"/>
        <v>3668.874</v>
      </c>
      <c r="AC17" s="183">
        <f t="shared" si="0"/>
        <v>3680.862</v>
      </c>
      <c r="AD17" s="183">
        <f t="shared" si="0"/>
        <v>3735.0620000000004</v>
      </c>
      <c r="AE17" s="183">
        <f t="shared" si="0"/>
        <v>3739.156</v>
      </c>
      <c r="AF17" s="183">
        <f t="shared" si="0"/>
        <v>3738.594</v>
      </c>
      <c r="AG17" s="183">
        <f t="shared" si="0"/>
        <v>3747.375</v>
      </c>
      <c r="AH17" s="183">
        <f t="shared" si="0"/>
        <v>3751.535</v>
      </c>
    </row>
    <row r="18" spans="1:34" ht="30" customHeight="1">
      <c r="A18" s="56" t="s">
        <v>219</v>
      </c>
      <c r="B18" s="27"/>
      <c r="C18" s="27"/>
      <c r="D18" s="27"/>
      <c r="E18" s="27"/>
      <c r="F18" s="27"/>
      <c r="G18" s="27"/>
      <c r="H18" s="27"/>
      <c r="I18" s="27"/>
      <c r="J18" s="27"/>
      <c r="K18" s="89"/>
      <c r="L18" s="27"/>
      <c r="M18" s="27"/>
      <c r="N18" s="89"/>
      <c r="O18" s="130"/>
      <c r="P18" s="89"/>
      <c r="Q18" s="89"/>
      <c r="R18" s="89"/>
      <c r="S18" s="89"/>
      <c r="T18" s="89"/>
      <c r="U18" s="89"/>
      <c r="V18" s="89"/>
      <c r="W18" s="89"/>
      <c r="X18" s="89"/>
      <c r="Y18" s="89"/>
      <c r="Z18" s="89"/>
      <c r="AA18" s="89"/>
      <c r="AB18" s="89"/>
      <c r="AC18" s="89"/>
      <c r="AD18" s="89"/>
      <c r="AE18" s="89"/>
      <c r="AF18" s="89"/>
      <c r="AG18" s="30"/>
      <c r="AH18" s="30"/>
    </row>
    <row r="19" spans="1:34" ht="23.25" customHeight="1">
      <c r="A19" s="19" t="s">
        <v>195</v>
      </c>
      <c r="B19" s="27">
        <v>24.1</v>
      </c>
      <c r="C19" s="27">
        <v>24.1</v>
      </c>
      <c r="D19" s="27">
        <v>24.1</v>
      </c>
      <c r="E19" s="27">
        <v>31.4</v>
      </c>
      <c r="F19" s="27">
        <v>31.4</v>
      </c>
      <c r="G19" s="27">
        <v>27.2</v>
      </c>
      <c r="H19" s="131" t="s">
        <v>91</v>
      </c>
      <c r="I19" s="131" t="s">
        <v>91</v>
      </c>
      <c r="J19" s="131" t="s">
        <v>91</v>
      </c>
      <c r="K19" s="131" t="s">
        <v>91</v>
      </c>
      <c r="L19" s="132">
        <v>0</v>
      </c>
      <c r="M19" s="132">
        <v>0</v>
      </c>
      <c r="N19" s="132">
        <v>0</v>
      </c>
      <c r="O19" s="132">
        <v>0</v>
      </c>
      <c r="P19" s="132">
        <v>0</v>
      </c>
      <c r="Q19" s="132">
        <v>0</v>
      </c>
      <c r="R19" s="132">
        <v>0</v>
      </c>
      <c r="S19" s="132">
        <v>0</v>
      </c>
      <c r="T19" s="132">
        <v>0</v>
      </c>
      <c r="U19" s="132">
        <v>0</v>
      </c>
      <c r="V19" s="132">
        <v>0</v>
      </c>
      <c r="W19" s="132">
        <v>0</v>
      </c>
      <c r="X19" s="132">
        <v>0</v>
      </c>
      <c r="Y19" s="132">
        <v>0</v>
      </c>
      <c r="Z19" s="132">
        <v>0</v>
      </c>
      <c r="AA19" s="132">
        <v>0</v>
      </c>
      <c r="AB19" s="132">
        <v>0</v>
      </c>
      <c r="AC19" s="132">
        <v>0</v>
      </c>
      <c r="AD19" s="132">
        <v>0</v>
      </c>
      <c r="AE19" s="132">
        <v>0</v>
      </c>
      <c r="AF19" s="132">
        <v>0</v>
      </c>
      <c r="AG19" s="132">
        <v>0</v>
      </c>
      <c r="AH19" s="132">
        <v>0</v>
      </c>
    </row>
    <row r="20" spans="1:34" ht="15">
      <c r="A20" s="19" t="s">
        <v>196</v>
      </c>
      <c r="B20" s="27">
        <v>47.2</v>
      </c>
      <c r="C20" s="27">
        <v>47.2</v>
      </c>
      <c r="D20" s="27">
        <v>47.2</v>
      </c>
      <c r="E20" s="27">
        <v>57.3</v>
      </c>
      <c r="F20" s="27">
        <v>57.3</v>
      </c>
      <c r="G20" s="27">
        <v>53</v>
      </c>
      <c r="H20" s="131" t="s">
        <v>91</v>
      </c>
      <c r="I20" s="131" t="s">
        <v>91</v>
      </c>
      <c r="J20" s="131" t="s">
        <v>91</v>
      </c>
      <c r="K20" s="131" t="s">
        <v>91</v>
      </c>
      <c r="L20" s="132">
        <v>0</v>
      </c>
      <c r="M20" s="132">
        <v>0</v>
      </c>
      <c r="N20" s="132">
        <v>0</v>
      </c>
      <c r="O20" s="132">
        <v>0</v>
      </c>
      <c r="P20" s="132">
        <v>0</v>
      </c>
      <c r="Q20" s="132">
        <v>0</v>
      </c>
      <c r="R20" s="132">
        <v>0</v>
      </c>
      <c r="S20" s="132">
        <v>0</v>
      </c>
      <c r="T20" s="132">
        <v>0</v>
      </c>
      <c r="U20" s="132">
        <v>0</v>
      </c>
      <c r="V20" s="132">
        <v>0</v>
      </c>
      <c r="W20" s="132">
        <v>0</v>
      </c>
      <c r="X20" s="132">
        <v>0</v>
      </c>
      <c r="Y20" s="132">
        <v>0</v>
      </c>
      <c r="Z20" s="132">
        <v>0</v>
      </c>
      <c r="AA20" s="132">
        <v>0</v>
      </c>
      <c r="AB20" s="132">
        <v>0</v>
      </c>
      <c r="AC20" s="132">
        <v>0</v>
      </c>
      <c r="AD20" s="132">
        <v>0</v>
      </c>
      <c r="AE20" s="132">
        <v>0</v>
      </c>
      <c r="AF20" s="132">
        <v>0</v>
      </c>
      <c r="AG20" s="132">
        <v>0</v>
      </c>
      <c r="AH20" s="132">
        <v>0</v>
      </c>
    </row>
    <row r="21" spans="1:34" ht="24.75" customHeight="1">
      <c r="A21" s="22" t="s">
        <v>335</v>
      </c>
      <c r="B21" s="23">
        <v>270.1</v>
      </c>
      <c r="C21" s="23">
        <v>297.8</v>
      </c>
      <c r="D21" s="23">
        <v>298.8</v>
      </c>
      <c r="E21" s="23">
        <v>298.9</v>
      </c>
      <c r="F21" s="23">
        <v>283.1</v>
      </c>
      <c r="G21" s="23">
        <v>258.9</v>
      </c>
      <c r="H21" s="23">
        <v>209.1</v>
      </c>
      <c r="I21" s="23">
        <v>212</v>
      </c>
      <c r="J21" s="23">
        <v>214.2</v>
      </c>
      <c r="K21" s="23">
        <v>218.68</v>
      </c>
      <c r="L21" s="127">
        <v>225.28</v>
      </c>
      <c r="M21" s="127">
        <v>225.26</v>
      </c>
      <c r="N21" s="127">
        <v>232.98</v>
      </c>
      <c r="O21" s="127">
        <v>227.69</v>
      </c>
      <c r="P21" s="127">
        <v>227.69</v>
      </c>
      <c r="Q21" s="127">
        <f>140.49+105</f>
        <v>245.49</v>
      </c>
      <c r="R21" s="127">
        <v>241.69</v>
      </c>
      <c r="S21" s="127">
        <v>241.99</v>
      </c>
      <c r="T21" s="127">
        <f>S21/S23*T23</f>
        <v>243.3103216077543</v>
      </c>
      <c r="U21" s="127">
        <f>S21/S23*U23</f>
        <v>243.3103216077543</v>
      </c>
      <c r="V21" s="133">
        <v>229</v>
      </c>
      <c r="W21" s="46">
        <v>231.7</v>
      </c>
      <c r="X21" s="46">
        <v>238.32</v>
      </c>
      <c r="Y21" s="46">
        <v>238.32</v>
      </c>
      <c r="Z21" s="46">
        <v>240.33999999999997</v>
      </c>
      <c r="AA21" s="46">
        <v>239.64</v>
      </c>
      <c r="AB21" s="46">
        <v>239.64</v>
      </c>
      <c r="AC21" s="46">
        <v>239.23999999999998</v>
      </c>
      <c r="AD21" s="46">
        <v>239.24</v>
      </c>
      <c r="AE21" s="46">
        <v>257.34000000000003</v>
      </c>
      <c r="AF21" s="46">
        <v>257.34000000000003</v>
      </c>
      <c r="AG21" s="46">
        <v>257.14</v>
      </c>
      <c r="AH21" s="30">
        <v>258.06</v>
      </c>
    </row>
    <row r="22" spans="1:34" ht="15">
      <c r="A22" s="169" t="s">
        <v>336</v>
      </c>
      <c r="B22" s="23">
        <v>7397.6</v>
      </c>
      <c r="C22" s="23">
        <v>7346.5</v>
      </c>
      <c r="D22" s="23">
        <v>7347.8</v>
      </c>
      <c r="E22" s="23">
        <v>7307.5</v>
      </c>
      <c r="F22" s="23">
        <v>7272.2</v>
      </c>
      <c r="G22" s="23">
        <v>7322.75</v>
      </c>
      <c r="H22" s="23">
        <v>7148.8</v>
      </c>
      <c r="I22" s="23">
        <v>7160.7</v>
      </c>
      <c r="J22" s="23">
        <v>7168.5</v>
      </c>
      <c r="K22" s="23">
        <v>7171.05</v>
      </c>
      <c r="L22" s="127">
        <v>7188.34</v>
      </c>
      <c r="M22" s="127">
        <v>7181.78</v>
      </c>
      <c r="N22" s="127">
        <v>7184</v>
      </c>
      <c r="O22" s="127">
        <v>7190.04</v>
      </c>
      <c r="P22" s="127">
        <v>7190.04</v>
      </c>
      <c r="Q22" s="127">
        <f>1312.48+5875.06</f>
        <v>7187.540000000001</v>
      </c>
      <c r="R22" s="127">
        <v>7182.35</v>
      </c>
      <c r="S22" s="127">
        <v>7138.74</v>
      </c>
      <c r="T22" s="127">
        <f>T23-T21</f>
        <v>7177.689678392246</v>
      </c>
      <c r="U22" s="127">
        <f>U23-U21</f>
        <v>7177.689678392246</v>
      </c>
      <c r="V22" s="133">
        <v>7185</v>
      </c>
      <c r="W22" s="23">
        <v>7234.9</v>
      </c>
      <c r="X22" s="23">
        <v>7234.18</v>
      </c>
      <c r="Y22" s="23">
        <v>7213.9800000000005</v>
      </c>
      <c r="Z22" s="23">
        <v>7165.788</v>
      </c>
      <c r="AA22" s="23">
        <v>7174.059</v>
      </c>
      <c r="AB22" s="23">
        <v>7178.3589999999995</v>
      </c>
      <c r="AC22" s="23">
        <v>7187.659</v>
      </c>
      <c r="AD22" s="23">
        <v>7261.209</v>
      </c>
      <c r="AE22" s="23">
        <v>7271.909</v>
      </c>
      <c r="AF22" s="23">
        <v>7266.608999999999</v>
      </c>
      <c r="AG22" s="23">
        <v>7270.483999999999</v>
      </c>
      <c r="AH22" s="30">
        <v>7272.133999999999</v>
      </c>
    </row>
    <row r="23" spans="1:34" s="68" customFormat="1" ht="15">
      <c r="A23" s="129" t="s">
        <v>200</v>
      </c>
      <c r="B23" s="27">
        <v>7667.7</v>
      </c>
      <c r="C23" s="27">
        <v>7644.3</v>
      </c>
      <c r="D23" s="27">
        <v>7646.6</v>
      </c>
      <c r="E23" s="27">
        <v>7606.4</v>
      </c>
      <c r="F23" s="27">
        <v>7555.3</v>
      </c>
      <c r="G23" s="27">
        <v>7581.65</v>
      </c>
      <c r="H23" s="27">
        <v>7357.9</v>
      </c>
      <c r="I23" s="27">
        <v>7372.7</v>
      </c>
      <c r="J23" s="27">
        <v>7382.7</v>
      </c>
      <c r="K23" s="23">
        <f aca="true" t="shared" si="1" ref="K23:S23">SUM(K21:K22)</f>
        <v>7389.7300000000005</v>
      </c>
      <c r="L23" s="126">
        <f t="shared" si="1"/>
        <v>7413.62</v>
      </c>
      <c r="M23" s="127">
        <f t="shared" si="1"/>
        <v>7407.04</v>
      </c>
      <c r="N23" s="127">
        <f t="shared" si="1"/>
        <v>7416.98</v>
      </c>
      <c r="O23" s="127">
        <f t="shared" si="1"/>
        <v>7417.73</v>
      </c>
      <c r="P23" s="127">
        <f t="shared" si="1"/>
        <v>7417.73</v>
      </c>
      <c r="Q23" s="127">
        <f t="shared" si="1"/>
        <v>7433.030000000001</v>
      </c>
      <c r="R23" s="127">
        <f t="shared" si="1"/>
        <v>7424.04</v>
      </c>
      <c r="S23" s="127">
        <f t="shared" si="1"/>
        <v>7380.73</v>
      </c>
      <c r="T23" s="127">
        <v>7421</v>
      </c>
      <c r="U23" s="127">
        <v>7421</v>
      </c>
      <c r="V23" s="127">
        <v>7414</v>
      </c>
      <c r="W23" s="27">
        <v>7466.6</v>
      </c>
      <c r="X23" s="27">
        <v>7472.5</v>
      </c>
      <c r="Y23" s="27">
        <v>7452.3</v>
      </c>
      <c r="Z23" s="27">
        <v>7406.128</v>
      </c>
      <c r="AA23" s="27">
        <v>7413.6990000000005</v>
      </c>
      <c r="AB23" s="27">
        <v>7417.999</v>
      </c>
      <c r="AC23" s="27">
        <v>7426.898999999999</v>
      </c>
      <c r="AD23" s="27">
        <v>7500.449</v>
      </c>
      <c r="AE23" s="27">
        <v>7529.249</v>
      </c>
      <c r="AF23" s="27">
        <v>7523.948999999999</v>
      </c>
      <c r="AG23" s="27">
        <v>7527.623999999999</v>
      </c>
      <c r="AH23" s="30">
        <v>7530.1939999999995</v>
      </c>
    </row>
    <row r="24" spans="1:34" ht="15">
      <c r="A24" s="129" t="s">
        <v>201</v>
      </c>
      <c r="B24" s="27"/>
      <c r="C24" s="27"/>
      <c r="D24" s="27"/>
      <c r="E24" s="27"/>
      <c r="F24" s="27"/>
      <c r="G24" s="27"/>
      <c r="H24" s="27"/>
      <c r="I24" s="27"/>
      <c r="J24" s="27"/>
      <c r="K24" s="89"/>
      <c r="L24" s="126"/>
      <c r="M24" s="126"/>
      <c r="N24" s="126"/>
      <c r="O24" s="127"/>
      <c r="P24" s="127"/>
      <c r="Q24" s="127"/>
      <c r="R24" s="89"/>
      <c r="S24" s="92"/>
      <c r="T24" s="92"/>
      <c r="U24" s="92"/>
      <c r="V24" s="92"/>
      <c r="W24" s="89"/>
      <c r="X24" s="184"/>
      <c r="Y24" s="184"/>
      <c r="Z24" s="185"/>
      <c r="AA24" s="89"/>
      <c r="AB24" s="89"/>
      <c r="AC24" s="89"/>
      <c r="AD24" s="89"/>
      <c r="AE24" s="89"/>
      <c r="AF24" s="89"/>
      <c r="AG24" s="30"/>
      <c r="AH24" s="30"/>
    </row>
    <row r="25" spans="1:34" ht="15">
      <c r="A25" s="19" t="s">
        <v>202</v>
      </c>
      <c r="B25" s="27">
        <v>1249.6</v>
      </c>
      <c r="C25" s="27">
        <v>1241.5</v>
      </c>
      <c r="D25" s="27">
        <v>1243.4</v>
      </c>
      <c r="E25" s="27">
        <v>1270.9</v>
      </c>
      <c r="F25" s="27">
        <v>1244.3</v>
      </c>
      <c r="G25" s="27">
        <v>1364.35</v>
      </c>
      <c r="H25" s="27">
        <v>1331</v>
      </c>
      <c r="I25" s="27">
        <v>1366.8</v>
      </c>
      <c r="J25" s="27">
        <v>1383.1</v>
      </c>
      <c r="K25" s="23">
        <v>1384.62</v>
      </c>
      <c r="L25" s="126">
        <v>1416.1</v>
      </c>
      <c r="M25" s="126">
        <v>1428.91</v>
      </c>
      <c r="N25" s="127">
        <v>1436.9</v>
      </c>
      <c r="O25" s="127">
        <v>1440.37</v>
      </c>
      <c r="P25" s="127">
        <v>1440.37</v>
      </c>
      <c r="Q25" s="127">
        <f>140.49+1312.48</f>
        <v>1452.97</v>
      </c>
      <c r="R25" s="127">
        <v>1485.12</v>
      </c>
      <c r="S25" s="127">
        <v>1491.28</v>
      </c>
      <c r="T25" s="127">
        <v>1515</v>
      </c>
      <c r="U25" s="127">
        <v>1507.64</v>
      </c>
      <c r="V25" s="127">
        <v>1509</v>
      </c>
      <c r="W25" s="127">
        <v>1559.3</v>
      </c>
      <c r="X25" s="127">
        <v>1566.8399999999997</v>
      </c>
      <c r="Y25" s="127">
        <v>1559.54</v>
      </c>
      <c r="Z25" s="127">
        <v>1615.615</v>
      </c>
      <c r="AA25" s="127">
        <v>1621.3680000000002</v>
      </c>
      <c r="AB25" s="127">
        <v>1630.168</v>
      </c>
      <c r="AC25" s="127">
        <v>1641.868</v>
      </c>
      <c r="AD25" s="127">
        <v>1691.268</v>
      </c>
      <c r="AE25" s="127">
        <v>1709.2679999999998</v>
      </c>
      <c r="AF25" s="127">
        <v>1704.0679999999998</v>
      </c>
      <c r="AG25" s="127">
        <v>1709.0429999999997</v>
      </c>
      <c r="AH25" s="30">
        <v>1749.683</v>
      </c>
    </row>
    <row r="26" spans="1:34" ht="15">
      <c r="A26" s="19" t="s">
        <v>203</v>
      </c>
      <c r="B26" s="27">
        <v>6418.1</v>
      </c>
      <c r="C26" s="27">
        <v>6402.8</v>
      </c>
      <c r="D26" s="27">
        <v>6403.2</v>
      </c>
      <c r="E26" s="27">
        <v>6335.5</v>
      </c>
      <c r="F26" s="27">
        <v>6311</v>
      </c>
      <c r="G26" s="27">
        <v>6217.3</v>
      </c>
      <c r="H26" s="27">
        <v>6026.9</v>
      </c>
      <c r="I26" s="27">
        <v>6005.9</v>
      </c>
      <c r="J26" s="27">
        <v>5999.6</v>
      </c>
      <c r="K26" s="23">
        <v>6005.11</v>
      </c>
      <c r="L26" s="126">
        <v>5997.52</v>
      </c>
      <c r="M26" s="126">
        <v>5978.15</v>
      </c>
      <c r="N26" s="127">
        <v>5980.36</v>
      </c>
      <c r="O26" s="127">
        <v>5977.36</v>
      </c>
      <c r="P26" s="127">
        <v>5977.36</v>
      </c>
      <c r="Q26" s="127">
        <f>105+5875.06</f>
        <v>5980.06</v>
      </c>
      <c r="R26" s="127">
        <v>5938.92</v>
      </c>
      <c r="S26" s="127">
        <v>5889.45</v>
      </c>
      <c r="T26" s="127">
        <v>5906</v>
      </c>
      <c r="U26" s="127">
        <v>5913.28</v>
      </c>
      <c r="V26" s="127">
        <v>5905</v>
      </c>
      <c r="W26" s="127">
        <v>5907.3</v>
      </c>
      <c r="X26" s="127">
        <v>5905.66</v>
      </c>
      <c r="Y26" s="127">
        <v>5892.76</v>
      </c>
      <c r="Z26" s="127">
        <v>5790.513</v>
      </c>
      <c r="AA26" s="127">
        <v>5792.331</v>
      </c>
      <c r="AB26" s="127">
        <v>5787.831</v>
      </c>
      <c r="AC26" s="127">
        <v>5785.031</v>
      </c>
      <c r="AD26" s="127">
        <v>5809.181</v>
      </c>
      <c r="AE26" s="127">
        <v>5819.981</v>
      </c>
      <c r="AF26" s="127">
        <v>5819.880999999999</v>
      </c>
      <c r="AG26" s="127">
        <v>5818.580999999999</v>
      </c>
      <c r="AH26" s="30">
        <v>5780.5109999999995</v>
      </c>
    </row>
    <row r="27" spans="1:34" ht="21.75" customHeight="1">
      <c r="A27" s="56" t="s">
        <v>220</v>
      </c>
      <c r="B27" s="27">
        <v>7714.9</v>
      </c>
      <c r="C27" s="27">
        <v>7691.5</v>
      </c>
      <c r="D27" s="27">
        <v>7693.8</v>
      </c>
      <c r="E27" s="27">
        <v>7663.7</v>
      </c>
      <c r="F27" s="27">
        <v>7612.6</v>
      </c>
      <c r="G27" s="27">
        <v>7634.65</v>
      </c>
      <c r="H27" s="27">
        <v>7357.9</v>
      </c>
      <c r="I27" s="27">
        <v>7372.7</v>
      </c>
      <c r="J27" s="27">
        <v>7382.7</v>
      </c>
      <c r="K27" s="27">
        <v>7389.73</v>
      </c>
      <c r="L27" s="183">
        <f aca="true" t="shared" si="2" ref="L27:AH27">SUM(L25:L26)</f>
        <v>7413.620000000001</v>
      </c>
      <c r="M27" s="186">
        <f t="shared" si="2"/>
        <v>7407.0599999999995</v>
      </c>
      <c r="N27" s="186">
        <f t="shared" si="2"/>
        <v>7417.26</v>
      </c>
      <c r="O27" s="186">
        <f t="shared" si="2"/>
        <v>7417.73</v>
      </c>
      <c r="P27" s="186">
        <f t="shared" si="2"/>
        <v>7417.73</v>
      </c>
      <c r="Q27" s="186">
        <f t="shared" si="2"/>
        <v>7433.030000000001</v>
      </c>
      <c r="R27" s="186">
        <f t="shared" si="2"/>
        <v>7424.04</v>
      </c>
      <c r="S27" s="186">
        <f t="shared" si="2"/>
        <v>7380.73</v>
      </c>
      <c r="T27" s="186">
        <f t="shared" si="2"/>
        <v>7421</v>
      </c>
      <c r="U27" s="186">
        <f t="shared" si="2"/>
        <v>7420.92</v>
      </c>
      <c r="V27" s="186">
        <f t="shared" si="2"/>
        <v>7414</v>
      </c>
      <c r="W27" s="186">
        <f t="shared" si="2"/>
        <v>7466.6</v>
      </c>
      <c r="X27" s="186">
        <f t="shared" si="2"/>
        <v>7472.5</v>
      </c>
      <c r="Y27" s="186">
        <f t="shared" si="2"/>
        <v>7452.3</v>
      </c>
      <c r="Z27" s="186">
        <f t="shared" si="2"/>
        <v>7406.128</v>
      </c>
      <c r="AA27" s="186">
        <f t="shared" si="2"/>
        <v>7413.6990000000005</v>
      </c>
      <c r="AB27" s="186">
        <f t="shared" si="2"/>
        <v>7417.999</v>
      </c>
      <c r="AC27" s="186">
        <f t="shared" si="2"/>
        <v>7426.898999999999</v>
      </c>
      <c r="AD27" s="186">
        <f t="shared" si="2"/>
        <v>7500.449</v>
      </c>
      <c r="AE27" s="186">
        <f t="shared" si="2"/>
        <v>7529.249</v>
      </c>
      <c r="AF27" s="186">
        <f t="shared" si="2"/>
        <v>7523.948999999999</v>
      </c>
      <c r="AG27" s="186">
        <f t="shared" si="2"/>
        <v>7527.623999999999</v>
      </c>
      <c r="AH27" s="186">
        <f t="shared" si="2"/>
        <v>7530.1939999999995</v>
      </c>
    </row>
    <row r="28" spans="1:34" ht="27" customHeight="1">
      <c r="A28" s="17" t="s">
        <v>221</v>
      </c>
      <c r="B28" s="27"/>
      <c r="C28" s="27"/>
      <c r="D28" s="27"/>
      <c r="E28" s="27"/>
      <c r="F28" s="27"/>
      <c r="G28" s="27"/>
      <c r="H28" s="27"/>
      <c r="I28" s="27"/>
      <c r="J28" s="27"/>
      <c r="K28" s="27"/>
      <c r="L28" s="27"/>
      <c r="M28" s="27"/>
      <c r="N28" s="126"/>
      <c r="O28" s="89"/>
      <c r="P28" s="92"/>
      <c r="Q28" s="92"/>
      <c r="R28" s="92"/>
      <c r="S28" s="92"/>
      <c r="T28" s="92"/>
      <c r="U28" s="92"/>
      <c r="V28" s="92"/>
      <c r="W28" s="89"/>
      <c r="X28" s="89"/>
      <c r="Y28" s="89"/>
      <c r="Z28" s="89"/>
      <c r="AA28" s="89"/>
      <c r="AB28" s="89"/>
      <c r="AC28" s="89"/>
      <c r="AD28" s="89"/>
      <c r="AE28" s="89"/>
      <c r="AF28" s="89"/>
      <c r="AG28" s="30"/>
      <c r="AH28" s="30"/>
    </row>
    <row r="29" spans="1:34" ht="21.75" customHeight="1">
      <c r="A29" s="55" t="s">
        <v>204</v>
      </c>
      <c r="B29" s="27">
        <v>795.3</v>
      </c>
      <c r="C29" s="27">
        <v>830.1</v>
      </c>
      <c r="D29" s="27">
        <v>836</v>
      </c>
      <c r="E29" s="27">
        <v>841.1</v>
      </c>
      <c r="F29" s="27">
        <v>890.3</v>
      </c>
      <c r="G29" s="27">
        <v>918.1</v>
      </c>
      <c r="H29" s="27">
        <v>1020.5</v>
      </c>
      <c r="I29" s="27">
        <v>1045.5</v>
      </c>
      <c r="J29" s="27">
        <v>1056.1</v>
      </c>
      <c r="K29" s="27">
        <v>1041.66</v>
      </c>
      <c r="L29" s="126">
        <v>1053.43</v>
      </c>
      <c r="M29" s="126">
        <v>1067.41</v>
      </c>
      <c r="N29" s="127">
        <v>1089.63</v>
      </c>
      <c r="O29" s="127">
        <v>1092.18</v>
      </c>
      <c r="P29" s="127">
        <v>1092.18</v>
      </c>
      <c r="Q29" s="127">
        <f>26.9+1069.38</f>
        <v>1096.2800000000002</v>
      </c>
      <c r="R29" s="127">
        <v>1140.98</v>
      </c>
      <c r="S29" s="127">
        <v>1151.52</v>
      </c>
      <c r="T29" s="127">
        <v>1174</v>
      </c>
      <c r="U29" s="127">
        <v>1175.66</v>
      </c>
      <c r="V29" s="127">
        <v>1170</v>
      </c>
      <c r="W29" s="127">
        <v>1188.6</v>
      </c>
      <c r="X29" s="127">
        <v>1194.27</v>
      </c>
      <c r="Y29" s="127">
        <v>1194.1</v>
      </c>
      <c r="Z29" s="127">
        <v>1228.2339999999997</v>
      </c>
      <c r="AA29" s="127">
        <v>1225.6919999999998</v>
      </c>
      <c r="AB29" s="127">
        <v>1230.0919999999999</v>
      </c>
      <c r="AC29" s="127">
        <v>1235.392</v>
      </c>
      <c r="AD29" s="127">
        <v>1240.702</v>
      </c>
      <c r="AE29" s="127">
        <v>1242.202</v>
      </c>
      <c r="AF29" s="127">
        <v>1244.402</v>
      </c>
      <c r="AG29" s="127">
        <v>1248.7020000000002</v>
      </c>
      <c r="AH29" s="30">
        <v>1346.552</v>
      </c>
    </row>
    <row r="30" spans="1:38" ht="15">
      <c r="A30" s="55" t="s">
        <v>205</v>
      </c>
      <c r="B30" s="27">
        <v>6365.1</v>
      </c>
      <c r="C30" s="27">
        <v>6408.5</v>
      </c>
      <c r="D30" s="27">
        <v>6437.2</v>
      </c>
      <c r="E30" s="27">
        <v>6411.3</v>
      </c>
      <c r="F30" s="27">
        <v>6420.8</v>
      </c>
      <c r="G30" s="27">
        <v>5819.6</v>
      </c>
      <c r="H30" s="27">
        <v>6292.6</v>
      </c>
      <c r="I30" s="27">
        <v>6329.7</v>
      </c>
      <c r="J30" s="27">
        <v>6302.7</v>
      </c>
      <c r="K30" s="27">
        <v>6305.68</v>
      </c>
      <c r="L30" s="126">
        <v>6324.34</v>
      </c>
      <c r="M30" s="126">
        <v>6325.1</v>
      </c>
      <c r="N30" s="127">
        <v>6329.44</v>
      </c>
      <c r="O30" s="127">
        <v>6346.12</v>
      </c>
      <c r="P30" s="127">
        <v>6346.12</v>
      </c>
      <c r="Q30" s="127">
        <f>39.2+6322.12</f>
        <v>6361.32</v>
      </c>
      <c r="R30" s="127">
        <v>6318.19</v>
      </c>
      <c r="S30" s="127">
        <v>6349.43</v>
      </c>
      <c r="T30" s="127">
        <v>6292</v>
      </c>
      <c r="U30" s="127">
        <v>6317.55</v>
      </c>
      <c r="V30" s="127">
        <v>6311</v>
      </c>
      <c r="W30" s="127">
        <v>6309.9</v>
      </c>
      <c r="X30" s="127">
        <v>6309.25</v>
      </c>
      <c r="Y30" s="127">
        <v>6305.4</v>
      </c>
      <c r="Z30" s="127">
        <v>6269.548999999999</v>
      </c>
      <c r="AA30" s="127">
        <v>6276.2570000000005</v>
      </c>
      <c r="AB30" s="127">
        <v>6268.157</v>
      </c>
      <c r="AC30" s="127">
        <v>6255.356999999999</v>
      </c>
      <c r="AD30" s="127">
        <v>6265.656999999999</v>
      </c>
      <c r="AE30" s="127">
        <v>6274.556999999999</v>
      </c>
      <c r="AF30" s="127">
        <v>6275.248999999999</v>
      </c>
      <c r="AG30" s="127">
        <v>6278.348999999999</v>
      </c>
      <c r="AH30" s="30">
        <v>6185.759</v>
      </c>
      <c r="AL30" s="120"/>
    </row>
    <row r="31" spans="1:38" ht="15">
      <c r="A31" s="55" t="s">
        <v>206</v>
      </c>
      <c r="B31" s="27">
        <v>7160.4</v>
      </c>
      <c r="C31" s="27">
        <v>7238.6</v>
      </c>
      <c r="D31" s="27">
        <v>7273.1</v>
      </c>
      <c r="E31" s="27">
        <v>7252.4</v>
      </c>
      <c r="F31" s="27">
        <v>7311.1</v>
      </c>
      <c r="G31" s="27">
        <v>6737.7</v>
      </c>
      <c r="H31" s="27">
        <v>7313.1</v>
      </c>
      <c r="I31" s="27">
        <v>7375.2</v>
      </c>
      <c r="J31" s="27">
        <v>7358.8</v>
      </c>
      <c r="K31" s="27">
        <f>SUM(K29:K30)</f>
        <v>7347.34</v>
      </c>
      <c r="L31" s="126">
        <f aca="true" t="shared" si="3" ref="L31:AH31">SUM(L29:L30)</f>
        <v>7377.77</v>
      </c>
      <c r="M31" s="126">
        <f t="shared" si="3"/>
        <v>7392.51</v>
      </c>
      <c r="N31" s="126">
        <f t="shared" si="3"/>
        <v>7419.07</v>
      </c>
      <c r="O31" s="127">
        <f t="shared" si="3"/>
        <v>7438.3</v>
      </c>
      <c r="P31" s="127">
        <f t="shared" si="3"/>
        <v>7438.3</v>
      </c>
      <c r="Q31" s="127">
        <f t="shared" si="3"/>
        <v>7457.6</v>
      </c>
      <c r="R31" s="127">
        <f t="shared" si="3"/>
        <v>7459.17</v>
      </c>
      <c r="S31" s="127">
        <f t="shared" si="3"/>
        <v>7500.950000000001</v>
      </c>
      <c r="T31" s="127">
        <f t="shared" si="3"/>
        <v>7466</v>
      </c>
      <c r="U31" s="127">
        <f t="shared" si="3"/>
        <v>7493.21</v>
      </c>
      <c r="V31" s="127">
        <f t="shared" si="3"/>
        <v>7481</v>
      </c>
      <c r="W31" s="127">
        <f t="shared" si="3"/>
        <v>7498.5</v>
      </c>
      <c r="X31" s="127">
        <f t="shared" si="3"/>
        <v>7503.52</v>
      </c>
      <c r="Y31" s="127">
        <f t="shared" si="3"/>
        <v>7499.5</v>
      </c>
      <c r="Z31" s="127">
        <f t="shared" si="3"/>
        <v>7497.7829999999985</v>
      </c>
      <c r="AA31" s="127">
        <f t="shared" si="3"/>
        <v>7501.9490000000005</v>
      </c>
      <c r="AB31" s="127">
        <f t="shared" si="3"/>
        <v>7498.249</v>
      </c>
      <c r="AC31" s="127">
        <f t="shared" si="3"/>
        <v>7490.748999999999</v>
      </c>
      <c r="AD31" s="127">
        <f t="shared" si="3"/>
        <v>7506.3589999999995</v>
      </c>
      <c r="AE31" s="127">
        <f t="shared" si="3"/>
        <v>7516.758999999999</v>
      </c>
      <c r="AF31" s="127">
        <f t="shared" si="3"/>
        <v>7519.650999999999</v>
      </c>
      <c r="AG31" s="127">
        <f t="shared" si="3"/>
        <v>7527.0509999999995</v>
      </c>
      <c r="AH31" s="127">
        <f t="shared" si="3"/>
        <v>7532.311</v>
      </c>
      <c r="AL31" s="120"/>
    </row>
    <row r="32" spans="1:38" ht="23.25" customHeight="1">
      <c r="A32" s="55" t="s">
        <v>207</v>
      </c>
      <c r="B32" s="27">
        <v>978.2</v>
      </c>
      <c r="C32" s="27">
        <v>1012.3</v>
      </c>
      <c r="D32" s="27">
        <v>991.6</v>
      </c>
      <c r="E32" s="27">
        <v>997.2</v>
      </c>
      <c r="F32" s="27">
        <v>1056.1</v>
      </c>
      <c r="G32" s="27">
        <v>1196.5</v>
      </c>
      <c r="H32" s="27">
        <v>1121.2</v>
      </c>
      <c r="I32" s="27">
        <v>1113.3</v>
      </c>
      <c r="J32" s="27">
        <v>1131</v>
      </c>
      <c r="K32" s="27">
        <v>1176.24</v>
      </c>
      <c r="L32" s="126">
        <v>1204.88</v>
      </c>
      <c r="M32" s="126">
        <v>1219.01</v>
      </c>
      <c r="N32" s="127">
        <v>1241.78</v>
      </c>
      <c r="O32" s="127">
        <v>1273.5</v>
      </c>
      <c r="P32" s="127">
        <v>1273.5</v>
      </c>
      <c r="Q32" s="127">
        <f>5.1+1271.23</f>
        <v>1276.33</v>
      </c>
      <c r="R32" s="127">
        <v>1353.42</v>
      </c>
      <c r="S32" s="127">
        <v>1266.47</v>
      </c>
      <c r="T32" s="127">
        <v>1576</v>
      </c>
      <c r="U32" s="127">
        <v>1556.11</v>
      </c>
      <c r="V32" s="127">
        <v>1555</v>
      </c>
      <c r="W32" s="127">
        <v>1582.2</v>
      </c>
      <c r="X32" s="127">
        <v>1586</v>
      </c>
      <c r="Y32" s="127">
        <v>1592.8</v>
      </c>
      <c r="Z32" s="127">
        <v>1621.1090000000004</v>
      </c>
      <c r="AA32" s="127">
        <v>1652.6490000000001</v>
      </c>
      <c r="AB32" s="127">
        <v>1658.1490000000001</v>
      </c>
      <c r="AC32" s="127">
        <v>1657.8490000000002</v>
      </c>
      <c r="AD32" s="127">
        <v>1666.195</v>
      </c>
      <c r="AE32" s="127">
        <v>1678.745</v>
      </c>
      <c r="AF32" s="127">
        <v>1681.6710000000003</v>
      </c>
      <c r="AG32" s="127">
        <v>1684.871</v>
      </c>
      <c r="AH32" s="30">
        <v>1716.1410000000003</v>
      </c>
      <c r="AL32" s="120"/>
    </row>
    <row r="33" spans="1:38" ht="15">
      <c r="A33" s="55" t="s">
        <v>208</v>
      </c>
      <c r="B33" s="27">
        <v>9248.8</v>
      </c>
      <c r="C33" s="27">
        <v>9256</v>
      </c>
      <c r="D33" s="27">
        <v>9242.6</v>
      </c>
      <c r="E33" s="27">
        <v>9253.9</v>
      </c>
      <c r="F33" s="27">
        <v>9246.6</v>
      </c>
      <c r="G33" s="27">
        <v>9724.8</v>
      </c>
      <c r="H33" s="27">
        <v>9287.2</v>
      </c>
      <c r="I33" s="27">
        <v>9238.7</v>
      </c>
      <c r="J33" s="27">
        <v>9209.1</v>
      </c>
      <c r="K33" s="27">
        <v>9152.83</v>
      </c>
      <c r="L33" s="126">
        <v>9094.09</v>
      </c>
      <c r="M33" s="126">
        <v>9103.59</v>
      </c>
      <c r="N33" s="127">
        <v>9079.49</v>
      </c>
      <c r="O33" s="127">
        <v>9051.8</v>
      </c>
      <c r="P33" s="127">
        <v>9051.8</v>
      </c>
      <c r="Q33" s="127">
        <f>1.9+9057.52</f>
        <v>9059.42</v>
      </c>
      <c r="R33" s="127">
        <v>9065.3</v>
      </c>
      <c r="S33" s="127">
        <v>9104.16</v>
      </c>
      <c r="T33" s="127">
        <v>9091</v>
      </c>
      <c r="U33" s="127">
        <v>9101.98</v>
      </c>
      <c r="V33" s="127">
        <v>9098</v>
      </c>
      <c r="W33" s="127">
        <v>9104.8</v>
      </c>
      <c r="X33" s="127">
        <v>9103.629999999997</v>
      </c>
      <c r="Y33" s="127">
        <v>9097.7</v>
      </c>
      <c r="Z33" s="127">
        <v>9060.224</v>
      </c>
      <c r="AA33" s="127">
        <v>9050.842</v>
      </c>
      <c r="AB33" s="127">
        <v>9044.942</v>
      </c>
      <c r="AC33" s="127">
        <v>9042.942</v>
      </c>
      <c r="AD33" s="127">
        <v>9020.863</v>
      </c>
      <c r="AE33" s="127">
        <v>9018.363</v>
      </c>
      <c r="AF33" s="127">
        <v>9019.662999999999</v>
      </c>
      <c r="AG33" s="127">
        <v>9040.863</v>
      </c>
      <c r="AH33" s="30">
        <v>9013.972999999998</v>
      </c>
      <c r="AL33" s="120"/>
    </row>
    <row r="34" spans="1:38" ht="15">
      <c r="A34" s="55" t="s">
        <v>209</v>
      </c>
      <c r="B34" s="27">
        <v>10227</v>
      </c>
      <c r="C34" s="27">
        <v>10248.3</v>
      </c>
      <c r="D34" s="27">
        <v>10234.2</v>
      </c>
      <c r="E34" s="27">
        <v>10251.1</v>
      </c>
      <c r="F34" s="27">
        <v>10302.65</v>
      </c>
      <c r="G34" s="27">
        <v>10921.3</v>
      </c>
      <c r="H34" s="27">
        <v>10408.4</v>
      </c>
      <c r="I34" s="27">
        <v>10352</v>
      </c>
      <c r="J34" s="27">
        <v>10340.1</v>
      </c>
      <c r="K34" s="27">
        <f>SUM(K32:K33)</f>
        <v>10329.07</v>
      </c>
      <c r="L34" s="126">
        <f aca="true" t="shared" si="4" ref="L34:AF34">SUM(L32:L33)</f>
        <v>10298.970000000001</v>
      </c>
      <c r="M34" s="126">
        <f t="shared" si="4"/>
        <v>10322.6</v>
      </c>
      <c r="N34" s="126">
        <f t="shared" si="4"/>
        <v>10321.27</v>
      </c>
      <c r="O34" s="127">
        <f t="shared" si="4"/>
        <v>10325.3</v>
      </c>
      <c r="P34" s="127">
        <f t="shared" si="4"/>
        <v>10325.3</v>
      </c>
      <c r="Q34" s="127">
        <f t="shared" si="4"/>
        <v>10335.75</v>
      </c>
      <c r="R34" s="127">
        <f t="shared" si="4"/>
        <v>10418.72</v>
      </c>
      <c r="S34" s="127">
        <f t="shared" si="4"/>
        <v>10370.63</v>
      </c>
      <c r="T34" s="127">
        <f t="shared" si="4"/>
        <v>10667</v>
      </c>
      <c r="U34" s="127">
        <f t="shared" si="4"/>
        <v>10658.09</v>
      </c>
      <c r="V34" s="127">
        <f t="shared" si="4"/>
        <v>10653</v>
      </c>
      <c r="W34" s="127">
        <f t="shared" si="4"/>
        <v>10687</v>
      </c>
      <c r="X34" s="127">
        <f t="shared" si="4"/>
        <v>10689.629999999997</v>
      </c>
      <c r="Y34" s="127">
        <f t="shared" si="4"/>
        <v>10690.5</v>
      </c>
      <c r="Z34" s="127">
        <f t="shared" si="4"/>
        <v>10681.333</v>
      </c>
      <c r="AA34" s="127">
        <f t="shared" si="4"/>
        <v>10703.491</v>
      </c>
      <c r="AB34" s="127">
        <f t="shared" si="4"/>
        <v>10703.090999999999</v>
      </c>
      <c r="AC34" s="127">
        <f t="shared" si="4"/>
        <v>10700.791</v>
      </c>
      <c r="AD34" s="127">
        <f t="shared" si="4"/>
        <v>10687.057999999999</v>
      </c>
      <c r="AE34" s="127">
        <f t="shared" si="4"/>
        <v>10697.108</v>
      </c>
      <c r="AF34" s="127">
        <f t="shared" si="4"/>
        <v>10701.333999999999</v>
      </c>
      <c r="AG34" s="127">
        <f>SUM(AG32:AG33)</f>
        <v>10725.734</v>
      </c>
      <c r="AH34" s="127">
        <f>SUM(AH32:AH33)</f>
        <v>10730.113999999998</v>
      </c>
      <c r="AL34" s="120"/>
    </row>
    <row r="35" spans="1:38" ht="24" customHeight="1">
      <c r="A35" s="55" t="s">
        <v>210</v>
      </c>
      <c r="B35" s="27">
        <v>11432.2</v>
      </c>
      <c r="C35" s="27">
        <v>11542</v>
      </c>
      <c r="D35" s="27">
        <v>11623.3</v>
      </c>
      <c r="E35" s="27">
        <v>11723.2</v>
      </c>
      <c r="F35" s="27">
        <v>12232</v>
      </c>
      <c r="G35" s="27">
        <v>12597.51</v>
      </c>
      <c r="H35" s="27">
        <v>12693</v>
      </c>
      <c r="I35" s="27">
        <v>13124</v>
      </c>
      <c r="J35" s="27">
        <v>13318.6</v>
      </c>
      <c r="K35" s="27">
        <v>13477.68</v>
      </c>
      <c r="L35" s="126">
        <v>13584.53</v>
      </c>
      <c r="M35" s="126">
        <v>13714.27</v>
      </c>
      <c r="N35" s="127">
        <v>14224.65</v>
      </c>
      <c r="O35" s="127">
        <v>14175.720000000001</v>
      </c>
      <c r="P35" s="127">
        <v>14210.12</v>
      </c>
      <c r="Q35" s="127">
        <v>14399.24</v>
      </c>
      <c r="R35" s="127">
        <v>14465.12</v>
      </c>
      <c r="S35" s="127">
        <v>14767.61</v>
      </c>
      <c r="T35" s="127">
        <v>14572.6</v>
      </c>
      <c r="U35" s="127">
        <v>14714.41</v>
      </c>
      <c r="V35" s="127">
        <v>14827.6</v>
      </c>
      <c r="W35" s="127">
        <v>14856.046000000004</v>
      </c>
      <c r="X35" s="127">
        <v>14947.670000000004</v>
      </c>
      <c r="Y35" s="127">
        <v>15020.2</v>
      </c>
      <c r="Z35" s="127">
        <v>15097.241000000002</v>
      </c>
      <c r="AA35" s="127">
        <v>15198.185000000003</v>
      </c>
      <c r="AB35" s="127">
        <v>15273.495000000004</v>
      </c>
      <c r="AC35" s="127">
        <v>15378.908000000001</v>
      </c>
      <c r="AD35" s="127">
        <v>15464.568000000005</v>
      </c>
      <c r="AE35" s="127">
        <v>15560.960000000001</v>
      </c>
      <c r="AF35" s="127">
        <v>15759.467</v>
      </c>
      <c r="AG35" s="127">
        <v>15853.227000000003</v>
      </c>
      <c r="AH35" s="30">
        <v>15961.594000000001</v>
      </c>
      <c r="AL35" s="120"/>
    </row>
    <row r="36" spans="1:38" ht="15">
      <c r="A36" s="55" t="s">
        <v>211</v>
      </c>
      <c r="B36" s="27">
        <v>11944.4</v>
      </c>
      <c r="C36" s="27">
        <v>11974</v>
      </c>
      <c r="D36" s="27">
        <v>12027.6</v>
      </c>
      <c r="E36" s="27">
        <v>12037</v>
      </c>
      <c r="F36" s="27">
        <v>11660</v>
      </c>
      <c r="G36" s="27">
        <v>11672.2</v>
      </c>
      <c r="H36" s="27">
        <v>11837.2</v>
      </c>
      <c r="I36" s="27">
        <v>11491.2</v>
      </c>
      <c r="J36" s="27">
        <v>11454.5</v>
      </c>
      <c r="K36" s="27">
        <v>11497.32</v>
      </c>
      <c r="L36" s="126">
        <v>11720.6</v>
      </c>
      <c r="M36" s="126">
        <v>11726.85</v>
      </c>
      <c r="N36" s="127">
        <v>11719.5</v>
      </c>
      <c r="O36" s="127">
        <v>11717.24</v>
      </c>
      <c r="P36" s="127">
        <v>11717.04</v>
      </c>
      <c r="Q36" s="127">
        <f>2.3+11713.64</f>
        <v>11715.939999999999</v>
      </c>
      <c r="R36" s="127">
        <v>11683.34</v>
      </c>
      <c r="S36" s="127">
        <v>11660.97</v>
      </c>
      <c r="T36" s="127">
        <v>11712</v>
      </c>
      <c r="U36" s="127">
        <v>11725.64</v>
      </c>
      <c r="V36" s="127">
        <v>11732</v>
      </c>
      <c r="W36" s="127">
        <v>11727.229000000001</v>
      </c>
      <c r="X36" s="127">
        <v>11732.270000000002</v>
      </c>
      <c r="Y36" s="127">
        <v>11727.7</v>
      </c>
      <c r="Z36" s="127">
        <v>11734.803</v>
      </c>
      <c r="AA36" s="127">
        <v>11696.373000000003</v>
      </c>
      <c r="AB36" s="127">
        <v>11688.073</v>
      </c>
      <c r="AC36" s="127">
        <v>11686.073</v>
      </c>
      <c r="AD36" s="127">
        <v>11697.066</v>
      </c>
      <c r="AE36" s="127">
        <v>11678.966</v>
      </c>
      <c r="AF36" s="127">
        <v>11715.507999999998</v>
      </c>
      <c r="AG36" s="127">
        <v>11695.610999999999</v>
      </c>
      <c r="AH36" s="30">
        <v>11680.836000000001</v>
      </c>
      <c r="AL36" s="120"/>
    </row>
    <row r="37" spans="1:38" ht="15.75" customHeight="1">
      <c r="A37" s="55" t="s">
        <v>212</v>
      </c>
      <c r="B37" s="27">
        <v>23377.2</v>
      </c>
      <c r="C37" s="27">
        <v>23516</v>
      </c>
      <c r="D37" s="27">
        <v>23650.9</v>
      </c>
      <c r="E37" s="27">
        <v>23760.2</v>
      </c>
      <c r="F37" s="27">
        <v>23892</v>
      </c>
      <c r="G37" s="27">
        <v>24269.71</v>
      </c>
      <c r="H37" s="27">
        <v>24530.2</v>
      </c>
      <c r="I37" s="27">
        <v>24617.6</v>
      </c>
      <c r="J37" s="27">
        <v>24775.5</v>
      </c>
      <c r="K37" s="27">
        <f>SUM(K35:K36)</f>
        <v>24975</v>
      </c>
      <c r="L37" s="126">
        <f aca="true" t="shared" si="5" ref="L37:W37">SUM(L35:L36)</f>
        <v>25305.13</v>
      </c>
      <c r="M37" s="126">
        <f t="shared" si="5"/>
        <v>25441.120000000003</v>
      </c>
      <c r="N37" s="126">
        <f t="shared" si="5"/>
        <v>25944.15</v>
      </c>
      <c r="O37" s="127">
        <f t="shared" si="5"/>
        <v>25892.96</v>
      </c>
      <c r="P37" s="127">
        <f t="shared" si="5"/>
        <v>25927.160000000003</v>
      </c>
      <c r="Q37" s="127">
        <f t="shared" si="5"/>
        <v>26115.18</v>
      </c>
      <c r="R37" s="127">
        <f t="shared" si="5"/>
        <v>26148.46</v>
      </c>
      <c r="S37" s="127">
        <f t="shared" si="5"/>
        <v>26428.58</v>
      </c>
      <c r="T37" s="127">
        <f t="shared" si="5"/>
        <v>26284.6</v>
      </c>
      <c r="U37" s="127">
        <f t="shared" si="5"/>
        <v>26440.05</v>
      </c>
      <c r="V37" s="127">
        <f t="shared" si="5"/>
        <v>26559.6</v>
      </c>
      <c r="W37" s="127">
        <f t="shared" si="5"/>
        <v>26583.275000000005</v>
      </c>
      <c r="X37" s="127">
        <f aca="true" t="shared" si="6" ref="X37:AC37">SUM(X35:X36)</f>
        <v>26679.940000000006</v>
      </c>
      <c r="Y37" s="127">
        <f t="shared" si="6"/>
        <v>26747.9</v>
      </c>
      <c r="Z37" s="127">
        <f t="shared" si="6"/>
        <v>26832.044</v>
      </c>
      <c r="AA37" s="127">
        <f t="shared" si="6"/>
        <v>26894.558000000005</v>
      </c>
      <c r="AB37" s="127">
        <f t="shared" si="6"/>
        <v>26961.568000000007</v>
      </c>
      <c r="AC37" s="127">
        <f t="shared" si="6"/>
        <v>27064.981</v>
      </c>
      <c r="AD37" s="127">
        <f>SUM(AD35:AD36)</f>
        <v>27161.634000000005</v>
      </c>
      <c r="AE37" s="127">
        <f>SUM(AE35:AE36)</f>
        <v>27239.926</v>
      </c>
      <c r="AF37" s="127">
        <f>SUM(AF35:AF36)</f>
        <v>27474.975</v>
      </c>
      <c r="AG37" s="127">
        <f>SUM(AG35:AG36)</f>
        <v>27548.838000000003</v>
      </c>
      <c r="AH37" s="127">
        <f>SUM(AH35:AH36)</f>
        <v>27642.43</v>
      </c>
      <c r="AL37" s="120"/>
    </row>
    <row r="38" spans="1:38" s="68" customFormat="1" ht="19.5" customHeight="1">
      <c r="A38" s="56" t="s">
        <v>16</v>
      </c>
      <c r="B38" s="27">
        <f aca="true" t="shared" si="7" ref="B38:AF38">B31+B34+B37</f>
        <v>40764.600000000006</v>
      </c>
      <c r="C38" s="27">
        <f t="shared" si="7"/>
        <v>41002.9</v>
      </c>
      <c r="D38" s="27">
        <f t="shared" si="7"/>
        <v>41158.200000000004</v>
      </c>
      <c r="E38" s="27">
        <f t="shared" si="7"/>
        <v>41263.7</v>
      </c>
      <c r="F38" s="27">
        <f t="shared" si="7"/>
        <v>41505.75</v>
      </c>
      <c r="G38" s="27">
        <f t="shared" si="7"/>
        <v>41928.71</v>
      </c>
      <c r="H38" s="27">
        <f t="shared" si="7"/>
        <v>42251.7</v>
      </c>
      <c r="I38" s="27">
        <f t="shared" si="7"/>
        <v>42344.8</v>
      </c>
      <c r="J38" s="27">
        <f t="shared" si="7"/>
        <v>42474.4</v>
      </c>
      <c r="K38" s="27">
        <f t="shared" si="7"/>
        <v>42651.41</v>
      </c>
      <c r="L38" s="183">
        <f t="shared" si="7"/>
        <v>42981.87</v>
      </c>
      <c r="M38" s="183">
        <f t="shared" si="7"/>
        <v>43156.23</v>
      </c>
      <c r="N38" s="183">
        <f t="shared" si="7"/>
        <v>43684.490000000005</v>
      </c>
      <c r="O38" s="183">
        <f t="shared" si="7"/>
        <v>43656.56</v>
      </c>
      <c r="P38" s="186">
        <f t="shared" si="7"/>
        <v>43690.76</v>
      </c>
      <c r="Q38" s="186">
        <f t="shared" si="7"/>
        <v>43908.53</v>
      </c>
      <c r="R38" s="186">
        <f t="shared" si="7"/>
        <v>44026.35</v>
      </c>
      <c r="S38" s="186">
        <f t="shared" si="7"/>
        <v>44300.16</v>
      </c>
      <c r="T38" s="186">
        <f t="shared" si="7"/>
        <v>44417.6</v>
      </c>
      <c r="U38" s="186">
        <f t="shared" si="7"/>
        <v>44591.35</v>
      </c>
      <c r="V38" s="186">
        <f t="shared" si="7"/>
        <v>44693.6</v>
      </c>
      <c r="W38" s="186">
        <f t="shared" si="7"/>
        <v>44768.77500000001</v>
      </c>
      <c r="X38" s="186">
        <f t="shared" si="7"/>
        <v>44873.090000000004</v>
      </c>
      <c r="Y38" s="186">
        <f t="shared" si="7"/>
        <v>44937.9</v>
      </c>
      <c r="Z38" s="186">
        <f t="shared" si="7"/>
        <v>45011.16</v>
      </c>
      <c r="AA38" s="186">
        <f t="shared" si="7"/>
        <v>45099.99800000001</v>
      </c>
      <c r="AB38" s="186">
        <f t="shared" si="7"/>
        <v>45162.908</v>
      </c>
      <c r="AC38" s="186">
        <f t="shared" si="7"/>
        <v>45256.52099999999</v>
      </c>
      <c r="AD38" s="186">
        <f t="shared" si="7"/>
        <v>45355.05100000001</v>
      </c>
      <c r="AE38" s="186">
        <f t="shared" si="7"/>
        <v>45453.793</v>
      </c>
      <c r="AF38" s="186">
        <f t="shared" si="7"/>
        <v>45695.95999999999</v>
      </c>
      <c r="AG38" s="186">
        <f>AG31+AG34+AG37</f>
        <v>45801.62300000001</v>
      </c>
      <c r="AH38" s="186">
        <f>AH31+AH34+AH37</f>
        <v>45904.854999999996</v>
      </c>
      <c r="AJ38" s="88"/>
      <c r="AK38" s="88"/>
      <c r="AL38" s="120"/>
    </row>
    <row r="39" spans="1:38" ht="24.75" customHeight="1">
      <c r="A39" s="56" t="s">
        <v>222</v>
      </c>
      <c r="B39" s="27"/>
      <c r="C39" s="27"/>
      <c r="D39" s="27"/>
      <c r="E39" s="27"/>
      <c r="F39" s="27"/>
      <c r="G39" s="27"/>
      <c r="H39" s="27"/>
      <c r="I39" s="27"/>
      <c r="J39" s="27"/>
      <c r="K39" s="89"/>
      <c r="L39" s="27"/>
      <c r="M39" s="89"/>
      <c r="N39" s="126"/>
      <c r="O39" s="89"/>
      <c r="P39" s="92"/>
      <c r="Q39" s="92"/>
      <c r="R39" s="92"/>
      <c r="S39" s="92"/>
      <c r="T39" s="92"/>
      <c r="U39" s="92"/>
      <c r="V39" s="92"/>
      <c r="W39" s="89"/>
      <c r="X39" s="89"/>
      <c r="Y39" s="89"/>
      <c r="Z39" s="89"/>
      <c r="AA39" s="89"/>
      <c r="AB39" s="89"/>
      <c r="AC39" s="89"/>
      <c r="AD39" s="89"/>
      <c r="AE39" s="89"/>
      <c r="AF39" s="89"/>
      <c r="AG39" s="30"/>
      <c r="AH39" s="30"/>
      <c r="AL39" s="120"/>
    </row>
    <row r="40" spans="1:38" ht="21.75" customHeight="1">
      <c r="A40" s="19" t="s">
        <v>195</v>
      </c>
      <c r="B40" s="27">
        <f aca="true" t="shared" si="8" ref="B40:G41">B8+B19</f>
        <v>258.5</v>
      </c>
      <c r="C40" s="27">
        <f t="shared" si="8"/>
        <v>257.40000000000003</v>
      </c>
      <c r="D40" s="27">
        <f t="shared" si="8"/>
        <v>268.5</v>
      </c>
      <c r="E40" s="27">
        <f t="shared" si="8"/>
        <v>285.5</v>
      </c>
      <c r="F40" s="27">
        <f t="shared" si="8"/>
        <v>305</v>
      </c>
      <c r="G40" s="27">
        <f t="shared" si="8"/>
        <v>310.59999999999997</v>
      </c>
      <c r="H40" s="27">
        <f aca="true" t="shared" si="9" ref="H40:AH40">H8</f>
        <v>310.9</v>
      </c>
      <c r="I40" s="27">
        <f t="shared" si="9"/>
        <v>328.9</v>
      </c>
      <c r="J40" s="27">
        <f t="shared" si="9"/>
        <v>369.1</v>
      </c>
      <c r="K40" s="27">
        <f t="shared" si="9"/>
        <v>371</v>
      </c>
      <c r="L40" s="126">
        <f t="shared" si="9"/>
        <v>378</v>
      </c>
      <c r="M40" s="126">
        <f t="shared" si="9"/>
        <v>371</v>
      </c>
      <c r="N40" s="127">
        <f t="shared" si="9"/>
        <v>371</v>
      </c>
      <c r="O40" s="127">
        <f t="shared" si="9"/>
        <v>371</v>
      </c>
      <c r="P40" s="127">
        <f t="shared" si="9"/>
        <v>371</v>
      </c>
      <c r="Q40" s="127">
        <f t="shared" si="9"/>
        <v>377</v>
      </c>
      <c r="R40" s="127">
        <f t="shared" si="9"/>
        <v>392</v>
      </c>
      <c r="S40" s="127">
        <f t="shared" si="9"/>
        <v>392</v>
      </c>
      <c r="T40" s="127">
        <f t="shared" si="9"/>
        <v>392</v>
      </c>
      <c r="U40" s="127">
        <f t="shared" si="9"/>
        <v>390</v>
      </c>
      <c r="V40" s="127">
        <f t="shared" si="9"/>
        <v>389</v>
      </c>
      <c r="W40" s="127">
        <f t="shared" si="9"/>
        <v>396.269</v>
      </c>
      <c r="X40" s="127">
        <f t="shared" si="9"/>
        <v>419.76</v>
      </c>
      <c r="Y40" s="127">
        <f t="shared" si="9"/>
        <v>420.341</v>
      </c>
      <c r="Z40" s="127">
        <f t="shared" si="9"/>
        <v>419.822</v>
      </c>
      <c r="AA40" s="127">
        <f t="shared" si="9"/>
        <v>419.822</v>
      </c>
      <c r="AB40" s="127">
        <f t="shared" si="9"/>
        <v>439.937</v>
      </c>
      <c r="AC40" s="127">
        <f t="shared" si="9"/>
        <v>448.68</v>
      </c>
      <c r="AD40" s="127">
        <f t="shared" si="9"/>
        <v>449.368</v>
      </c>
      <c r="AE40" s="127">
        <f t="shared" si="9"/>
        <v>444.943</v>
      </c>
      <c r="AF40" s="127">
        <f t="shared" si="9"/>
        <v>443.97499999999997</v>
      </c>
      <c r="AG40" s="127">
        <f t="shared" si="9"/>
        <v>444.23</v>
      </c>
      <c r="AH40" s="127">
        <f t="shared" si="9"/>
        <v>444.23</v>
      </c>
      <c r="AL40" s="120"/>
    </row>
    <row r="41" spans="1:34" ht="15">
      <c r="A41" s="19" t="s">
        <v>196</v>
      </c>
      <c r="B41" s="27">
        <f t="shared" si="8"/>
        <v>359.3</v>
      </c>
      <c r="C41" s="27">
        <f t="shared" si="8"/>
        <v>362.5</v>
      </c>
      <c r="D41" s="27">
        <f t="shared" si="8"/>
        <v>372.7</v>
      </c>
      <c r="E41" s="27">
        <f t="shared" si="8"/>
        <v>396</v>
      </c>
      <c r="F41" s="27">
        <f t="shared" si="8"/>
        <v>424.8</v>
      </c>
      <c r="G41" s="27">
        <f t="shared" si="8"/>
        <v>440.5</v>
      </c>
      <c r="H41" s="27">
        <f aca="true" t="shared" si="10" ref="H41:AH41">H9</f>
        <v>460.4</v>
      </c>
      <c r="I41" s="27">
        <f t="shared" si="10"/>
        <v>482.59999999999997</v>
      </c>
      <c r="J41" s="27">
        <f t="shared" si="10"/>
        <v>532.1</v>
      </c>
      <c r="K41" s="27">
        <f t="shared" si="10"/>
        <v>543</v>
      </c>
      <c r="L41" s="126">
        <f t="shared" si="10"/>
        <v>536.8</v>
      </c>
      <c r="M41" s="126">
        <f t="shared" si="10"/>
        <v>519</v>
      </c>
      <c r="N41" s="127">
        <f t="shared" si="10"/>
        <v>519</v>
      </c>
      <c r="O41" s="127">
        <f t="shared" si="10"/>
        <v>519</v>
      </c>
      <c r="P41" s="127">
        <f t="shared" si="10"/>
        <v>519</v>
      </c>
      <c r="Q41" s="127">
        <f t="shared" si="10"/>
        <v>525</v>
      </c>
      <c r="R41" s="127">
        <f t="shared" si="10"/>
        <v>546</v>
      </c>
      <c r="S41" s="127">
        <f t="shared" si="10"/>
        <v>547</v>
      </c>
      <c r="T41" s="127">
        <f t="shared" si="10"/>
        <v>547</v>
      </c>
      <c r="U41" s="127">
        <f t="shared" si="10"/>
        <v>546</v>
      </c>
      <c r="V41" s="127">
        <f t="shared" si="10"/>
        <v>544</v>
      </c>
      <c r="W41" s="127">
        <f t="shared" si="10"/>
        <v>558.289</v>
      </c>
      <c r="X41" s="127">
        <f t="shared" si="10"/>
        <v>598.625</v>
      </c>
      <c r="Y41" s="127">
        <f t="shared" si="10"/>
        <v>598.97</v>
      </c>
      <c r="Z41" s="127">
        <f t="shared" si="10"/>
        <v>599.603</v>
      </c>
      <c r="AA41" s="127">
        <f t="shared" si="10"/>
        <v>601.124</v>
      </c>
      <c r="AB41" s="127">
        <f t="shared" si="10"/>
        <v>632.489</v>
      </c>
      <c r="AC41" s="127">
        <f t="shared" si="10"/>
        <v>645.178</v>
      </c>
      <c r="AD41" s="127">
        <f t="shared" si="10"/>
        <v>645.094</v>
      </c>
      <c r="AE41" s="127">
        <f t="shared" si="10"/>
        <v>650.6959999999999</v>
      </c>
      <c r="AF41" s="127">
        <f t="shared" si="10"/>
        <v>652.308</v>
      </c>
      <c r="AG41" s="127">
        <f t="shared" si="10"/>
        <v>653.017</v>
      </c>
      <c r="AH41" s="127">
        <f t="shared" si="10"/>
        <v>655.778</v>
      </c>
    </row>
    <row r="42" spans="1:34" ht="26.25" customHeight="1">
      <c r="A42" s="19" t="s">
        <v>223</v>
      </c>
      <c r="B42" s="27">
        <v>804.8</v>
      </c>
      <c r="C42" s="27">
        <v>865.6</v>
      </c>
      <c r="D42" s="27">
        <v>864.4</v>
      </c>
      <c r="E42" s="27">
        <v>861.8</v>
      </c>
      <c r="F42" s="27">
        <v>862.7</v>
      </c>
      <c r="G42" s="27">
        <v>832</v>
      </c>
      <c r="H42" s="27">
        <v>861</v>
      </c>
      <c r="I42" s="27">
        <v>820.5</v>
      </c>
      <c r="J42" s="27">
        <v>772.1</v>
      </c>
      <c r="K42" s="23">
        <v>768</v>
      </c>
      <c r="L42" s="127">
        <f aca="true" t="shared" si="11" ref="L42:AH42">L10+L21</f>
        <v>706.28</v>
      </c>
      <c r="M42" s="127">
        <f t="shared" si="11"/>
        <v>729.26</v>
      </c>
      <c r="N42" s="127">
        <f t="shared" si="11"/>
        <v>736.98</v>
      </c>
      <c r="O42" s="127">
        <f t="shared" si="11"/>
        <v>730.69</v>
      </c>
      <c r="P42" s="127">
        <f t="shared" si="11"/>
        <v>732.69</v>
      </c>
      <c r="Q42" s="127">
        <f t="shared" si="11"/>
        <v>769.49</v>
      </c>
      <c r="R42" s="127">
        <f t="shared" si="11"/>
        <v>772.69</v>
      </c>
      <c r="S42" s="127">
        <f t="shared" si="11"/>
        <v>762.99</v>
      </c>
      <c r="T42" s="127">
        <f t="shared" si="11"/>
        <v>764.3103216077543</v>
      </c>
      <c r="U42" s="127">
        <f t="shared" si="11"/>
        <v>766.3103216077543</v>
      </c>
      <c r="V42" s="127">
        <f t="shared" si="11"/>
        <v>752</v>
      </c>
      <c r="W42" s="127">
        <f t="shared" si="11"/>
        <v>742.27</v>
      </c>
      <c r="X42" s="127">
        <f t="shared" si="11"/>
        <v>738.621</v>
      </c>
      <c r="Y42" s="127">
        <f t="shared" si="11"/>
        <v>738.566</v>
      </c>
      <c r="Z42" s="127">
        <f t="shared" si="11"/>
        <v>744.173</v>
      </c>
      <c r="AA42" s="127">
        <f t="shared" si="11"/>
        <v>743.473</v>
      </c>
      <c r="AB42" s="127">
        <f t="shared" si="11"/>
        <v>744.595</v>
      </c>
      <c r="AC42" s="127">
        <f t="shared" si="11"/>
        <v>749.6949999999999</v>
      </c>
      <c r="AD42" s="127">
        <f t="shared" si="11"/>
        <v>792.768</v>
      </c>
      <c r="AE42" s="127">
        <f t="shared" si="11"/>
        <v>810.817</v>
      </c>
      <c r="AF42" s="127">
        <f t="shared" si="11"/>
        <v>808.999</v>
      </c>
      <c r="AG42" s="127">
        <f t="shared" si="11"/>
        <v>816.814</v>
      </c>
      <c r="AH42" s="127">
        <f t="shared" si="11"/>
        <v>816.6590000000001</v>
      </c>
    </row>
    <row r="43" spans="1:34" ht="15">
      <c r="A43" s="55" t="s">
        <v>224</v>
      </c>
      <c r="B43" s="27">
        <v>27160.3</v>
      </c>
      <c r="C43" s="27">
        <v>27199.1</v>
      </c>
      <c r="D43" s="27">
        <v>27161.2</v>
      </c>
      <c r="E43" s="27">
        <v>27116.7</v>
      </c>
      <c r="F43" s="27">
        <v>27166.2</v>
      </c>
      <c r="G43" s="27">
        <v>27259.55</v>
      </c>
      <c r="H43" s="27">
        <v>27226.2</v>
      </c>
      <c r="I43" s="27">
        <v>27228.7</v>
      </c>
      <c r="J43" s="27">
        <v>27245.1</v>
      </c>
      <c r="K43" s="23">
        <v>27235</v>
      </c>
      <c r="L43" s="127">
        <f aca="true" t="shared" si="12" ref="L43:AH43">L11+L22+L34+L31</f>
        <v>27335.280000000002</v>
      </c>
      <c r="M43" s="127">
        <f t="shared" si="12"/>
        <v>27269.89</v>
      </c>
      <c r="N43" s="127">
        <f t="shared" si="12"/>
        <v>27290.34</v>
      </c>
      <c r="O43" s="127">
        <f t="shared" si="12"/>
        <v>27316.64</v>
      </c>
      <c r="P43" s="127">
        <f t="shared" si="12"/>
        <v>27310.64</v>
      </c>
      <c r="Q43" s="127">
        <f t="shared" si="12"/>
        <v>27331.89</v>
      </c>
      <c r="R43" s="127">
        <f t="shared" si="12"/>
        <v>27390.239999999998</v>
      </c>
      <c r="S43" s="127">
        <f t="shared" si="12"/>
        <v>27333.32</v>
      </c>
      <c r="T43" s="127">
        <f t="shared" si="12"/>
        <v>27633.689678392246</v>
      </c>
      <c r="U43" s="127">
        <f t="shared" si="12"/>
        <v>27660.989678392245</v>
      </c>
      <c r="V43" s="127">
        <f t="shared" si="12"/>
        <v>27646</v>
      </c>
      <c r="W43" s="127">
        <f t="shared" si="12"/>
        <v>27702.72</v>
      </c>
      <c r="X43" s="127">
        <f t="shared" si="12"/>
        <v>27706.399999999998</v>
      </c>
      <c r="Y43" s="127">
        <f t="shared" si="12"/>
        <v>27678.41</v>
      </c>
      <c r="Z43" s="127">
        <f t="shared" si="12"/>
        <v>27670.874</v>
      </c>
      <c r="AA43" s="127">
        <f t="shared" si="12"/>
        <v>27705.469</v>
      </c>
      <c r="AB43" s="127">
        <f t="shared" si="12"/>
        <v>27706.658999999996</v>
      </c>
      <c r="AC43" s="127">
        <f t="shared" si="12"/>
        <v>27699.249</v>
      </c>
      <c r="AD43" s="127">
        <f t="shared" si="12"/>
        <v>27764.586</v>
      </c>
      <c r="AE43" s="127">
        <f t="shared" si="12"/>
        <v>27792.296</v>
      </c>
      <c r="AF43" s="127">
        <f t="shared" si="12"/>
        <v>27791.663999999997</v>
      </c>
      <c r="AG43" s="127">
        <f t="shared" si="12"/>
        <v>27820.199</v>
      </c>
      <c r="AH43" s="127">
        <f t="shared" si="12"/>
        <v>27831.689</v>
      </c>
    </row>
    <row r="44" spans="1:34" s="68" customFormat="1" ht="15.75">
      <c r="A44" s="62" t="s">
        <v>213</v>
      </c>
      <c r="B44" s="27">
        <f aca="true" t="shared" si="13" ref="B44:T44">B23+B31+B34+B13</f>
        <v>27965.699999999997</v>
      </c>
      <c r="C44" s="27">
        <f t="shared" si="13"/>
        <v>28044.7</v>
      </c>
      <c r="D44" s="27">
        <f t="shared" si="13"/>
        <v>28025.5</v>
      </c>
      <c r="E44" s="27">
        <f t="shared" si="13"/>
        <v>27978.5</v>
      </c>
      <c r="F44" s="27">
        <f t="shared" si="13"/>
        <v>28028.850000000002</v>
      </c>
      <c r="G44" s="27">
        <f t="shared" si="13"/>
        <v>28091.55</v>
      </c>
      <c r="H44" s="27">
        <f t="shared" si="13"/>
        <v>28087.2</v>
      </c>
      <c r="I44" s="27">
        <f t="shared" si="13"/>
        <v>28049.2</v>
      </c>
      <c r="J44" s="27">
        <f t="shared" si="13"/>
        <v>28017.199999999997</v>
      </c>
      <c r="K44" s="27">
        <f t="shared" si="13"/>
        <v>28002.54</v>
      </c>
      <c r="L44" s="183">
        <f t="shared" si="13"/>
        <v>28041.56</v>
      </c>
      <c r="M44" s="183">
        <f t="shared" si="13"/>
        <v>28095.15</v>
      </c>
      <c r="N44" s="186">
        <f t="shared" si="13"/>
        <v>28126.32</v>
      </c>
      <c r="O44" s="186">
        <f t="shared" si="13"/>
        <v>28147.329999999998</v>
      </c>
      <c r="P44" s="186">
        <f t="shared" si="13"/>
        <v>28144.329999999998</v>
      </c>
      <c r="Q44" s="186">
        <f t="shared" si="13"/>
        <v>28206.38</v>
      </c>
      <c r="R44" s="186">
        <f t="shared" si="13"/>
        <v>28273.93</v>
      </c>
      <c r="S44" s="186">
        <f t="shared" si="13"/>
        <v>28210.309999999998</v>
      </c>
      <c r="T44" s="186">
        <f t="shared" si="13"/>
        <v>28512</v>
      </c>
      <c r="U44" s="186">
        <f aca="true" t="shared" si="14" ref="U44:AH44">U13+U23+U31+U34</f>
        <v>28546.3</v>
      </c>
      <c r="V44" s="186">
        <f t="shared" si="14"/>
        <v>28522</v>
      </c>
      <c r="W44" s="186">
        <f t="shared" si="14"/>
        <v>28630.203</v>
      </c>
      <c r="X44" s="186">
        <f t="shared" si="14"/>
        <v>28633.435999999998</v>
      </c>
      <c r="Y44" s="186">
        <f t="shared" si="14"/>
        <v>28608.127</v>
      </c>
      <c r="Z44" s="186">
        <f t="shared" si="14"/>
        <v>28622.581</v>
      </c>
      <c r="AA44" s="186">
        <f t="shared" si="14"/>
        <v>28656.476000000002</v>
      </c>
      <c r="AB44" s="186">
        <f t="shared" si="14"/>
        <v>28655.724000000002</v>
      </c>
      <c r="AC44" s="186">
        <f t="shared" si="14"/>
        <v>28654.123</v>
      </c>
      <c r="AD44" s="186">
        <f t="shared" si="14"/>
        <v>28783.833999999995</v>
      </c>
      <c r="AE44" s="186">
        <f t="shared" si="14"/>
        <v>28831.575999999997</v>
      </c>
      <c r="AF44" s="186">
        <f t="shared" si="14"/>
        <v>28831.219999999998</v>
      </c>
      <c r="AG44" s="186">
        <f t="shared" si="14"/>
        <v>28874.766999999996</v>
      </c>
      <c r="AH44" s="186">
        <f t="shared" si="14"/>
        <v>28888.375999999997</v>
      </c>
    </row>
    <row r="45" spans="1:34" ht="15">
      <c r="A45" s="129" t="s">
        <v>7</v>
      </c>
      <c r="B45" s="27"/>
      <c r="C45" s="27"/>
      <c r="D45" s="27"/>
      <c r="E45" s="27"/>
      <c r="F45" s="27"/>
      <c r="G45" s="27"/>
      <c r="H45" s="27"/>
      <c r="I45" s="27"/>
      <c r="J45" s="27"/>
      <c r="K45" s="89"/>
      <c r="L45" s="181"/>
      <c r="M45" s="181"/>
      <c r="N45" s="181"/>
      <c r="O45" s="181"/>
      <c r="P45" s="181"/>
      <c r="Q45" s="181"/>
      <c r="R45" s="181"/>
      <c r="S45" s="181"/>
      <c r="T45" s="181"/>
      <c r="U45" s="92"/>
      <c r="V45" s="92"/>
      <c r="W45" s="92"/>
      <c r="X45" s="92"/>
      <c r="Y45" s="92"/>
      <c r="Z45" s="92"/>
      <c r="AA45" s="92"/>
      <c r="AB45" s="92"/>
      <c r="AC45" s="92"/>
      <c r="AD45" s="92"/>
      <c r="AE45" s="92"/>
      <c r="AF45" s="92"/>
      <c r="AG45" s="92"/>
      <c r="AH45" s="92"/>
    </row>
    <row r="46" spans="1:34" ht="15">
      <c r="A46" s="19" t="s">
        <v>215</v>
      </c>
      <c r="B46" s="27">
        <f aca="true" t="shared" si="15" ref="B46:AH46">B15+B25+B29+B32</f>
        <v>3245.7</v>
      </c>
      <c r="C46" s="27">
        <f t="shared" si="15"/>
        <v>3301.8</v>
      </c>
      <c r="D46" s="27">
        <f t="shared" si="15"/>
        <v>3281.5</v>
      </c>
      <c r="E46" s="27">
        <f t="shared" si="15"/>
        <v>3325.3</v>
      </c>
      <c r="F46" s="27">
        <f t="shared" si="15"/>
        <v>3404.2999999999997</v>
      </c>
      <c r="G46" s="27">
        <f t="shared" si="15"/>
        <v>3693.75</v>
      </c>
      <c r="H46" s="27">
        <f t="shared" si="15"/>
        <v>3706.3999999999996</v>
      </c>
      <c r="I46" s="27">
        <f t="shared" si="15"/>
        <v>3737</v>
      </c>
      <c r="J46" s="27">
        <f t="shared" si="15"/>
        <v>3792.8999999999996</v>
      </c>
      <c r="K46" s="27">
        <f t="shared" si="15"/>
        <v>3850.42</v>
      </c>
      <c r="L46" s="126">
        <f t="shared" si="15"/>
        <v>3922.3100000000004</v>
      </c>
      <c r="M46" s="126">
        <f t="shared" si="15"/>
        <v>3955.33</v>
      </c>
      <c r="N46" s="126">
        <f t="shared" si="15"/>
        <v>4004.3100000000004</v>
      </c>
      <c r="O46" s="126">
        <f t="shared" si="15"/>
        <v>4042.05</v>
      </c>
      <c r="P46" s="127">
        <f t="shared" si="15"/>
        <v>4042.05</v>
      </c>
      <c r="Q46" s="127">
        <f t="shared" si="15"/>
        <v>4063.58</v>
      </c>
      <c r="R46" s="127">
        <f t="shared" si="15"/>
        <v>4211.52</v>
      </c>
      <c r="S46" s="127">
        <f t="shared" si="15"/>
        <v>4138.27</v>
      </c>
      <c r="T46" s="127">
        <f t="shared" si="15"/>
        <v>4494</v>
      </c>
      <c r="U46" s="127">
        <f t="shared" si="15"/>
        <v>4465.41</v>
      </c>
      <c r="V46" s="127">
        <f t="shared" si="15"/>
        <v>4467</v>
      </c>
      <c r="W46" s="127">
        <f t="shared" si="15"/>
        <v>4564.7</v>
      </c>
      <c r="X46" s="127">
        <f t="shared" si="15"/>
        <v>4583.709999999999</v>
      </c>
      <c r="Y46" s="127">
        <f t="shared" si="15"/>
        <v>4583.04</v>
      </c>
      <c r="Z46" s="127">
        <f t="shared" si="15"/>
        <v>4707.858</v>
      </c>
      <c r="AA46" s="127">
        <f t="shared" si="15"/>
        <v>4742.709</v>
      </c>
      <c r="AB46" s="127">
        <f t="shared" si="15"/>
        <v>4763.209</v>
      </c>
      <c r="AC46" s="127">
        <f t="shared" si="15"/>
        <v>4782.909</v>
      </c>
      <c r="AD46" s="127">
        <f t="shared" si="15"/>
        <v>4838.965</v>
      </c>
      <c r="AE46" s="127">
        <f t="shared" si="15"/>
        <v>4875.215</v>
      </c>
      <c r="AF46" s="127">
        <f t="shared" si="15"/>
        <v>4874.141</v>
      </c>
      <c r="AG46" s="127">
        <f t="shared" si="15"/>
        <v>4884.416</v>
      </c>
      <c r="AH46" s="127">
        <f t="shared" si="15"/>
        <v>5053.776000000001</v>
      </c>
    </row>
    <row r="47" spans="1:34" ht="15">
      <c r="A47" s="19" t="s">
        <v>214</v>
      </c>
      <c r="B47" s="27">
        <f aca="true" t="shared" si="16" ref="B47:AH47">B16+B26+B30+B33</f>
        <v>24720</v>
      </c>
      <c r="C47" s="27">
        <f t="shared" si="16"/>
        <v>24762.9</v>
      </c>
      <c r="D47" s="27">
        <f t="shared" si="16"/>
        <v>24744.1</v>
      </c>
      <c r="E47" s="27">
        <f t="shared" si="16"/>
        <v>24653.199999999997</v>
      </c>
      <c r="F47" s="27">
        <f t="shared" si="16"/>
        <v>24624.6</v>
      </c>
      <c r="G47" s="27">
        <f t="shared" si="16"/>
        <v>24397.8</v>
      </c>
      <c r="H47" s="27">
        <f t="shared" si="16"/>
        <v>24380.800000000003</v>
      </c>
      <c r="I47" s="27">
        <f t="shared" si="16"/>
        <v>24312.2</v>
      </c>
      <c r="J47" s="27">
        <f t="shared" si="16"/>
        <v>24224.300000000003</v>
      </c>
      <c r="K47" s="27">
        <f t="shared" si="16"/>
        <v>24152.120000000003</v>
      </c>
      <c r="L47" s="126">
        <f t="shared" si="16"/>
        <v>24119.25</v>
      </c>
      <c r="M47" s="126">
        <f t="shared" si="16"/>
        <v>24139.84</v>
      </c>
      <c r="N47" s="126">
        <f t="shared" si="16"/>
        <v>24123.29</v>
      </c>
      <c r="O47" s="126">
        <f t="shared" si="16"/>
        <v>24105.28</v>
      </c>
      <c r="P47" s="127">
        <f t="shared" si="16"/>
        <v>24102.28</v>
      </c>
      <c r="Q47" s="127">
        <f t="shared" si="16"/>
        <v>24142.800000000003</v>
      </c>
      <c r="R47" s="127">
        <f t="shared" si="16"/>
        <v>24062.41</v>
      </c>
      <c r="S47" s="127">
        <f t="shared" si="16"/>
        <v>24073.04</v>
      </c>
      <c r="T47" s="127">
        <f t="shared" si="16"/>
        <v>24019</v>
      </c>
      <c r="U47" s="127">
        <f t="shared" si="16"/>
        <v>24080.809999999998</v>
      </c>
      <c r="V47" s="127">
        <f t="shared" si="16"/>
        <v>24054</v>
      </c>
      <c r="W47" s="127">
        <f t="shared" si="16"/>
        <v>24623.8</v>
      </c>
      <c r="X47" s="127">
        <f t="shared" si="16"/>
        <v>24648.339999999997</v>
      </c>
      <c r="Y47" s="127">
        <f t="shared" si="16"/>
        <v>24624.059999999998</v>
      </c>
      <c r="Z47" s="127">
        <f t="shared" si="16"/>
        <v>24515.386</v>
      </c>
      <c r="AA47" s="127">
        <f t="shared" si="16"/>
        <v>24514.530000000002</v>
      </c>
      <c r="AB47" s="127">
        <f t="shared" si="16"/>
        <v>24525.03</v>
      </c>
      <c r="AC47" s="127">
        <f t="shared" si="16"/>
        <v>24516.429999999997</v>
      </c>
      <c r="AD47" s="127">
        <f t="shared" si="16"/>
        <v>24590.000999999997</v>
      </c>
      <c r="AE47" s="127">
        <f t="shared" si="16"/>
        <v>24607.101</v>
      </c>
      <c r="AF47" s="127">
        <f t="shared" si="16"/>
        <v>24609.392999999996</v>
      </c>
      <c r="AG47" s="127">
        <f t="shared" si="16"/>
        <v>24643.392999999996</v>
      </c>
      <c r="AH47" s="127">
        <f t="shared" si="16"/>
        <v>24490.443</v>
      </c>
    </row>
    <row r="48" spans="1:34" ht="23.25" customHeight="1">
      <c r="A48" s="55" t="s">
        <v>210</v>
      </c>
      <c r="B48" s="27">
        <v>11432.2</v>
      </c>
      <c r="C48" s="27">
        <v>11542</v>
      </c>
      <c r="D48" s="27">
        <v>11623.3</v>
      </c>
      <c r="E48" s="27">
        <v>11723.2</v>
      </c>
      <c r="F48" s="27">
        <v>12232</v>
      </c>
      <c r="G48" s="27">
        <v>12597.51</v>
      </c>
      <c r="H48" s="27">
        <v>12693</v>
      </c>
      <c r="I48" s="27">
        <f aca="true" t="shared" si="17" ref="I48:AF48">I35</f>
        <v>13124</v>
      </c>
      <c r="J48" s="27">
        <f t="shared" si="17"/>
        <v>13318.6</v>
      </c>
      <c r="K48" s="27">
        <f t="shared" si="17"/>
        <v>13477.68</v>
      </c>
      <c r="L48" s="126">
        <f t="shared" si="17"/>
        <v>13584.53</v>
      </c>
      <c r="M48" s="126">
        <f t="shared" si="17"/>
        <v>13714.27</v>
      </c>
      <c r="N48" s="126">
        <f t="shared" si="17"/>
        <v>14224.65</v>
      </c>
      <c r="O48" s="126">
        <f t="shared" si="17"/>
        <v>14175.720000000001</v>
      </c>
      <c r="P48" s="127">
        <f t="shared" si="17"/>
        <v>14210.12</v>
      </c>
      <c r="Q48" s="127">
        <f t="shared" si="17"/>
        <v>14399.24</v>
      </c>
      <c r="R48" s="127">
        <f t="shared" si="17"/>
        <v>14465.12</v>
      </c>
      <c r="S48" s="127">
        <f t="shared" si="17"/>
        <v>14767.61</v>
      </c>
      <c r="T48" s="127">
        <f t="shared" si="17"/>
        <v>14572.6</v>
      </c>
      <c r="U48" s="127">
        <f t="shared" si="17"/>
        <v>14714.41</v>
      </c>
      <c r="V48" s="127">
        <f t="shared" si="17"/>
        <v>14827.6</v>
      </c>
      <c r="W48" s="127">
        <f t="shared" si="17"/>
        <v>14856.046000000004</v>
      </c>
      <c r="X48" s="127">
        <f t="shared" si="17"/>
        <v>14947.670000000004</v>
      </c>
      <c r="Y48" s="127">
        <f t="shared" si="17"/>
        <v>15020.2</v>
      </c>
      <c r="Z48" s="127">
        <f t="shared" si="17"/>
        <v>15097.241000000002</v>
      </c>
      <c r="AA48" s="127">
        <f t="shared" si="17"/>
        <v>15198.185000000003</v>
      </c>
      <c r="AB48" s="127">
        <f t="shared" si="17"/>
        <v>15273.495000000004</v>
      </c>
      <c r="AC48" s="127">
        <f t="shared" si="17"/>
        <v>15378.908000000001</v>
      </c>
      <c r="AD48" s="127">
        <f t="shared" si="17"/>
        <v>15464.568000000005</v>
      </c>
      <c r="AE48" s="127">
        <f t="shared" si="17"/>
        <v>15560.960000000001</v>
      </c>
      <c r="AF48" s="127">
        <f t="shared" si="17"/>
        <v>15759.467</v>
      </c>
      <c r="AG48" s="127">
        <f aca="true" t="shared" si="18" ref="AG48:AH50">AG35</f>
        <v>15853.227000000003</v>
      </c>
      <c r="AH48" s="127">
        <f t="shared" si="18"/>
        <v>15961.594000000001</v>
      </c>
    </row>
    <row r="49" spans="1:34" ht="15">
      <c r="A49" s="55" t="s">
        <v>211</v>
      </c>
      <c r="B49" s="27">
        <v>11944.4</v>
      </c>
      <c r="C49" s="27">
        <v>11974</v>
      </c>
      <c r="D49" s="27">
        <v>12027.6</v>
      </c>
      <c r="E49" s="27">
        <v>12037</v>
      </c>
      <c r="F49" s="27">
        <v>11660</v>
      </c>
      <c r="G49" s="27">
        <v>11672.2</v>
      </c>
      <c r="H49" s="27">
        <v>11837.2</v>
      </c>
      <c r="I49" s="27">
        <f aca="true" t="shared" si="19" ref="I49:AF49">I36</f>
        <v>11491.2</v>
      </c>
      <c r="J49" s="27">
        <f t="shared" si="19"/>
        <v>11454.5</v>
      </c>
      <c r="K49" s="27">
        <f t="shared" si="19"/>
        <v>11497.32</v>
      </c>
      <c r="L49" s="126">
        <f t="shared" si="19"/>
        <v>11720.6</v>
      </c>
      <c r="M49" s="126">
        <f t="shared" si="19"/>
        <v>11726.85</v>
      </c>
      <c r="N49" s="126">
        <f t="shared" si="19"/>
        <v>11719.5</v>
      </c>
      <c r="O49" s="126">
        <f t="shared" si="19"/>
        <v>11717.24</v>
      </c>
      <c r="P49" s="127">
        <f t="shared" si="19"/>
        <v>11717.04</v>
      </c>
      <c r="Q49" s="127">
        <f t="shared" si="19"/>
        <v>11715.939999999999</v>
      </c>
      <c r="R49" s="127">
        <f t="shared" si="19"/>
        <v>11683.34</v>
      </c>
      <c r="S49" s="127">
        <f t="shared" si="19"/>
        <v>11660.97</v>
      </c>
      <c r="T49" s="127">
        <f t="shared" si="19"/>
        <v>11712</v>
      </c>
      <c r="U49" s="127">
        <f t="shared" si="19"/>
        <v>11725.64</v>
      </c>
      <c r="V49" s="127">
        <f t="shared" si="19"/>
        <v>11732</v>
      </c>
      <c r="W49" s="127">
        <f t="shared" si="19"/>
        <v>11727.229000000001</v>
      </c>
      <c r="X49" s="127">
        <f t="shared" si="19"/>
        <v>11732.270000000002</v>
      </c>
      <c r="Y49" s="127">
        <f t="shared" si="19"/>
        <v>11727.7</v>
      </c>
      <c r="Z49" s="127">
        <f t="shared" si="19"/>
        <v>11734.803</v>
      </c>
      <c r="AA49" s="127">
        <f t="shared" si="19"/>
        <v>11696.373000000003</v>
      </c>
      <c r="AB49" s="127">
        <f t="shared" si="19"/>
        <v>11688.073</v>
      </c>
      <c r="AC49" s="127">
        <f t="shared" si="19"/>
        <v>11686.073</v>
      </c>
      <c r="AD49" s="127">
        <f t="shared" si="19"/>
        <v>11697.066</v>
      </c>
      <c r="AE49" s="127">
        <f t="shared" si="19"/>
        <v>11678.966</v>
      </c>
      <c r="AF49" s="127">
        <f t="shared" si="19"/>
        <v>11715.507999999998</v>
      </c>
      <c r="AG49" s="127">
        <f t="shared" si="18"/>
        <v>11695.610999999999</v>
      </c>
      <c r="AH49" s="127">
        <f t="shared" si="18"/>
        <v>11680.836000000001</v>
      </c>
    </row>
    <row r="50" spans="1:34" s="68" customFormat="1" ht="15.75">
      <c r="A50" s="17" t="s">
        <v>6</v>
      </c>
      <c r="B50" s="27">
        <v>23377.2</v>
      </c>
      <c r="C50" s="27">
        <v>23516</v>
      </c>
      <c r="D50" s="27">
        <v>23650.9</v>
      </c>
      <c r="E50" s="27">
        <v>23760.2</v>
      </c>
      <c r="F50" s="27">
        <v>23892</v>
      </c>
      <c r="G50" s="27">
        <v>24269.71</v>
      </c>
      <c r="H50" s="27">
        <v>24530.2</v>
      </c>
      <c r="I50" s="27">
        <f aca="true" t="shared" si="20" ref="I50:AF50">I37</f>
        <v>24617.6</v>
      </c>
      <c r="J50" s="27">
        <f t="shared" si="20"/>
        <v>24775.5</v>
      </c>
      <c r="K50" s="27">
        <f t="shared" si="20"/>
        <v>24975</v>
      </c>
      <c r="L50" s="183">
        <f t="shared" si="20"/>
        <v>25305.13</v>
      </c>
      <c r="M50" s="183">
        <f t="shared" si="20"/>
        <v>25441.120000000003</v>
      </c>
      <c r="N50" s="183">
        <f t="shared" si="20"/>
        <v>25944.15</v>
      </c>
      <c r="O50" s="183">
        <f t="shared" si="20"/>
        <v>25892.96</v>
      </c>
      <c r="P50" s="186">
        <f t="shared" si="20"/>
        <v>25927.160000000003</v>
      </c>
      <c r="Q50" s="186">
        <f t="shared" si="20"/>
        <v>26115.18</v>
      </c>
      <c r="R50" s="186">
        <f t="shared" si="20"/>
        <v>26148.46</v>
      </c>
      <c r="S50" s="186">
        <f t="shared" si="20"/>
        <v>26428.58</v>
      </c>
      <c r="T50" s="186">
        <f t="shared" si="20"/>
        <v>26284.6</v>
      </c>
      <c r="U50" s="186">
        <f t="shared" si="20"/>
        <v>26440.05</v>
      </c>
      <c r="V50" s="186">
        <f t="shared" si="20"/>
        <v>26559.6</v>
      </c>
      <c r="W50" s="186">
        <f t="shared" si="20"/>
        <v>26583.275000000005</v>
      </c>
      <c r="X50" s="186">
        <f t="shared" si="20"/>
        <v>26679.940000000006</v>
      </c>
      <c r="Y50" s="186">
        <f t="shared" si="20"/>
        <v>26747.9</v>
      </c>
      <c r="Z50" s="186">
        <f t="shared" si="20"/>
        <v>26832.044</v>
      </c>
      <c r="AA50" s="186">
        <f t="shared" si="20"/>
        <v>26894.558000000005</v>
      </c>
      <c r="AB50" s="186">
        <f t="shared" si="20"/>
        <v>26961.568000000007</v>
      </c>
      <c r="AC50" s="186">
        <f t="shared" si="20"/>
        <v>27064.981</v>
      </c>
      <c r="AD50" s="186">
        <f t="shared" si="20"/>
        <v>27161.634000000005</v>
      </c>
      <c r="AE50" s="186">
        <f t="shared" si="20"/>
        <v>27239.926</v>
      </c>
      <c r="AF50" s="186">
        <f t="shared" si="20"/>
        <v>27474.975</v>
      </c>
      <c r="AG50" s="186">
        <f t="shared" si="18"/>
        <v>27548.838000000003</v>
      </c>
      <c r="AH50" s="186">
        <f t="shared" si="18"/>
        <v>27642.43</v>
      </c>
    </row>
    <row r="51" spans="1:34" ht="26.25" customHeight="1">
      <c r="A51" s="56" t="s">
        <v>225</v>
      </c>
      <c r="B51" s="27">
        <v>51702.2</v>
      </c>
      <c r="C51" s="27">
        <v>51923.2</v>
      </c>
      <c r="D51" s="27">
        <v>52049.1</v>
      </c>
      <c r="E51" s="27">
        <v>52134.7</v>
      </c>
      <c r="F51" s="27">
        <v>52345.65</v>
      </c>
      <c r="G51" s="27">
        <v>52801.76</v>
      </c>
      <c r="H51" s="27">
        <v>53077.8</v>
      </c>
      <c r="I51" s="27">
        <v>53149.3</v>
      </c>
      <c r="J51" s="27">
        <v>53324.6</v>
      </c>
      <c r="K51" s="27">
        <f aca="true" t="shared" si="21" ref="K51:T51">K50+K44+K41</f>
        <v>53520.54</v>
      </c>
      <c r="L51" s="183">
        <f t="shared" si="21"/>
        <v>53883.490000000005</v>
      </c>
      <c r="M51" s="183">
        <f t="shared" si="21"/>
        <v>54055.270000000004</v>
      </c>
      <c r="N51" s="183">
        <f t="shared" si="21"/>
        <v>54589.47</v>
      </c>
      <c r="O51" s="183">
        <f t="shared" si="21"/>
        <v>54559.28999999999</v>
      </c>
      <c r="P51" s="186">
        <f t="shared" si="21"/>
        <v>54590.490000000005</v>
      </c>
      <c r="Q51" s="186">
        <f t="shared" si="21"/>
        <v>54846.56</v>
      </c>
      <c r="R51" s="186">
        <f t="shared" si="21"/>
        <v>54968.39</v>
      </c>
      <c r="S51" s="186">
        <f t="shared" si="21"/>
        <v>55185.89</v>
      </c>
      <c r="T51" s="186">
        <f t="shared" si="21"/>
        <v>55343.6</v>
      </c>
      <c r="U51" s="186">
        <f aca="true" t="shared" si="22" ref="U51:AH51">U17+U27+U38</f>
        <v>55532.27</v>
      </c>
      <c r="V51" s="186">
        <f t="shared" si="22"/>
        <v>55625.6</v>
      </c>
      <c r="W51" s="186">
        <f t="shared" si="22"/>
        <v>55771.76700000001</v>
      </c>
      <c r="X51" s="186">
        <f t="shared" si="22"/>
        <v>55912.001000000004</v>
      </c>
      <c r="Y51" s="186">
        <f t="shared" si="22"/>
        <v>55954.997</v>
      </c>
      <c r="Z51" s="186">
        <f t="shared" si="22"/>
        <v>56054.228</v>
      </c>
      <c r="AA51" s="186">
        <f t="shared" si="22"/>
        <v>56152.15800000001</v>
      </c>
      <c r="AB51" s="186">
        <f t="shared" si="22"/>
        <v>56249.781</v>
      </c>
      <c r="AC51" s="186">
        <f t="shared" si="22"/>
        <v>56364.28199999999</v>
      </c>
      <c r="AD51" s="186">
        <f t="shared" si="22"/>
        <v>56590.562000000005</v>
      </c>
      <c r="AE51" s="186">
        <f t="shared" si="22"/>
        <v>56722.198</v>
      </c>
      <c r="AF51" s="186">
        <f t="shared" si="22"/>
        <v>56958.50299999999</v>
      </c>
      <c r="AG51" s="186">
        <f t="shared" si="22"/>
        <v>57076.622</v>
      </c>
      <c r="AH51" s="186">
        <f t="shared" si="22"/>
        <v>57186.583999999995</v>
      </c>
    </row>
    <row r="52" spans="12:22" ht="16.5" customHeight="1">
      <c r="L52" s="187"/>
      <c r="M52" s="187"/>
      <c r="N52" s="187"/>
      <c r="O52" s="187"/>
      <c r="P52" s="187"/>
      <c r="Q52" s="187"/>
      <c r="R52" s="187"/>
      <c r="S52" s="187"/>
      <c r="T52" s="187"/>
      <c r="U52" s="187"/>
      <c r="V52" s="187"/>
    </row>
    <row r="55" ht="12" customHeight="1"/>
  </sheetData>
  <sheetProtection/>
  <printOptions/>
  <pageMargins left="0.75" right="0.75" top="1" bottom="1" header="0.5" footer="0.5"/>
  <pageSetup fitToHeight="1" fitToWidth="1" horizontalDpi="300" verticalDpi="300" orientation="portrait" paperSize="9" scale="22" r:id="rId2"/>
  <headerFooter alignWithMargins="0">
    <oddHeader>&amp;R&amp;"Arial,Bold"&amp;17ROAD NETWORK</oddHeader>
  </headerFooter>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C72"/>
  <sheetViews>
    <sheetView zoomScale="75" zoomScaleNormal="75" zoomScalePageLayoutView="0" workbookViewId="0" topLeftCell="A1">
      <selection activeCell="I22" sqref="I22"/>
    </sheetView>
  </sheetViews>
  <sheetFormatPr defaultColWidth="9.140625" defaultRowHeight="12.75"/>
  <cols>
    <col min="1" max="1" width="31.140625" style="88" customWidth="1"/>
    <col min="2" max="11" width="13.8515625" style="88" customWidth="1"/>
    <col min="12" max="12" width="9.140625" style="88" customWidth="1"/>
    <col min="13" max="13" width="15.28125" style="88" customWidth="1"/>
    <col min="14" max="16" width="9.140625" style="88" customWidth="1"/>
    <col min="17" max="17" width="21.57421875" style="88" customWidth="1"/>
    <col min="18" max="18" width="13.57421875" style="88" customWidth="1"/>
    <col min="19" max="20" width="9.140625" style="88" customWidth="1"/>
    <col min="21" max="21" width="12.00390625" style="88" bestFit="1" customWidth="1"/>
    <col min="22" max="16384" width="9.140625" style="88" customWidth="1"/>
  </cols>
  <sheetData>
    <row r="1" spans="1:12" s="3" customFormat="1" ht="21" customHeight="1">
      <c r="A1" s="56" t="s">
        <v>325</v>
      </c>
      <c r="B1" s="55"/>
      <c r="C1" s="19"/>
      <c r="D1" s="19"/>
      <c r="E1" s="55"/>
      <c r="F1" s="19"/>
      <c r="G1" s="19"/>
      <c r="H1" s="19"/>
      <c r="I1" s="19"/>
      <c r="J1" s="19"/>
      <c r="K1" s="19"/>
      <c r="L1" s="19"/>
    </row>
    <row r="2" spans="1:12" s="3" customFormat="1" ht="15.75" customHeight="1">
      <c r="A2" s="134" t="s">
        <v>226</v>
      </c>
      <c r="B2" s="55"/>
      <c r="C2" s="19"/>
      <c r="D2" s="19"/>
      <c r="E2" s="55"/>
      <c r="F2" s="19"/>
      <c r="G2" s="19"/>
      <c r="H2" s="19"/>
      <c r="I2" s="19"/>
      <c r="J2" s="19"/>
      <c r="K2" s="19"/>
      <c r="L2" s="19"/>
    </row>
    <row r="3" spans="1:12" s="3" customFormat="1" ht="15.75" customHeight="1">
      <c r="A3" s="55" t="s">
        <v>98</v>
      </c>
      <c r="B3" s="55"/>
      <c r="C3" s="19"/>
      <c r="D3" s="19"/>
      <c r="E3" s="55"/>
      <c r="F3" s="19"/>
      <c r="G3" s="19"/>
      <c r="H3" s="19"/>
      <c r="I3" s="19"/>
      <c r="J3" s="19"/>
      <c r="K3" s="19"/>
      <c r="L3" s="19"/>
    </row>
    <row r="4" spans="1:237" ht="87.75" customHeight="1">
      <c r="A4" s="17" t="s">
        <v>18</v>
      </c>
      <c r="B4" s="139" t="s">
        <v>263</v>
      </c>
      <c r="C4" s="139" t="s">
        <v>262</v>
      </c>
      <c r="D4" s="139" t="s">
        <v>260</v>
      </c>
      <c r="E4" s="139" t="s">
        <v>261</v>
      </c>
      <c r="F4" s="139" t="s">
        <v>264</v>
      </c>
      <c r="G4" s="139" t="s">
        <v>265</v>
      </c>
      <c r="H4" s="139" t="s">
        <v>266</v>
      </c>
      <c r="I4" s="139" t="s">
        <v>267</v>
      </c>
      <c r="J4" s="139" t="s">
        <v>268</v>
      </c>
      <c r="K4" s="140" t="s">
        <v>270</v>
      </c>
      <c r="L4" s="89"/>
      <c r="M4" s="89"/>
      <c r="N4" s="89"/>
      <c r="O4" s="89"/>
      <c r="P4" s="89"/>
      <c r="Q4" s="3"/>
      <c r="R4" s="3"/>
      <c r="S4" s="25"/>
      <c r="T4" s="25"/>
      <c r="U4" s="118"/>
      <c r="V4" s="84"/>
      <c r="W4" s="3"/>
      <c r="X4" s="3"/>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row>
    <row r="5" spans="1:27" ht="15">
      <c r="A5" s="89"/>
      <c r="B5" s="177"/>
      <c r="C5" s="177"/>
      <c r="D5" s="22"/>
      <c r="E5" s="22"/>
      <c r="F5" s="19"/>
      <c r="G5" s="19"/>
      <c r="H5" s="19"/>
      <c r="I5" s="19"/>
      <c r="J5" s="19"/>
      <c r="K5" s="137" t="s">
        <v>19</v>
      </c>
      <c r="M5" s="112"/>
      <c r="N5" s="3"/>
      <c r="O5" s="21"/>
      <c r="P5" s="21"/>
      <c r="Q5" s="3"/>
      <c r="R5" s="3"/>
      <c r="S5" s="25"/>
      <c r="T5" s="25"/>
      <c r="U5" s="118"/>
      <c r="V5" s="84"/>
      <c r="W5" s="119"/>
      <c r="X5" s="3"/>
      <c r="Y5" s="25"/>
      <c r="Z5" s="25"/>
      <c r="AA5" s="25"/>
    </row>
    <row r="6" spans="1:28" s="3" customFormat="1" ht="15">
      <c r="A6" s="22" t="s">
        <v>20</v>
      </c>
      <c r="B6" s="165">
        <v>0</v>
      </c>
      <c r="C6" s="165">
        <v>0</v>
      </c>
      <c r="D6" s="165">
        <v>33.135999999999996</v>
      </c>
      <c r="E6" s="165">
        <f aca="true" t="shared" si="0" ref="E6:E35">SUM(B6:D6)</f>
        <v>33.135999999999996</v>
      </c>
      <c r="F6" s="168">
        <v>129.45</v>
      </c>
      <c r="G6" s="168">
        <v>42.2</v>
      </c>
      <c r="H6" s="168">
        <v>95.55</v>
      </c>
      <c r="I6" s="168">
        <v>737.1</v>
      </c>
      <c r="J6" s="168">
        <f aca="true" t="shared" si="1" ref="J6:J37">SUM(F6:I6)</f>
        <v>1004.3</v>
      </c>
      <c r="K6" s="130">
        <f aca="true" t="shared" si="2" ref="K6:K37">E6+J6</f>
        <v>1037.436</v>
      </c>
      <c r="L6" s="178"/>
      <c r="M6" s="88"/>
      <c r="O6" s="166"/>
      <c r="P6" s="21"/>
      <c r="S6" s="25"/>
      <c r="T6" s="25"/>
      <c r="U6" s="118"/>
      <c r="V6" s="84"/>
      <c r="W6" s="119"/>
      <c r="Y6" s="25"/>
      <c r="Z6" s="25"/>
      <c r="AA6" s="25"/>
      <c r="AB6" s="119"/>
    </row>
    <row r="7" spans="1:28" s="3" customFormat="1" ht="15">
      <c r="A7" s="22" t="s">
        <v>21</v>
      </c>
      <c r="B7" s="165">
        <v>0</v>
      </c>
      <c r="C7" s="165">
        <v>0</v>
      </c>
      <c r="D7" s="165">
        <v>232.73999999999998</v>
      </c>
      <c r="E7" s="165">
        <f t="shared" si="0"/>
        <v>232.73999999999998</v>
      </c>
      <c r="F7" s="168">
        <v>687.7</v>
      </c>
      <c r="G7" s="168">
        <v>814.2</v>
      </c>
      <c r="H7" s="168">
        <v>1547.7</v>
      </c>
      <c r="I7" s="168">
        <v>2544.74</v>
      </c>
      <c r="J7" s="168">
        <f t="shared" si="1"/>
        <v>5594.34</v>
      </c>
      <c r="K7" s="130">
        <f t="shared" si="2"/>
        <v>5827.08</v>
      </c>
      <c r="L7" s="178"/>
      <c r="M7" s="88"/>
      <c r="O7" s="166"/>
      <c r="P7" s="21"/>
      <c r="S7" s="25"/>
      <c r="T7" s="25"/>
      <c r="U7" s="118"/>
      <c r="V7" s="84"/>
      <c r="W7" s="119"/>
      <c r="Y7" s="25"/>
      <c r="Z7" s="25"/>
      <c r="AA7" s="25"/>
      <c r="AB7" s="119"/>
    </row>
    <row r="8" spans="1:28" s="3" customFormat="1" ht="15">
      <c r="A8" s="22" t="s">
        <v>22</v>
      </c>
      <c r="B8" s="165">
        <v>0</v>
      </c>
      <c r="C8" s="165">
        <v>0</v>
      </c>
      <c r="D8" s="165">
        <v>54.573</v>
      </c>
      <c r="E8" s="165">
        <f t="shared" si="0"/>
        <v>54.573</v>
      </c>
      <c r="F8" s="168">
        <v>192.5</v>
      </c>
      <c r="G8" s="168">
        <v>254.7</v>
      </c>
      <c r="H8" s="168">
        <v>488.6</v>
      </c>
      <c r="I8" s="168">
        <v>885.3</v>
      </c>
      <c r="J8" s="168">
        <f t="shared" si="1"/>
        <v>1821.1</v>
      </c>
      <c r="K8" s="130">
        <f t="shared" si="2"/>
        <v>1875.673</v>
      </c>
      <c r="L8" s="178"/>
      <c r="M8" s="88"/>
      <c r="O8" s="166"/>
      <c r="P8" s="21"/>
      <c r="S8" s="25"/>
      <c r="T8" s="25"/>
      <c r="U8" s="118"/>
      <c r="V8" s="84"/>
      <c r="W8" s="119"/>
      <c r="Y8" s="25"/>
      <c r="Z8" s="25"/>
      <c r="AA8" s="25"/>
      <c r="AB8" s="119"/>
    </row>
    <row r="9" spans="1:28" s="3" customFormat="1" ht="15">
      <c r="A9" s="22" t="s">
        <v>23</v>
      </c>
      <c r="B9" s="165">
        <v>0</v>
      </c>
      <c r="C9" s="165">
        <v>0</v>
      </c>
      <c r="D9" s="165">
        <v>296.274</v>
      </c>
      <c r="E9" s="165">
        <f t="shared" si="0"/>
        <v>296.274</v>
      </c>
      <c r="F9" s="168">
        <v>505.29</v>
      </c>
      <c r="G9" s="168">
        <v>613.51</v>
      </c>
      <c r="H9" s="168">
        <v>434.27</v>
      </c>
      <c r="I9" s="168">
        <v>733.05</v>
      </c>
      <c r="J9" s="168">
        <f t="shared" si="1"/>
        <v>2286.12</v>
      </c>
      <c r="K9" s="130">
        <f t="shared" si="2"/>
        <v>2582.394</v>
      </c>
      <c r="L9" s="178"/>
      <c r="M9" s="88"/>
      <c r="O9" s="166"/>
      <c r="S9" s="25"/>
      <c r="T9" s="25"/>
      <c r="U9" s="118"/>
      <c r="V9" s="84"/>
      <c r="W9" s="119"/>
      <c r="Y9" s="25"/>
      <c r="Z9" s="25"/>
      <c r="AA9" s="25"/>
      <c r="AB9" s="119"/>
    </row>
    <row r="10" spans="1:28" s="3" customFormat="1" ht="15">
      <c r="A10" s="22" t="s">
        <v>25</v>
      </c>
      <c r="B10" s="165">
        <v>0</v>
      </c>
      <c r="C10" s="165">
        <v>0</v>
      </c>
      <c r="D10" s="165">
        <v>2.916</v>
      </c>
      <c r="E10" s="165">
        <f t="shared" si="0"/>
        <v>2.916</v>
      </c>
      <c r="F10" s="168">
        <v>49.675</v>
      </c>
      <c r="G10" s="168">
        <v>34.4</v>
      </c>
      <c r="H10" s="168">
        <v>28.2</v>
      </c>
      <c r="I10" s="168">
        <v>180.652</v>
      </c>
      <c r="J10" s="168">
        <f t="shared" si="1"/>
        <v>292.92699999999996</v>
      </c>
      <c r="K10" s="130">
        <f t="shared" si="2"/>
        <v>295.84299999999996</v>
      </c>
      <c r="L10" s="178"/>
      <c r="M10" s="88"/>
      <c r="N10" s="88"/>
      <c r="O10" s="166"/>
      <c r="S10" s="25"/>
      <c r="T10" s="25"/>
      <c r="U10" s="118"/>
      <c r="V10" s="84"/>
      <c r="W10" s="119"/>
      <c r="Y10" s="25"/>
      <c r="Z10" s="25"/>
      <c r="AA10" s="25"/>
      <c r="AB10" s="119"/>
    </row>
    <row r="11" spans="1:28" s="3" customFormat="1" ht="15">
      <c r="A11" s="22" t="s">
        <v>26</v>
      </c>
      <c r="B11" s="46">
        <v>59.016</v>
      </c>
      <c r="C11" s="46">
        <v>14.452</v>
      </c>
      <c r="D11" s="165">
        <v>278.654</v>
      </c>
      <c r="E11" s="165">
        <f t="shared" si="0"/>
        <v>352.122</v>
      </c>
      <c r="F11" s="168">
        <v>494.779</v>
      </c>
      <c r="G11" s="168">
        <v>735.021</v>
      </c>
      <c r="H11" s="168">
        <v>1179.054</v>
      </c>
      <c r="I11" s="168">
        <v>1793.818</v>
      </c>
      <c r="J11" s="168">
        <f t="shared" si="1"/>
        <v>4202.6720000000005</v>
      </c>
      <c r="K11" s="165">
        <f t="shared" si="2"/>
        <v>4554.794000000001</v>
      </c>
      <c r="L11" s="178"/>
      <c r="M11" s="88"/>
      <c r="O11" s="166"/>
      <c r="T11" s="25"/>
      <c r="U11" s="118"/>
      <c r="V11" s="84"/>
      <c r="W11" s="119"/>
      <c r="Y11" s="25"/>
      <c r="Z11" s="25"/>
      <c r="AA11" s="25"/>
      <c r="AB11" s="119"/>
    </row>
    <row r="12" spans="1:28" s="3" customFormat="1" ht="15">
      <c r="A12" s="22" t="s">
        <v>27</v>
      </c>
      <c r="B12" s="165">
        <v>0</v>
      </c>
      <c r="C12" s="165">
        <v>0</v>
      </c>
      <c r="D12" s="165">
        <v>19.584</v>
      </c>
      <c r="E12" s="165">
        <f t="shared" si="0"/>
        <v>19.584</v>
      </c>
      <c r="F12" s="168">
        <v>36.5</v>
      </c>
      <c r="G12" s="168">
        <v>17</v>
      </c>
      <c r="H12" s="168">
        <v>95.9</v>
      </c>
      <c r="I12" s="168">
        <v>428.6</v>
      </c>
      <c r="J12" s="168">
        <f t="shared" si="1"/>
        <v>578</v>
      </c>
      <c r="K12" s="130">
        <f t="shared" si="2"/>
        <v>597.584</v>
      </c>
      <c r="L12" s="178"/>
      <c r="M12" s="88"/>
      <c r="N12" s="88"/>
      <c r="O12" s="166"/>
      <c r="V12" s="84"/>
      <c r="Y12" s="25"/>
      <c r="Z12" s="25"/>
      <c r="AA12" s="25"/>
      <c r="AB12" s="119"/>
    </row>
    <row r="13" spans="1:28" s="3" customFormat="1" ht="15">
      <c r="A13" s="22" t="s">
        <v>28</v>
      </c>
      <c r="B13" s="46">
        <v>10.66</v>
      </c>
      <c r="C13" s="46">
        <v>3.656</v>
      </c>
      <c r="D13" s="165">
        <v>55.848</v>
      </c>
      <c r="E13" s="165">
        <f t="shared" si="0"/>
        <v>70.164</v>
      </c>
      <c r="F13" s="168">
        <v>124.3</v>
      </c>
      <c r="G13" s="168">
        <v>193.1</v>
      </c>
      <c r="H13" s="168">
        <v>210.8</v>
      </c>
      <c r="I13" s="168">
        <v>642.7</v>
      </c>
      <c r="J13" s="168">
        <f t="shared" si="1"/>
        <v>1170.9</v>
      </c>
      <c r="K13" s="130">
        <f t="shared" si="2"/>
        <v>1241.064</v>
      </c>
      <c r="L13" s="178"/>
      <c r="M13" s="88"/>
      <c r="O13" s="166"/>
      <c r="V13" s="84"/>
      <c r="W13" s="119"/>
      <c r="Y13" s="25"/>
      <c r="Z13" s="25"/>
      <c r="AA13" s="25"/>
      <c r="AB13" s="119"/>
    </row>
    <row r="14" spans="1:28" s="3" customFormat="1" ht="15">
      <c r="A14" s="22" t="s">
        <v>29</v>
      </c>
      <c r="B14" s="165">
        <v>0</v>
      </c>
      <c r="C14" s="165">
        <v>0</v>
      </c>
      <c r="D14" s="165"/>
      <c r="E14" s="165">
        <f t="shared" si="0"/>
        <v>0</v>
      </c>
      <c r="F14" s="168">
        <v>56.7</v>
      </c>
      <c r="G14" s="168">
        <v>47.3</v>
      </c>
      <c r="H14" s="168">
        <v>33.6</v>
      </c>
      <c r="I14" s="168">
        <v>392.41</v>
      </c>
      <c r="J14" s="168">
        <f t="shared" si="1"/>
        <v>530.01</v>
      </c>
      <c r="K14" s="130">
        <f t="shared" si="2"/>
        <v>530.01</v>
      </c>
      <c r="L14" s="178"/>
      <c r="V14" s="119"/>
      <c r="W14" s="119"/>
      <c r="AA14" s="25"/>
      <c r="AB14" s="119"/>
    </row>
    <row r="15" spans="1:28" s="3" customFormat="1" ht="15">
      <c r="A15" s="22" t="s">
        <v>30</v>
      </c>
      <c r="B15" s="165">
        <v>0</v>
      </c>
      <c r="C15" s="165">
        <v>0</v>
      </c>
      <c r="D15" s="165">
        <v>59.233</v>
      </c>
      <c r="E15" s="165">
        <f>SUM(C15:D15)</f>
        <v>59.233</v>
      </c>
      <c r="F15" s="168">
        <v>118.38</v>
      </c>
      <c r="G15" s="168">
        <v>170.25</v>
      </c>
      <c r="H15" s="168">
        <v>223.81</v>
      </c>
      <c r="I15" s="168">
        <v>629.3</v>
      </c>
      <c r="J15" s="168">
        <f t="shared" si="1"/>
        <v>1141.74</v>
      </c>
      <c r="K15" s="130">
        <f t="shared" si="2"/>
        <v>1200.973</v>
      </c>
      <c r="L15" s="178"/>
      <c r="V15" s="84"/>
      <c r="W15" s="119"/>
      <c r="Y15" s="25"/>
      <c r="Z15" s="25"/>
      <c r="AA15" s="25"/>
      <c r="AB15" s="119"/>
    </row>
    <row r="16" spans="1:28" s="3" customFormat="1" ht="15">
      <c r="A16" s="22" t="s">
        <v>31</v>
      </c>
      <c r="B16" s="46">
        <v>9.29</v>
      </c>
      <c r="C16" s="46">
        <v>2.752</v>
      </c>
      <c r="D16" s="165">
        <v>10.285999999999998</v>
      </c>
      <c r="E16" s="165">
        <f t="shared" si="0"/>
        <v>22.327999999999996</v>
      </c>
      <c r="F16" s="168">
        <v>31.1</v>
      </c>
      <c r="G16" s="168">
        <v>49.6</v>
      </c>
      <c r="H16" s="168">
        <v>82.9</v>
      </c>
      <c r="I16" s="168">
        <v>323.3</v>
      </c>
      <c r="J16" s="168">
        <f t="shared" si="1"/>
        <v>486.90000000000003</v>
      </c>
      <c r="K16" s="130">
        <f t="shared" si="2"/>
        <v>509.228</v>
      </c>
      <c r="L16" s="178"/>
      <c r="U16" s="118"/>
      <c r="V16" s="84"/>
      <c r="W16" s="119"/>
      <c r="Y16" s="25"/>
      <c r="Z16" s="25"/>
      <c r="AA16" s="25"/>
      <c r="AB16" s="119"/>
    </row>
    <row r="17" spans="1:28" s="3" customFormat="1" ht="15">
      <c r="A17" s="22" t="s">
        <v>32</v>
      </c>
      <c r="B17" s="46">
        <v>18.75</v>
      </c>
      <c r="C17" s="46">
        <v>14.201</v>
      </c>
      <c r="D17" s="165">
        <v>34.158</v>
      </c>
      <c r="E17" s="165">
        <f t="shared" si="0"/>
        <v>67.10900000000001</v>
      </c>
      <c r="F17" s="168">
        <v>136.3</v>
      </c>
      <c r="G17" s="168">
        <v>51.4</v>
      </c>
      <c r="H17" s="168">
        <v>119.7</v>
      </c>
      <c r="I17" s="168">
        <v>1147.7</v>
      </c>
      <c r="J17" s="168">
        <f t="shared" si="1"/>
        <v>1455.1000000000001</v>
      </c>
      <c r="K17" s="130">
        <f t="shared" si="2"/>
        <v>1522.209</v>
      </c>
      <c r="L17" s="178"/>
      <c r="M17" s="88"/>
      <c r="O17" s="166"/>
      <c r="V17" s="84"/>
      <c r="Y17" s="25"/>
      <c r="Z17" s="25"/>
      <c r="AA17" s="25"/>
      <c r="AB17" s="119"/>
    </row>
    <row r="18" spans="1:28" s="3" customFormat="1" ht="15">
      <c r="A18" s="22" t="s">
        <v>74</v>
      </c>
      <c r="B18" s="165">
        <v>0</v>
      </c>
      <c r="C18" s="165">
        <v>0</v>
      </c>
      <c r="D18" s="165">
        <v>0</v>
      </c>
      <c r="E18" s="165">
        <f t="shared" si="0"/>
        <v>0</v>
      </c>
      <c r="F18" s="168">
        <v>339.6</v>
      </c>
      <c r="G18" s="168">
        <v>176.5</v>
      </c>
      <c r="H18" s="168">
        <v>188.9</v>
      </c>
      <c r="I18" s="168">
        <v>487.46</v>
      </c>
      <c r="J18" s="168">
        <f t="shared" si="1"/>
        <v>1192.46</v>
      </c>
      <c r="K18" s="130">
        <f t="shared" si="2"/>
        <v>1192.46</v>
      </c>
      <c r="L18" s="178"/>
      <c r="V18" s="119"/>
      <c r="W18" s="119"/>
      <c r="Y18" s="25"/>
      <c r="Z18" s="25"/>
      <c r="AA18" s="25"/>
      <c r="AB18" s="119"/>
    </row>
    <row r="19" spans="1:28" s="3" customFormat="1" ht="15">
      <c r="A19" s="22" t="s">
        <v>33</v>
      </c>
      <c r="B19" s="46">
        <v>39.31</v>
      </c>
      <c r="C19" s="46">
        <v>13.629</v>
      </c>
      <c r="D19" s="165">
        <v>4.8580000000000005</v>
      </c>
      <c r="E19" s="165">
        <f t="shared" si="0"/>
        <v>57.797</v>
      </c>
      <c r="F19" s="168">
        <v>114.22</v>
      </c>
      <c r="G19" s="168">
        <v>96.02</v>
      </c>
      <c r="H19" s="168">
        <v>118.13</v>
      </c>
      <c r="I19" s="168">
        <v>661.12</v>
      </c>
      <c r="J19" s="168">
        <f t="shared" si="1"/>
        <v>989.49</v>
      </c>
      <c r="K19" s="130">
        <f t="shared" si="2"/>
        <v>1047.287</v>
      </c>
      <c r="L19" s="178"/>
      <c r="M19" s="88"/>
      <c r="O19" s="166"/>
      <c r="Q19" s="14"/>
      <c r="U19" s="118"/>
      <c r="V19" s="84"/>
      <c r="W19" s="119"/>
      <c r="Y19" s="25"/>
      <c r="Z19" s="25"/>
      <c r="AA19" s="25"/>
      <c r="AB19" s="119"/>
    </row>
    <row r="20" spans="1:28" s="3" customFormat="1" ht="15">
      <c r="A20" s="22" t="s">
        <v>34</v>
      </c>
      <c r="B20" s="46">
        <v>20.119</v>
      </c>
      <c r="C20" s="46">
        <v>9.095</v>
      </c>
      <c r="D20" s="165">
        <v>96.338</v>
      </c>
      <c r="E20" s="165">
        <f t="shared" si="0"/>
        <v>125.55199999999999</v>
      </c>
      <c r="F20" s="168">
        <v>321.6</v>
      </c>
      <c r="G20" s="168">
        <v>324.6</v>
      </c>
      <c r="H20" s="168">
        <v>352.1</v>
      </c>
      <c r="I20" s="168">
        <v>1463.9</v>
      </c>
      <c r="J20" s="168">
        <f t="shared" si="1"/>
        <v>2462.2000000000003</v>
      </c>
      <c r="K20" s="130">
        <f t="shared" si="2"/>
        <v>2587.7520000000004</v>
      </c>
      <c r="L20" s="178"/>
      <c r="V20" s="84"/>
      <c r="W20" s="119"/>
      <c r="Y20" s="25"/>
      <c r="Z20" s="25"/>
      <c r="AA20" s="25"/>
      <c r="AB20" s="119"/>
    </row>
    <row r="21" spans="1:28" s="3" customFormat="1" ht="15">
      <c r="A21" s="22" t="s">
        <v>35</v>
      </c>
      <c r="B21" s="46">
        <v>52.382</v>
      </c>
      <c r="C21" s="46">
        <v>53.978</v>
      </c>
      <c r="D21" s="165">
        <v>2.069</v>
      </c>
      <c r="E21" s="165">
        <f t="shared" si="0"/>
        <v>108.429</v>
      </c>
      <c r="F21" s="168">
        <v>134.9</v>
      </c>
      <c r="G21" s="168">
        <v>63.7</v>
      </c>
      <c r="H21" s="168">
        <v>210</v>
      </c>
      <c r="I21" s="168">
        <v>1436.5</v>
      </c>
      <c r="J21" s="168">
        <f t="shared" si="1"/>
        <v>1845.1</v>
      </c>
      <c r="K21" s="130">
        <f t="shared" si="2"/>
        <v>1953.529</v>
      </c>
      <c r="L21" s="178"/>
      <c r="M21" s="88"/>
      <c r="O21" s="166"/>
      <c r="S21" s="25"/>
      <c r="T21" s="25"/>
      <c r="U21" s="118"/>
      <c r="V21" s="84"/>
      <c r="W21" s="119"/>
      <c r="Y21" s="25"/>
      <c r="Z21" s="25"/>
      <c r="AA21" s="25"/>
      <c r="AB21" s="119"/>
    </row>
    <row r="22" spans="1:28" s="3" customFormat="1" ht="15">
      <c r="A22" s="22" t="s">
        <v>36</v>
      </c>
      <c r="B22" s="165">
        <v>0</v>
      </c>
      <c r="C22" s="165">
        <v>0</v>
      </c>
      <c r="D22" s="165">
        <v>962.536</v>
      </c>
      <c r="E22" s="165">
        <f t="shared" si="0"/>
        <v>962.536</v>
      </c>
      <c r="F22" s="168">
        <v>1399.8</v>
      </c>
      <c r="G22" s="168">
        <v>981.7</v>
      </c>
      <c r="H22" s="168">
        <v>1448.2</v>
      </c>
      <c r="I22" s="168">
        <v>2950.1</v>
      </c>
      <c r="J22" s="168">
        <f t="shared" si="1"/>
        <v>6779.799999999999</v>
      </c>
      <c r="K22" s="130">
        <f t="shared" si="2"/>
        <v>7742.335999999999</v>
      </c>
      <c r="L22" s="178"/>
      <c r="V22" s="84"/>
      <c r="W22" s="119"/>
      <c r="Y22" s="25"/>
      <c r="Z22" s="25"/>
      <c r="AA22" s="25"/>
      <c r="AB22" s="119"/>
    </row>
    <row r="23" spans="1:28" s="3" customFormat="1" ht="15">
      <c r="A23" s="22" t="s">
        <v>37</v>
      </c>
      <c r="B23" s="165">
        <v>0</v>
      </c>
      <c r="C23" s="165">
        <v>0</v>
      </c>
      <c r="D23" s="165">
        <v>28.055</v>
      </c>
      <c r="E23" s="165">
        <f t="shared" si="0"/>
        <v>28.055</v>
      </c>
      <c r="F23" s="168">
        <v>23.5</v>
      </c>
      <c r="G23" s="168">
        <v>22.7</v>
      </c>
      <c r="H23" s="168">
        <v>54</v>
      </c>
      <c r="I23" s="168">
        <v>275.2</v>
      </c>
      <c r="J23" s="168">
        <f t="shared" si="1"/>
        <v>375.4</v>
      </c>
      <c r="K23" s="130">
        <f t="shared" si="2"/>
        <v>403.455</v>
      </c>
      <c r="L23" s="178"/>
      <c r="M23" s="88"/>
      <c r="O23" s="166"/>
      <c r="S23" s="25"/>
      <c r="T23" s="25"/>
      <c r="U23" s="118"/>
      <c r="V23" s="84"/>
      <c r="W23" s="119"/>
      <c r="Y23" s="25"/>
      <c r="Z23" s="25"/>
      <c r="AA23" s="25"/>
      <c r="AB23" s="119"/>
    </row>
    <row r="24" spans="1:28" s="3" customFormat="1" ht="15">
      <c r="A24" s="22" t="s">
        <v>38</v>
      </c>
      <c r="B24" s="165">
        <v>0</v>
      </c>
      <c r="C24" s="165">
        <v>0</v>
      </c>
      <c r="D24" s="165">
        <v>38.613</v>
      </c>
      <c r="E24" s="165">
        <f t="shared" si="0"/>
        <v>38.613</v>
      </c>
      <c r="F24" s="168">
        <v>92.6</v>
      </c>
      <c r="G24" s="168">
        <v>100</v>
      </c>
      <c r="H24" s="168">
        <v>101.2</v>
      </c>
      <c r="I24" s="168">
        <v>413.3</v>
      </c>
      <c r="J24" s="168">
        <f t="shared" si="1"/>
        <v>707.1</v>
      </c>
      <c r="K24" s="130">
        <f t="shared" si="2"/>
        <v>745.713</v>
      </c>
      <c r="L24" s="178"/>
      <c r="M24" s="88"/>
      <c r="O24" s="166"/>
      <c r="U24" s="118"/>
      <c r="V24" s="84"/>
      <c r="W24" s="119"/>
      <c r="Y24" s="25"/>
      <c r="Z24" s="25"/>
      <c r="AA24" s="25"/>
      <c r="AB24" s="119"/>
    </row>
    <row r="25" spans="1:28" s="3" customFormat="1" ht="15">
      <c r="A25" s="22" t="s">
        <v>39</v>
      </c>
      <c r="B25" s="165">
        <v>0</v>
      </c>
      <c r="C25" s="165">
        <v>0</v>
      </c>
      <c r="D25" s="165">
        <v>98.35</v>
      </c>
      <c r="E25" s="165">
        <f t="shared" si="0"/>
        <v>98.35</v>
      </c>
      <c r="F25" s="168">
        <v>157.3</v>
      </c>
      <c r="G25" s="168">
        <v>296.3</v>
      </c>
      <c r="H25" s="168">
        <v>365.4</v>
      </c>
      <c r="I25" s="168">
        <v>741.6</v>
      </c>
      <c r="J25" s="168">
        <f t="shared" si="1"/>
        <v>1560.6</v>
      </c>
      <c r="K25" s="130">
        <f t="shared" si="2"/>
        <v>1658.9499999999998</v>
      </c>
      <c r="L25" s="178"/>
      <c r="M25" s="88"/>
      <c r="N25" s="88"/>
      <c r="O25" s="166"/>
      <c r="S25" s="25"/>
      <c r="T25" s="25"/>
      <c r="U25" s="118"/>
      <c r="V25" s="84"/>
      <c r="W25" s="119"/>
      <c r="Y25" s="25"/>
      <c r="Z25" s="25"/>
      <c r="AA25" s="25"/>
      <c r="AB25" s="119"/>
    </row>
    <row r="26" spans="1:28" s="3" customFormat="1" ht="15">
      <c r="A26" s="22" t="s">
        <v>40</v>
      </c>
      <c r="B26" s="165">
        <v>0</v>
      </c>
      <c r="C26" s="165">
        <v>0</v>
      </c>
      <c r="D26" s="165">
        <v>67.384</v>
      </c>
      <c r="E26" s="165">
        <f t="shared" si="0"/>
        <v>67.384</v>
      </c>
      <c r="F26" s="168">
        <v>101.1</v>
      </c>
      <c r="G26" s="168">
        <v>158.3</v>
      </c>
      <c r="H26" s="168">
        <v>206.5</v>
      </c>
      <c r="I26" s="168">
        <v>584.3</v>
      </c>
      <c r="J26" s="168">
        <f t="shared" si="1"/>
        <v>1050.1999999999998</v>
      </c>
      <c r="K26" s="130">
        <f t="shared" si="2"/>
        <v>1117.5839999999998</v>
      </c>
      <c r="L26" s="178"/>
      <c r="M26" s="88"/>
      <c r="O26" s="166"/>
      <c r="Q26" s="14"/>
      <c r="U26" s="118"/>
      <c r="V26" s="84"/>
      <c r="W26" s="119"/>
      <c r="Y26" s="25"/>
      <c r="Z26" s="25"/>
      <c r="AA26" s="25"/>
      <c r="AB26" s="119"/>
    </row>
    <row r="27" spans="1:28" s="3" customFormat="1" ht="15">
      <c r="A27" s="22" t="s">
        <v>269</v>
      </c>
      <c r="B27" s="46">
        <v>56.751</v>
      </c>
      <c r="C27" s="46">
        <v>30.613</v>
      </c>
      <c r="D27" s="165">
        <v>20.139</v>
      </c>
      <c r="E27" s="165">
        <f t="shared" si="0"/>
        <v>107.503</v>
      </c>
      <c r="F27" s="168">
        <v>152.4</v>
      </c>
      <c r="G27" s="168">
        <v>145.9</v>
      </c>
      <c r="H27" s="168">
        <v>250.2</v>
      </c>
      <c r="I27" s="168">
        <v>1066.7</v>
      </c>
      <c r="J27" s="168">
        <f t="shared" si="1"/>
        <v>1615.2</v>
      </c>
      <c r="K27" s="130">
        <f t="shared" si="2"/>
        <v>1722.703</v>
      </c>
      <c r="L27" s="178"/>
      <c r="M27" s="88"/>
      <c r="N27" s="88"/>
      <c r="O27" s="166"/>
      <c r="P27" s="21"/>
      <c r="T27" s="25"/>
      <c r="U27" s="118"/>
      <c r="V27" s="84"/>
      <c r="W27" s="119"/>
      <c r="Y27" s="25"/>
      <c r="Z27" s="25"/>
      <c r="AA27" s="25"/>
      <c r="AB27" s="119"/>
    </row>
    <row r="28" spans="1:28" s="3" customFormat="1" ht="15">
      <c r="A28" s="22" t="s">
        <v>42</v>
      </c>
      <c r="B28" s="165">
        <v>0</v>
      </c>
      <c r="C28" s="165">
        <v>0</v>
      </c>
      <c r="D28" s="165">
        <v>0</v>
      </c>
      <c r="E28" s="165">
        <f t="shared" si="0"/>
        <v>0</v>
      </c>
      <c r="F28" s="168">
        <v>160.6</v>
      </c>
      <c r="G28" s="168">
        <v>204.8</v>
      </c>
      <c r="H28" s="168">
        <v>159.8</v>
      </c>
      <c r="I28" s="168">
        <v>459.3</v>
      </c>
      <c r="J28" s="168">
        <f t="shared" si="1"/>
        <v>984.5</v>
      </c>
      <c r="K28" s="130">
        <f t="shared" si="2"/>
        <v>984.5</v>
      </c>
      <c r="L28" s="178"/>
      <c r="V28" s="119"/>
      <c r="W28" s="119"/>
      <c r="Y28" s="25"/>
      <c r="Z28" s="25"/>
      <c r="AA28" s="25"/>
      <c r="AB28" s="119"/>
    </row>
    <row r="29" spans="1:28" s="3" customFormat="1" ht="15">
      <c r="A29" s="22" t="s">
        <v>43</v>
      </c>
      <c r="B29" s="46">
        <v>38.695</v>
      </c>
      <c r="C29" s="46">
        <v>14.302</v>
      </c>
      <c r="D29" s="165">
        <v>216.50900000000001</v>
      </c>
      <c r="E29" s="165">
        <f t="shared" si="0"/>
        <v>269.50600000000003</v>
      </c>
      <c r="F29" s="168">
        <v>436.2</v>
      </c>
      <c r="G29" s="168">
        <v>369</v>
      </c>
      <c r="H29" s="168">
        <v>639.1</v>
      </c>
      <c r="I29" s="168">
        <v>1070.7</v>
      </c>
      <c r="J29" s="168">
        <f t="shared" si="1"/>
        <v>2515</v>
      </c>
      <c r="K29" s="130">
        <f t="shared" si="2"/>
        <v>2784.506</v>
      </c>
      <c r="L29" s="178"/>
      <c r="M29" s="88"/>
      <c r="O29" s="166"/>
      <c r="V29" s="84"/>
      <c r="Y29" s="25"/>
      <c r="Z29" s="25"/>
      <c r="AA29" s="25"/>
      <c r="AB29" s="119"/>
    </row>
    <row r="30" spans="1:28" s="3" customFormat="1" ht="15">
      <c r="A30" s="22" t="s">
        <v>44</v>
      </c>
      <c r="B30" s="46">
        <v>18.348</v>
      </c>
      <c r="C30" s="46">
        <v>11.909</v>
      </c>
      <c r="D30" s="165">
        <v>26.248999999999995</v>
      </c>
      <c r="E30" s="165">
        <f t="shared" si="0"/>
        <v>56.50599999999999</v>
      </c>
      <c r="F30" s="168">
        <v>65.2</v>
      </c>
      <c r="G30" s="168">
        <v>62.3</v>
      </c>
      <c r="H30" s="168">
        <v>139.6</v>
      </c>
      <c r="I30" s="168">
        <v>565.4</v>
      </c>
      <c r="J30" s="168">
        <f t="shared" si="1"/>
        <v>832.5</v>
      </c>
      <c r="K30" s="130">
        <f t="shared" si="2"/>
        <v>889.006</v>
      </c>
      <c r="L30" s="178"/>
      <c r="M30" s="88"/>
      <c r="O30" s="166"/>
      <c r="S30" s="25"/>
      <c r="T30" s="25"/>
      <c r="U30" s="118"/>
      <c r="V30" s="84"/>
      <c r="W30" s="119"/>
      <c r="Y30" s="25"/>
      <c r="Z30" s="25"/>
      <c r="AA30" s="25"/>
      <c r="AB30" s="119"/>
    </row>
    <row r="31" spans="1:28" s="3" customFormat="1" ht="15">
      <c r="A31" s="22" t="s">
        <v>24</v>
      </c>
      <c r="B31" s="165">
        <v>0</v>
      </c>
      <c r="C31" s="165">
        <v>0</v>
      </c>
      <c r="D31" s="165">
        <v>166.88799999999998</v>
      </c>
      <c r="E31" s="165">
        <f t="shared" si="0"/>
        <v>166.88799999999998</v>
      </c>
      <c r="F31" s="168">
        <v>458.4</v>
      </c>
      <c r="G31" s="168">
        <v>599.3</v>
      </c>
      <c r="H31" s="168">
        <v>768.9</v>
      </c>
      <c r="I31" s="168">
        <v>1164.7</v>
      </c>
      <c r="J31" s="168">
        <f t="shared" si="1"/>
        <v>2991.3</v>
      </c>
      <c r="K31" s="130">
        <f t="shared" si="2"/>
        <v>3158.188</v>
      </c>
      <c r="L31" s="178"/>
      <c r="S31" s="25"/>
      <c r="T31" s="25"/>
      <c r="U31" s="118"/>
      <c r="V31" s="84"/>
      <c r="W31" s="119"/>
      <c r="Y31" s="25"/>
      <c r="Z31" s="25"/>
      <c r="AA31" s="25"/>
      <c r="AB31" s="119"/>
    </row>
    <row r="32" spans="1:28" s="3" customFormat="1" ht="15">
      <c r="A32" s="22" t="s">
        <v>45</v>
      </c>
      <c r="B32" s="165">
        <v>0</v>
      </c>
      <c r="C32" s="165">
        <v>0</v>
      </c>
      <c r="D32" s="165">
        <v>0</v>
      </c>
      <c r="E32" s="165">
        <f t="shared" si="0"/>
        <v>0</v>
      </c>
      <c r="F32" s="168">
        <v>223.9</v>
      </c>
      <c r="G32" s="168">
        <v>161.9</v>
      </c>
      <c r="H32" s="168">
        <v>198.4</v>
      </c>
      <c r="I32" s="168">
        <v>467.1</v>
      </c>
      <c r="J32" s="168">
        <f t="shared" si="1"/>
        <v>1051.3000000000002</v>
      </c>
      <c r="K32" s="130">
        <f t="shared" si="2"/>
        <v>1051.3000000000002</v>
      </c>
      <c r="L32" s="178"/>
      <c r="V32" s="119"/>
      <c r="W32" s="119"/>
      <c r="Y32" s="25"/>
      <c r="Z32" s="25"/>
      <c r="AA32" s="25"/>
      <c r="AB32" s="119"/>
    </row>
    <row r="33" spans="1:28" s="3" customFormat="1" ht="15">
      <c r="A33" s="22" t="s">
        <v>46</v>
      </c>
      <c r="B33" s="165">
        <v>0</v>
      </c>
      <c r="C33" s="165">
        <v>0</v>
      </c>
      <c r="D33" s="165">
        <v>93.078</v>
      </c>
      <c r="E33" s="165">
        <f t="shared" si="0"/>
        <v>93.078</v>
      </c>
      <c r="F33" s="168">
        <v>107.9</v>
      </c>
      <c r="G33" s="168">
        <v>213.6</v>
      </c>
      <c r="H33" s="168">
        <v>231.8</v>
      </c>
      <c r="I33" s="168">
        <v>626.4</v>
      </c>
      <c r="J33" s="168">
        <f t="shared" si="1"/>
        <v>1179.6999999999998</v>
      </c>
      <c r="K33" s="130">
        <f t="shared" si="2"/>
        <v>1272.7779999999998</v>
      </c>
      <c r="L33" s="178"/>
      <c r="M33" s="88"/>
      <c r="N33" s="88"/>
      <c r="O33" s="166"/>
      <c r="P33" s="21"/>
      <c r="V33" s="84"/>
      <c r="W33" s="119"/>
      <c r="Y33" s="25"/>
      <c r="Z33" s="25"/>
      <c r="AA33" s="25"/>
      <c r="AB33" s="119"/>
    </row>
    <row r="34" spans="1:28" s="3" customFormat="1" ht="15">
      <c r="A34" s="22" t="s">
        <v>47</v>
      </c>
      <c r="B34" s="46">
        <v>64.58</v>
      </c>
      <c r="C34" s="46">
        <v>21.256</v>
      </c>
      <c r="D34" s="165">
        <v>58.44799999999999</v>
      </c>
      <c r="E34" s="165">
        <f t="shared" si="0"/>
        <v>144.284</v>
      </c>
      <c r="F34" s="168">
        <v>268.1</v>
      </c>
      <c r="G34" s="168">
        <v>246.7</v>
      </c>
      <c r="H34" s="168">
        <v>444</v>
      </c>
      <c r="I34" s="168">
        <v>1317.6</v>
      </c>
      <c r="J34" s="168">
        <f t="shared" si="1"/>
        <v>2276.3999999999996</v>
      </c>
      <c r="K34" s="130">
        <f t="shared" si="2"/>
        <v>2420.6839999999997</v>
      </c>
      <c r="L34" s="178"/>
      <c r="M34" s="88"/>
      <c r="N34" s="88"/>
      <c r="O34" s="166"/>
      <c r="P34" s="21"/>
      <c r="V34" s="84"/>
      <c r="Y34" s="25"/>
      <c r="Z34" s="25"/>
      <c r="AA34" s="25"/>
      <c r="AB34" s="119"/>
    </row>
    <row r="35" spans="1:28" s="3" customFormat="1" ht="15">
      <c r="A35" s="22" t="s">
        <v>48</v>
      </c>
      <c r="B35" s="46">
        <v>21.627</v>
      </c>
      <c r="C35" s="46">
        <v>6.32</v>
      </c>
      <c r="D35" s="165">
        <v>116.242</v>
      </c>
      <c r="E35" s="165">
        <f t="shared" si="0"/>
        <v>144.189</v>
      </c>
      <c r="F35" s="168">
        <v>212.1</v>
      </c>
      <c r="G35" s="168">
        <v>160.91</v>
      </c>
      <c r="H35" s="168">
        <v>170.6</v>
      </c>
      <c r="I35" s="168">
        <v>473.82</v>
      </c>
      <c r="J35" s="168">
        <f t="shared" si="1"/>
        <v>1017.4300000000001</v>
      </c>
      <c r="K35" s="130">
        <f t="shared" si="2"/>
        <v>1161.6190000000001</v>
      </c>
      <c r="L35" s="178"/>
      <c r="S35" s="25"/>
      <c r="T35" s="25"/>
      <c r="U35" s="118"/>
      <c r="V35" s="84"/>
      <c r="W35" s="119"/>
      <c r="Y35" s="25"/>
      <c r="Z35" s="25"/>
      <c r="AA35" s="25"/>
      <c r="AB35" s="119"/>
    </row>
    <row r="36" spans="1:28" s="3" customFormat="1" ht="15">
      <c r="A36" s="22" t="s">
        <v>49</v>
      </c>
      <c r="B36" s="165">
        <v>0</v>
      </c>
      <c r="C36" s="165">
        <v>0</v>
      </c>
      <c r="D36" s="165">
        <v>22.613999999999997</v>
      </c>
      <c r="E36" s="165">
        <f>SUM(B36:D36)</f>
        <v>22.613999999999997</v>
      </c>
      <c r="F36" s="168">
        <v>46.1</v>
      </c>
      <c r="G36" s="168">
        <v>8.3</v>
      </c>
      <c r="H36" s="168">
        <v>26.9</v>
      </c>
      <c r="I36" s="168">
        <v>301.4</v>
      </c>
      <c r="J36" s="168">
        <f t="shared" si="1"/>
        <v>382.7</v>
      </c>
      <c r="K36" s="130">
        <f t="shared" si="2"/>
        <v>405.31399999999996</v>
      </c>
      <c r="L36" s="178"/>
      <c r="S36" s="25"/>
      <c r="T36" s="25"/>
      <c r="U36" s="118"/>
      <c r="V36" s="84"/>
      <c r="W36" s="119"/>
      <c r="Y36" s="25"/>
      <c r="Z36" s="25"/>
      <c r="AA36" s="25"/>
      <c r="AB36" s="119"/>
    </row>
    <row r="37" spans="1:28" s="3" customFormat="1" ht="15">
      <c r="A37" s="22" t="s">
        <v>50</v>
      </c>
      <c r="B37" s="46">
        <v>34.704</v>
      </c>
      <c r="C37" s="46">
        <v>15.386</v>
      </c>
      <c r="D37" s="165">
        <v>0</v>
      </c>
      <c r="E37" s="165">
        <f>SUM(B37:D37)</f>
        <v>50.09</v>
      </c>
      <c r="F37" s="168">
        <v>152</v>
      </c>
      <c r="G37" s="168">
        <v>117.1</v>
      </c>
      <c r="H37" s="168">
        <v>116.3</v>
      </c>
      <c r="I37" s="168">
        <v>677.16</v>
      </c>
      <c r="J37" s="168">
        <f t="shared" si="1"/>
        <v>1062.56</v>
      </c>
      <c r="K37" s="130">
        <f t="shared" si="2"/>
        <v>1112.6499999999999</v>
      </c>
      <c r="L37" s="178"/>
      <c r="M37" s="88"/>
      <c r="N37" s="88"/>
      <c r="O37" s="166"/>
      <c r="P37" s="21"/>
      <c r="V37" s="84"/>
      <c r="W37" s="119"/>
      <c r="Y37" s="25"/>
      <c r="Z37" s="25"/>
      <c r="AA37" s="25"/>
      <c r="AB37" s="119"/>
    </row>
    <row r="38" spans="1:28" s="3" customFormat="1" ht="15">
      <c r="A38" s="129" t="s">
        <v>6</v>
      </c>
      <c r="B38" s="119">
        <v>444.23</v>
      </c>
      <c r="C38" s="84">
        <v>211.548</v>
      </c>
      <c r="D38" s="34">
        <v>3095.757</v>
      </c>
      <c r="E38" s="34">
        <f>SUM(E6:E37)</f>
        <v>3751.5529999999994</v>
      </c>
      <c r="F38" s="34">
        <f aca="true" t="shared" si="3" ref="F38:K38">SUM(F6:F37)</f>
        <v>7530.194</v>
      </c>
      <c r="G38" s="34">
        <f t="shared" si="3"/>
        <v>7532.311000000001</v>
      </c>
      <c r="H38" s="34">
        <f t="shared" si="3"/>
        <v>10730.113999999998</v>
      </c>
      <c r="I38" s="34">
        <f t="shared" si="3"/>
        <v>27642.43</v>
      </c>
      <c r="J38" s="34">
        <f t="shared" si="3"/>
        <v>53435.04899999999</v>
      </c>
      <c r="K38" s="34">
        <f t="shared" si="3"/>
        <v>57186.602</v>
      </c>
      <c r="L38" s="178"/>
      <c r="M38" s="179"/>
      <c r="O38" s="166"/>
      <c r="V38" s="84"/>
      <c r="W38" s="119"/>
      <c r="Y38" s="25"/>
      <c r="Z38" s="25"/>
      <c r="AA38" s="25"/>
      <c r="AB38" s="119"/>
    </row>
    <row r="39" spans="1:23" s="3" customFormat="1" ht="15">
      <c r="A39" s="19"/>
      <c r="B39" s="59"/>
      <c r="C39" s="59"/>
      <c r="D39" s="59"/>
      <c r="E39" s="59"/>
      <c r="F39" s="59"/>
      <c r="G39" s="59"/>
      <c r="H39" s="59"/>
      <c r="I39" s="59"/>
      <c r="J39" s="59"/>
      <c r="K39" s="138" t="s">
        <v>51</v>
      </c>
      <c r="V39" s="26"/>
      <c r="W39" s="26"/>
    </row>
    <row r="40" spans="1:23" s="3" customFormat="1" ht="15">
      <c r="A40" s="19" t="s">
        <v>20</v>
      </c>
      <c r="B40" s="180" t="s">
        <v>91</v>
      </c>
      <c r="C40" s="180" t="s">
        <v>91</v>
      </c>
      <c r="D40" s="59">
        <f aca="true" t="shared" si="4" ref="D40:K43">D6/D$38*100</f>
        <v>1.0703682491875168</v>
      </c>
      <c r="E40" s="59">
        <f t="shared" si="4"/>
        <v>0.8832608788946872</v>
      </c>
      <c r="F40" s="59">
        <f t="shared" si="4"/>
        <v>1.7190792162857953</v>
      </c>
      <c r="G40" s="59">
        <f t="shared" si="4"/>
        <v>0.560253021947713</v>
      </c>
      <c r="H40" s="59">
        <f t="shared" si="4"/>
        <v>0.8904844813391546</v>
      </c>
      <c r="I40" s="59">
        <f t="shared" si="4"/>
        <v>2.666552832005001</v>
      </c>
      <c r="J40" s="59">
        <f t="shared" si="4"/>
        <v>1.879478018257268</v>
      </c>
      <c r="K40" s="59">
        <f t="shared" si="4"/>
        <v>1.8141242244118647</v>
      </c>
      <c r="L40" s="58"/>
      <c r="W40" s="25"/>
    </row>
    <row r="41" spans="1:26" s="3" customFormat="1" ht="15">
      <c r="A41" s="19" t="s">
        <v>21</v>
      </c>
      <c r="B41" s="180" t="s">
        <v>91</v>
      </c>
      <c r="C41" s="180" t="s">
        <v>91</v>
      </c>
      <c r="D41" s="59">
        <f t="shared" si="4"/>
        <v>7.518031938553316</v>
      </c>
      <c r="E41" s="59">
        <f t="shared" si="4"/>
        <v>6.203830786876796</v>
      </c>
      <c r="F41" s="59">
        <f t="shared" si="4"/>
        <v>9.132566836923457</v>
      </c>
      <c r="G41" s="59">
        <f t="shared" si="4"/>
        <v>10.80943152772104</v>
      </c>
      <c r="H41" s="59">
        <f t="shared" si="4"/>
        <v>14.42389148894411</v>
      </c>
      <c r="I41" s="59">
        <f t="shared" si="4"/>
        <v>9.205920029461954</v>
      </c>
      <c r="J41" s="59">
        <f t="shared" si="4"/>
        <v>10.469420548299677</v>
      </c>
      <c r="K41" s="59">
        <f t="shared" si="4"/>
        <v>10.189589512592477</v>
      </c>
      <c r="L41" s="58"/>
      <c r="Z41" s="25"/>
    </row>
    <row r="42" spans="1:12" s="3" customFormat="1" ht="15">
      <c r="A42" s="19" t="s">
        <v>22</v>
      </c>
      <c r="B42" s="180" t="s">
        <v>91</v>
      </c>
      <c r="C42" s="180" t="s">
        <v>91</v>
      </c>
      <c r="D42" s="59">
        <f t="shared" si="4"/>
        <v>1.7628321602761459</v>
      </c>
      <c r="E42" s="59">
        <f t="shared" si="4"/>
        <v>1.4546775695292058</v>
      </c>
      <c r="F42" s="59">
        <f t="shared" si="4"/>
        <v>2.556375041599194</v>
      </c>
      <c r="G42" s="59">
        <f t="shared" si="4"/>
        <v>3.381432338627547</v>
      </c>
      <c r="H42" s="59">
        <f t="shared" si="4"/>
        <v>4.5535396921225635</v>
      </c>
      <c r="I42" s="59">
        <f t="shared" si="4"/>
        <v>3.202685147434578</v>
      </c>
      <c r="J42" s="59">
        <f t="shared" si="4"/>
        <v>3.408062749226636</v>
      </c>
      <c r="K42" s="59">
        <f t="shared" si="4"/>
        <v>3.279916858847462</v>
      </c>
      <c r="L42" s="58"/>
    </row>
    <row r="43" spans="1:12" s="3" customFormat="1" ht="12.75" customHeight="1">
      <c r="A43" s="19" t="s">
        <v>23</v>
      </c>
      <c r="B43" s="180" t="s">
        <v>91</v>
      </c>
      <c r="C43" s="180" t="s">
        <v>91</v>
      </c>
      <c r="D43" s="59">
        <f t="shared" si="4"/>
        <v>9.570324802625011</v>
      </c>
      <c r="E43" s="59">
        <f t="shared" si="4"/>
        <v>7.897369436070877</v>
      </c>
      <c r="F43" s="59">
        <f t="shared" si="4"/>
        <v>6.7101856871151</v>
      </c>
      <c r="G43" s="59">
        <f t="shared" si="4"/>
        <v>8.145043400358801</v>
      </c>
      <c r="H43" s="59">
        <f t="shared" si="4"/>
        <v>4.047207699750442</v>
      </c>
      <c r="I43" s="59">
        <f t="shared" si="4"/>
        <v>2.65190144281816</v>
      </c>
      <c r="J43" s="59">
        <f t="shared" si="4"/>
        <v>4.278315530317938</v>
      </c>
      <c r="K43" s="59">
        <f t="shared" si="4"/>
        <v>4.515732548683343</v>
      </c>
      <c r="L43" s="58"/>
    </row>
    <row r="44" spans="1:12" s="3" customFormat="1" ht="12.75" customHeight="1">
      <c r="A44" s="19" t="s">
        <v>25</v>
      </c>
      <c r="B44" s="180" t="s">
        <v>91</v>
      </c>
      <c r="C44" s="180" t="s">
        <v>91</v>
      </c>
      <c r="D44" s="180" t="s">
        <v>91</v>
      </c>
      <c r="E44" s="59">
        <f aca="true" t="shared" si="5" ref="E44:K53">E10/E$38*100</f>
        <v>0.07772781032281832</v>
      </c>
      <c r="F44" s="59">
        <f t="shared" si="5"/>
        <v>0.6596775594360517</v>
      </c>
      <c r="G44" s="59">
        <f t="shared" si="5"/>
        <v>0.45669914585311194</v>
      </c>
      <c r="H44" s="59">
        <f t="shared" si="5"/>
        <v>0.2628117464548839</v>
      </c>
      <c r="I44" s="59">
        <f t="shared" si="5"/>
        <v>0.6535315455262073</v>
      </c>
      <c r="J44" s="59">
        <f t="shared" si="5"/>
        <v>0.5481926291487073</v>
      </c>
      <c r="K44" s="59">
        <f t="shared" si="5"/>
        <v>0.5173292163783397</v>
      </c>
      <c r="L44" s="58"/>
    </row>
    <row r="45" spans="1:12" s="3" customFormat="1" ht="12.75" customHeight="1">
      <c r="A45" s="19" t="s">
        <v>26</v>
      </c>
      <c r="B45" s="59">
        <f>B11/B$38*100</f>
        <v>13.285010017333363</v>
      </c>
      <c r="C45" s="59">
        <f>C11/C$38*100</f>
        <v>6.831546504812147</v>
      </c>
      <c r="D45" s="59">
        <f>D11/D$38*100</f>
        <v>9.001158682674383</v>
      </c>
      <c r="E45" s="59">
        <f t="shared" si="5"/>
        <v>9.386032930895553</v>
      </c>
      <c r="F45" s="59">
        <f t="shared" si="5"/>
        <v>6.57060096990861</v>
      </c>
      <c r="G45" s="59">
        <f t="shared" si="5"/>
        <v>9.758240200119191</v>
      </c>
      <c r="H45" s="59">
        <f t="shared" si="5"/>
        <v>10.988270954064424</v>
      </c>
      <c r="I45" s="59">
        <f t="shared" si="5"/>
        <v>6.48936435761979</v>
      </c>
      <c r="J45" s="59">
        <f t="shared" si="5"/>
        <v>7.865010098521667</v>
      </c>
      <c r="K45" s="59">
        <f t="shared" si="5"/>
        <v>7.964792172823978</v>
      </c>
      <c r="L45" s="58"/>
    </row>
    <row r="46" spans="1:11" s="3" customFormat="1" ht="15">
      <c r="A46" s="19" t="s">
        <v>27</v>
      </c>
      <c r="B46" s="180" t="s">
        <v>91</v>
      </c>
      <c r="C46" s="180" t="s">
        <v>91</v>
      </c>
      <c r="D46" s="59">
        <f>D12/D$38*100</f>
        <v>0.6326077918906425</v>
      </c>
      <c r="E46" s="59">
        <f t="shared" si="5"/>
        <v>0.5220238125384341</v>
      </c>
      <c r="F46" s="59">
        <f t="shared" si="5"/>
        <v>0.48471526762789907</v>
      </c>
      <c r="G46" s="59">
        <f t="shared" si="5"/>
        <v>0.22569434533438673</v>
      </c>
      <c r="H46" s="59">
        <f t="shared" si="5"/>
        <v>0.8937463292561479</v>
      </c>
      <c r="I46" s="59">
        <f t="shared" si="5"/>
        <v>1.5505149149333108</v>
      </c>
      <c r="J46" s="59">
        <f t="shared" si="5"/>
        <v>1.0816870402794991</v>
      </c>
      <c r="K46" s="59">
        <f t="shared" si="5"/>
        <v>1.0449720373314015</v>
      </c>
    </row>
    <row r="47" spans="1:11" s="3" customFormat="1" ht="12.75" customHeight="1">
      <c r="A47" s="19" t="s">
        <v>28</v>
      </c>
      <c r="B47" s="59">
        <f>B13/B$38*100</f>
        <v>2.399657834905342</v>
      </c>
      <c r="C47" s="59">
        <f>C13/C$38*100</f>
        <v>1.7282129823964303</v>
      </c>
      <c r="D47" s="59">
        <f>D13/D$38*100</f>
        <v>1.804017563394026</v>
      </c>
      <c r="E47" s="59">
        <f t="shared" si="5"/>
        <v>1.8702654607305298</v>
      </c>
      <c r="F47" s="59">
        <f t="shared" si="5"/>
        <v>1.6506878840040509</v>
      </c>
      <c r="G47" s="59">
        <f t="shared" si="5"/>
        <v>2.5636222402394164</v>
      </c>
      <c r="H47" s="59">
        <f t="shared" si="5"/>
        <v>1.9645644025776434</v>
      </c>
      <c r="I47" s="59">
        <f t="shared" si="5"/>
        <v>2.325048847008024</v>
      </c>
      <c r="J47" s="59">
        <f t="shared" si="5"/>
        <v>2.1912584004554767</v>
      </c>
      <c r="K47" s="59">
        <f t="shared" si="5"/>
        <v>2.1702006354565357</v>
      </c>
    </row>
    <row r="48" spans="1:11" s="3" customFormat="1" ht="15">
      <c r="A48" s="19" t="s">
        <v>29</v>
      </c>
      <c r="B48" s="180" t="s">
        <v>91</v>
      </c>
      <c r="C48" s="180" t="s">
        <v>91</v>
      </c>
      <c r="D48" s="180" t="s">
        <v>91</v>
      </c>
      <c r="E48" s="59">
        <f t="shared" si="5"/>
        <v>0</v>
      </c>
      <c r="F48" s="59">
        <f t="shared" si="5"/>
        <v>0.7529686486164898</v>
      </c>
      <c r="G48" s="59">
        <f t="shared" si="5"/>
        <v>0.627961325548029</v>
      </c>
      <c r="H48" s="59">
        <f t="shared" si="5"/>
        <v>0.3131374000313511</v>
      </c>
      <c r="I48" s="59">
        <f t="shared" si="5"/>
        <v>1.4195929952612705</v>
      </c>
      <c r="J48" s="59">
        <f t="shared" si="5"/>
        <v>0.9918770730424522</v>
      </c>
      <c r="K48" s="59">
        <f t="shared" si="5"/>
        <v>0.9268079960407509</v>
      </c>
    </row>
    <row r="49" spans="1:11" s="3" customFormat="1" ht="15">
      <c r="A49" s="19" t="s">
        <v>30</v>
      </c>
      <c r="B49" s="180" t="s">
        <v>91</v>
      </c>
      <c r="C49" s="180" t="s">
        <v>91</v>
      </c>
      <c r="D49" s="59">
        <f>D15/D$38*100</f>
        <v>1.913360770887379</v>
      </c>
      <c r="E49" s="59">
        <f t="shared" si="5"/>
        <v>1.5788927945306916</v>
      </c>
      <c r="F49" s="59">
        <f t="shared" si="5"/>
        <v>1.5720710515559095</v>
      </c>
      <c r="G49" s="59">
        <f t="shared" si="5"/>
        <v>2.260262487834079</v>
      </c>
      <c r="H49" s="59">
        <f t="shared" si="5"/>
        <v>2.0858119494350205</v>
      </c>
      <c r="I49" s="59">
        <f t="shared" si="5"/>
        <v>2.2765726457478594</v>
      </c>
      <c r="J49" s="59">
        <f t="shared" si="5"/>
        <v>2.1366874764164625</v>
      </c>
      <c r="K49" s="59">
        <f t="shared" si="5"/>
        <v>2.1000950537330403</v>
      </c>
    </row>
    <row r="50" spans="1:11" s="3" customFormat="1" ht="15">
      <c r="A50" s="19" t="s">
        <v>31</v>
      </c>
      <c r="B50" s="59">
        <f>B16/B$38*100</f>
        <v>2.091259032483173</v>
      </c>
      <c r="C50" s="59">
        <f>C16/C$38*100</f>
        <v>1.3008867963771815</v>
      </c>
      <c r="D50" s="59">
        <f>D16/D$38*100</f>
        <v>0.33226122076119013</v>
      </c>
      <c r="E50" s="59">
        <f t="shared" si="5"/>
        <v>0.5951668548998241</v>
      </c>
      <c r="F50" s="59">
        <f t="shared" si="5"/>
        <v>0.41300396775966197</v>
      </c>
      <c r="G50" s="59">
        <f t="shared" si="5"/>
        <v>0.6584964428579755</v>
      </c>
      <c r="H50" s="59">
        <f t="shared" si="5"/>
        <v>0.7725919780535419</v>
      </c>
      <c r="I50" s="59">
        <f t="shared" si="5"/>
        <v>1.1695787960754536</v>
      </c>
      <c r="J50" s="59">
        <f t="shared" si="5"/>
        <v>0.9111996884292182</v>
      </c>
      <c r="K50" s="59">
        <f t="shared" si="5"/>
        <v>0.8904673161031671</v>
      </c>
    </row>
    <row r="51" spans="1:11" s="3" customFormat="1" ht="15">
      <c r="A51" s="19" t="s">
        <v>32</v>
      </c>
      <c r="B51" s="59">
        <f>B17/B$38*100</f>
        <v>4.220786529500484</v>
      </c>
      <c r="C51" s="59">
        <f>C17/C$38*100</f>
        <v>6.712897309357688</v>
      </c>
      <c r="D51" s="59">
        <f>D17/D$38*100</f>
        <v>1.1033811762357317</v>
      </c>
      <c r="E51" s="59">
        <f t="shared" si="5"/>
        <v>1.7888325181598133</v>
      </c>
      <c r="F51" s="59">
        <f t="shared" si="5"/>
        <v>1.8100463281556889</v>
      </c>
      <c r="G51" s="59">
        <f t="shared" si="5"/>
        <v>0.6823934911874987</v>
      </c>
      <c r="H51" s="59">
        <f t="shared" si="5"/>
        <v>1.1155519876116884</v>
      </c>
      <c r="I51" s="59">
        <f t="shared" si="5"/>
        <v>4.151950461663464</v>
      </c>
      <c r="J51" s="59">
        <f t="shared" si="5"/>
        <v>2.7231190524406563</v>
      </c>
      <c r="K51" s="59">
        <f t="shared" si="5"/>
        <v>2.6618280274809827</v>
      </c>
    </row>
    <row r="52" spans="1:11" s="3" customFormat="1" ht="15">
      <c r="A52" s="19" t="s">
        <v>74</v>
      </c>
      <c r="B52" s="180" t="s">
        <v>91</v>
      </c>
      <c r="C52" s="180" t="s">
        <v>91</v>
      </c>
      <c r="D52" s="180" t="s">
        <v>91</v>
      </c>
      <c r="E52" s="59">
        <f t="shared" si="5"/>
        <v>0</v>
      </c>
      <c r="F52" s="59">
        <f t="shared" si="5"/>
        <v>4.509843969491357</v>
      </c>
      <c r="G52" s="59">
        <f t="shared" si="5"/>
        <v>2.343238350089368</v>
      </c>
      <c r="H52" s="59">
        <f t="shared" si="5"/>
        <v>1.7604659186286378</v>
      </c>
      <c r="I52" s="59">
        <f t="shared" si="5"/>
        <v>1.7634484377820618</v>
      </c>
      <c r="J52" s="59">
        <f t="shared" si="5"/>
        <v>2.231606449916421</v>
      </c>
      <c r="K52" s="59">
        <f t="shared" si="5"/>
        <v>2.085208699758031</v>
      </c>
    </row>
    <row r="53" spans="1:11" s="3" customFormat="1" ht="15">
      <c r="A53" s="19" t="s">
        <v>33</v>
      </c>
      <c r="B53" s="59">
        <f aca="true" t="shared" si="6" ref="B53:D55">B19/B$38*100</f>
        <v>8.849019651982083</v>
      </c>
      <c r="C53" s="59">
        <f t="shared" si="6"/>
        <v>6.442509501389755</v>
      </c>
      <c r="D53" s="59">
        <f t="shared" si="6"/>
        <v>0.15692446144836306</v>
      </c>
      <c r="E53" s="59">
        <f t="shared" si="5"/>
        <v>1.5406153131783027</v>
      </c>
      <c r="F53" s="59">
        <f t="shared" si="5"/>
        <v>1.5168267909166748</v>
      </c>
      <c r="G53" s="59">
        <f t="shared" si="5"/>
        <v>1.2747747670004594</v>
      </c>
      <c r="H53" s="59">
        <f t="shared" si="5"/>
        <v>1.1009202698126042</v>
      </c>
      <c r="I53" s="59">
        <f t="shared" si="5"/>
        <v>2.3916855356059505</v>
      </c>
      <c r="J53" s="59">
        <f t="shared" si="5"/>
        <v>1.851762127138688</v>
      </c>
      <c r="K53" s="59">
        <f t="shared" si="5"/>
        <v>1.8313502872578442</v>
      </c>
    </row>
    <row r="54" spans="1:12" s="3" customFormat="1" ht="15">
      <c r="A54" s="19" t="s">
        <v>34</v>
      </c>
      <c r="B54" s="59">
        <f t="shared" si="6"/>
        <v>4.528960223307746</v>
      </c>
      <c r="C54" s="59">
        <f t="shared" si="6"/>
        <v>4.29926068788171</v>
      </c>
      <c r="D54" s="59">
        <f t="shared" si="6"/>
        <v>3.111936757310086</v>
      </c>
      <c r="E54" s="59">
        <f aca="true" t="shared" si="7" ref="E54:K63">E20/E$38*100</f>
        <v>3.3466673668211544</v>
      </c>
      <c r="F54" s="59">
        <f t="shared" si="7"/>
        <v>4.2708063032639</v>
      </c>
      <c r="G54" s="59">
        <f t="shared" si="7"/>
        <v>4.309434382090703</v>
      </c>
      <c r="H54" s="59">
        <f t="shared" si="7"/>
        <v>3.2814190044952</v>
      </c>
      <c r="I54" s="59">
        <f t="shared" si="7"/>
        <v>5.29584410632495</v>
      </c>
      <c r="J54" s="59">
        <f t="shared" si="7"/>
        <v>4.607837077121424</v>
      </c>
      <c r="K54" s="59">
        <f t="shared" si="7"/>
        <v>4.5251018761352535</v>
      </c>
      <c r="L54" s="58"/>
    </row>
    <row r="55" spans="1:11" s="3" customFormat="1" ht="15">
      <c r="A55" s="19" t="s">
        <v>35</v>
      </c>
      <c r="B55" s="59">
        <f t="shared" si="6"/>
        <v>11.791639466042364</v>
      </c>
      <c r="C55" s="59">
        <f t="shared" si="6"/>
        <v>25.51572220016261</v>
      </c>
      <c r="D55" s="59">
        <f t="shared" si="6"/>
        <v>0.0668334110203094</v>
      </c>
      <c r="E55" s="59">
        <f t="shared" si="7"/>
        <v>2.8902430540099</v>
      </c>
      <c r="F55" s="59">
        <f t="shared" si="7"/>
        <v>1.7914545096713312</v>
      </c>
      <c r="G55" s="59">
        <f t="shared" si="7"/>
        <v>0.845689988105908</v>
      </c>
      <c r="H55" s="59">
        <f t="shared" si="7"/>
        <v>1.9571087501959443</v>
      </c>
      <c r="I55" s="59">
        <f t="shared" si="7"/>
        <v>5.196721127628794</v>
      </c>
      <c r="J55" s="59">
        <f t="shared" si="7"/>
        <v>3.452977089999487</v>
      </c>
      <c r="K55" s="59">
        <f t="shared" si="7"/>
        <v>3.4160606360210037</v>
      </c>
    </row>
    <row r="56" spans="1:12" s="3" customFormat="1" ht="15">
      <c r="A56" s="19" t="s">
        <v>36</v>
      </c>
      <c r="B56" s="180" t="s">
        <v>91</v>
      </c>
      <c r="C56" s="180" t="s">
        <v>91</v>
      </c>
      <c r="D56" s="59">
        <f aca="true" t="shared" si="8" ref="D56:D61">D22/D$38*100</f>
        <v>31.092104451350664</v>
      </c>
      <c r="E56" s="59">
        <f t="shared" si="7"/>
        <v>25.657001247216822</v>
      </c>
      <c r="F56" s="59">
        <f t="shared" si="7"/>
        <v>18.589162510288578</v>
      </c>
      <c r="G56" s="59">
        <f t="shared" si="7"/>
        <v>13.033184636162792</v>
      </c>
      <c r="H56" s="59">
        <f t="shared" si="7"/>
        <v>13.496594723970318</v>
      </c>
      <c r="I56" s="59">
        <f t="shared" si="7"/>
        <v>10.672361293851516</v>
      </c>
      <c r="J56" s="59">
        <f t="shared" si="7"/>
        <v>12.68792698215735</v>
      </c>
      <c r="K56" s="59">
        <f t="shared" si="7"/>
        <v>13.538723633203453</v>
      </c>
      <c r="L56" s="58"/>
    </row>
    <row r="57" spans="1:12" s="3" customFormat="1" ht="15">
      <c r="A57" s="19" t="s">
        <v>37</v>
      </c>
      <c r="B57" s="180" t="s">
        <v>91</v>
      </c>
      <c r="C57" s="180" t="s">
        <v>91</v>
      </c>
      <c r="D57" s="59">
        <f t="shared" si="8"/>
        <v>0.9062403799781442</v>
      </c>
      <c r="E57" s="59">
        <f t="shared" si="7"/>
        <v>0.747823634638775</v>
      </c>
      <c r="F57" s="59">
        <f t="shared" si="7"/>
        <v>0.31207695313029116</v>
      </c>
      <c r="G57" s="59">
        <f t="shared" si="7"/>
        <v>0.3013683317112105</v>
      </c>
      <c r="H57" s="59">
        <f t="shared" si="7"/>
        <v>0.5032565357646713</v>
      </c>
      <c r="I57" s="59">
        <f t="shared" si="7"/>
        <v>0.9955709393132225</v>
      </c>
      <c r="J57" s="59">
        <f t="shared" si="7"/>
        <v>0.7025351469220138</v>
      </c>
      <c r="K57" s="59">
        <f t="shared" si="7"/>
        <v>0.7055061603415429</v>
      </c>
      <c r="L57" s="58"/>
    </row>
    <row r="58" spans="1:11" s="3" customFormat="1" ht="15">
      <c r="A58" s="19" t="s">
        <v>38</v>
      </c>
      <c r="B58" s="180" t="s">
        <v>91</v>
      </c>
      <c r="C58" s="180" t="s">
        <v>91</v>
      </c>
      <c r="D58" s="59">
        <f t="shared" si="8"/>
        <v>1.2472878200711488</v>
      </c>
      <c r="E58" s="59">
        <f t="shared" si="7"/>
        <v>1.0292537517129574</v>
      </c>
      <c r="F58" s="59">
        <f t="shared" si="7"/>
        <v>1.2297159940368068</v>
      </c>
      <c r="G58" s="59">
        <f t="shared" si="7"/>
        <v>1.3276137960846277</v>
      </c>
      <c r="H58" s="59">
        <f t="shared" si="7"/>
        <v>0.9431400262849027</v>
      </c>
      <c r="I58" s="59">
        <f t="shared" si="7"/>
        <v>1.4951652224496907</v>
      </c>
      <c r="J58" s="59">
        <f t="shared" si="7"/>
        <v>1.3232887650201277</v>
      </c>
      <c r="K58" s="59">
        <f t="shared" si="7"/>
        <v>1.303999492748319</v>
      </c>
    </row>
    <row r="59" spans="1:12" s="3" customFormat="1" ht="15">
      <c r="A59" s="19" t="s">
        <v>39</v>
      </c>
      <c r="B59" s="180" t="s">
        <v>91</v>
      </c>
      <c r="C59" s="180" t="s">
        <v>91</v>
      </c>
      <c r="D59" s="59">
        <f t="shared" si="8"/>
        <v>3.1769289385439485</v>
      </c>
      <c r="E59" s="59">
        <f t="shared" si="7"/>
        <v>2.6215809825957415</v>
      </c>
      <c r="F59" s="59">
        <f t="shared" si="7"/>
        <v>2.0889236054210554</v>
      </c>
      <c r="G59" s="59">
        <f t="shared" si="7"/>
        <v>3.9337196777987526</v>
      </c>
      <c r="H59" s="59">
        <f t="shared" si="7"/>
        <v>3.4053692253409427</v>
      </c>
      <c r="I59" s="59">
        <f t="shared" si="7"/>
        <v>2.682832153323713</v>
      </c>
      <c r="J59" s="59">
        <f t="shared" si="7"/>
        <v>2.9205550087546475</v>
      </c>
      <c r="K59" s="59">
        <f t="shared" si="7"/>
        <v>2.900941727574581</v>
      </c>
      <c r="L59" s="58"/>
    </row>
    <row r="60" spans="1:12" s="3" customFormat="1" ht="15">
      <c r="A60" s="19" t="s">
        <v>40</v>
      </c>
      <c r="B60" s="180" t="s">
        <v>91</v>
      </c>
      <c r="C60" s="180" t="s">
        <v>91</v>
      </c>
      <c r="D60" s="59">
        <f t="shared" si="8"/>
        <v>2.1766566303492167</v>
      </c>
      <c r="E60" s="59">
        <f t="shared" si="7"/>
        <v>1.7961628157725618</v>
      </c>
      <c r="F60" s="59">
        <f t="shared" si="7"/>
        <v>1.3425948919775506</v>
      </c>
      <c r="G60" s="59">
        <f t="shared" si="7"/>
        <v>2.101612639201966</v>
      </c>
      <c r="H60" s="59">
        <f t="shared" si="7"/>
        <v>1.924490271026012</v>
      </c>
      <c r="I60" s="59">
        <f t="shared" si="7"/>
        <v>2.1137794325607406</v>
      </c>
      <c r="J60" s="59">
        <f t="shared" si="7"/>
        <v>1.9653766949853455</v>
      </c>
      <c r="K60" s="59">
        <f t="shared" si="7"/>
        <v>1.9542759333733446</v>
      </c>
      <c r="L60" s="58"/>
    </row>
    <row r="61" spans="1:12" s="3" customFormat="1" ht="15">
      <c r="A61" s="19" t="s">
        <v>41</v>
      </c>
      <c r="B61" s="59">
        <f>B27/B$38*100</f>
        <v>12.775139004569706</v>
      </c>
      <c r="C61" s="59">
        <f>C27/C$38*100</f>
        <v>14.470947491822187</v>
      </c>
      <c r="D61" s="59">
        <f t="shared" si="8"/>
        <v>0.6505355556007787</v>
      </c>
      <c r="E61" s="59">
        <f t="shared" si="7"/>
        <v>2.865559942775699</v>
      </c>
      <c r="F61" s="59">
        <f t="shared" si="7"/>
        <v>2.0238522407258035</v>
      </c>
      <c r="G61" s="59">
        <f t="shared" si="7"/>
        <v>1.9369885284874722</v>
      </c>
      <c r="H61" s="59">
        <f t="shared" si="7"/>
        <v>2.331755282376311</v>
      </c>
      <c r="I61" s="59">
        <f t="shared" si="7"/>
        <v>3.858922677926651</v>
      </c>
      <c r="J61" s="59">
        <f t="shared" si="7"/>
        <v>3.0227351340128843</v>
      </c>
      <c r="K61" s="59">
        <f t="shared" si="7"/>
        <v>3.0124241338906623</v>
      </c>
      <c r="L61" s="58"/>
    </row>
    <row r="62" spans="1:11" s="3" customFormat="1" ht="15">
      <c r="A62" s="19" t="s">
        <v>42</v>
      </c>
      <c r="B62" s="180" t="s">
        <v>91</v>
      </c>
      <c r="C62" s="180" t="s">
        <v>91</v>
      </c>
      <c r="D62" s="180" t="s">
        <v>91</v>
      </c>
      <c r="E62" s="59">
        <f t="shared" si="7"/>
        <v>0</v>
      </c>
      <c r="F62" s="59">
        <f t="shared" si="7"/>
        <v>2.132747177562756</v>
      </c>
      <c r="G62" s="59">
        <f t="shared" si="7"/>
        <v>2.718953054381318</v>
      </c>
      <c r="H62" s="59">
        <f t="shared" si="7"/>
        <v>1.4892665632443425</v>
      </c>
      <c r="I62" s="59">
        <f t="shared" si="7"/>
        <v>1.6615760625965228</v>
      </c>
      <c r="J62" s="59">
        <f t="shared" si="7"/>
        <v>1.842423687119666</v>
      </c>
      <c r="K62" s="59">
        <f t="shared" si="7"/>
        <v>1.721557087794795</v>
      </c>
    </row>
    <row r="63" spans="1:12" s="3" customFormat="1" ht="15">
      <c r="A63" s="19" t="s">
        <v>43</v>
      </c>
      <c r="B63" s="59">
        <f aca="true" t="shared" si="9" ref="B63:D64">B29/B$38*100</f>
        <v>8.710577853814465</v>
      </c>
      <c r="C63" s="59">
        <f t="shared" si="9"/>
        <v>6.760640611114262</v>
      </c>
      <c r="D63" s="59">
        <f t="shared" si="9"/>
        <v>6.993733681293461</v>
      </c>
      <c r="E63" s="59">
        <f t="shared" si="7"/>
        <v>7.183851594259766</v>
      </c>
      <c r="F63" s="59">
        <f t="shared" si="7"/>
        <v>5.792679444912043</v>
      </c>
      <c r="G63" s="59">
        <f t="shared" si="7"/>
        <v>4.898894907552276</v>
      </c>
      <c r="H63" s="59">
        <f t="shared" si="7"/>
        <v>5.956134296429657</v>
      </c>
      <c r="I63" s="59">
        <f t="shared" si="7"/>
        <v>3.8733931857655066</v>
      </c>
      <c r="J63" s="59">
        <f t="shared" si="7"/>
        <v>4.706648626821696</v>
      </c>
      <c r="K63" s="59">
        <f t="shared" si="7"/>
        <v>4.869157989138785</v>
      </c>
      <c r="L63" s="19"/>
    </row>
    <row r="64" spans="1:11" s="3" customFormat="1" ht="15">
      <c r="A64" s="19" t="s">
        <v>44</v>
      </c>
      <c r="B64" s="59">
        <f t="shared" si="9"/>
        <v>4.130292866307993</v>
      </c>
      <c r="C64" s="59">
        <f t="shared" si="9"/>
        <v>5.629455253654017</v>
      </c>
      <c r="D64" s="59">
        <f t="shared" si="9"/>
        <v>0.8479024677970524</v>
      </c>
      <c r="E64" s="59">
        <f aca="true" t="shared" si="10" ref="E64:K72">E30/E$38*100</f>
        <v>1.5062028978399078</v>
      </c>
      <c r="F64" s="59">
        <f t="shared" si="10"/>
        <v>0.8658475465572335</v>
      </c>
      <c r="G64" s="59">
        <f t="shared" si="10"/>
        <v>0.827103394960723</v>
      </c>
      <c r="H64" s="59">
        <f t="shared" si="10"/>
        <v>1.3010113406064467</v>
      </c>
      <c r="I64" s="59">
        <f t="shared" si="10"/>
        <v>2.045406283022151</v>
      </c>
      <c r="J64" s="59">
        <f t="shared" si="10"/>
        <v>1.557966195558275</v>
      </c>
      <c r="K64" s="59">
        <f t="shared" si="10"/>
        <v>1.5545704219320462</v>
      </c>
    </row>
    <row r="65" spans="1:11" s="3" customFormat="1" ht="15">
      <c r="A65" s="19" t="s">
        <v>24</v>
      </c>
      <c r="B65" s="180" t="s">
        <v>91</v>
      </c>
      <c r="C65" s="180" t="s">
        <v>91</v>
      </c>
      <c r="D65" s="59">
        <f>D31/D$38*100</f>
        <v>5.390862396499466</v>
      </c>
      <c r="E65" s="59">
        <f t="shared" si="10"/>
        <v>4.448504392714164</v>
      </c>
      <c r="F65" s="59">
        <f t="shared" si="10"/>
        <v>6.087492566592574</v>
      </c>
      <c r="G65" s="59">
        <f t="shared" si="10"/>
        <v>7.956389479935173</v>
      </c>
      <c r="H65" s="59">
        <f t="shared" si="10"/>
        <v>7.165813895360293</v>
      </c>
      <c r="I65" s="59">
        <f t="shared" si="10"/>
        <v>4.2134501199785985</v>
      </c>
      <c r="J65" s="59">
        <f t="shared" si="10"/>
        <v>5.598011148076239</v>
      </c>
      <c r="K65" s="59">
        <f t="shared" si="10"/>
        <v>5.522601255447911</v>
      </c>
    </row>
    <row r="66" spans="1:11" s="3" customFormat="1" ht="15">
      <c r="A66" s="19" t="s">
        <v>45</v>
      </c>
      <c r="B66" s="180" t="s">
        <v>91</v>
      </c>
      <c r="C66" s="180" t="s">
        <v>91</v>
      </c>
      <c r="D66" s="180" t="s">
        <v>91</v>
      </c>
      <c r="E66" s="59">
        <f t="shared" si="10"/>
        <v>0</v>
      </c>
      <c r="F66" s="59">
        <f t="shared" si="10"/>
        <v>2.9733629704626465</v>
      </c>
      <c r="G66" s="59">
        <f t="shared" si="10"/>
        <v>2.1494067358610125</v>
      </c>
      <c r="H66" s="59">
        <f t="shared" si="10"/>
        <v>1.8490017906613112</v>
      </c>
      <c r="I66" s="59">
        <f t="shared" si="10"/>
        <v>1.68979355288229</v>
      </c>
      <c r="J66" s="59">
        <f t="shared" si="10"/>
        <v>1.9674352689374353</v>
      </c>
      <c r="K66" s="59">
        <f t="shared" si="10"/>
        <v>1.8383676652094145</v>
      </c>
    </row>
    <row r="67" spans="1:11" s="3" customFormat="1" ht="15">
      <c r="A67" s="19" t="s">
        <v>46</v>
      </c>
      <c r="B67" s="180" t="s">
        <v>91</v>
      </c>
      <c r="C67" s="180" t="s">
        <v>91</v>
      </c>
      <c r="D67" s="59">
        <f>D33/D$38*100</f>
        <v>3.006631334436133</v>
      </c>
      <c r="E67" s="59">
        <f t="shared" si="10"/>
        <v>2.4810525134524295</v>
      </c>
      <c r="F67" s="59">
        <f t="shared" si="10"/>
        <v>1.4328980103301456</v>
      </c>
      <c r="G67" s="59">
        <f t="shared" si="10"/>
        <v>2.835783068436765</v>
      </c>
      <c r="H67" s="59">
        <f t="shared" si="10"/>
        <v>2.1602752775972376</v>
      </c>
      <c r="I67" s="59">
        <f t="shared" si="10"/>
        <v>2.2660815275646895</v>
      </c>
      <c r="J67" s="59">
        <f t="shared" si="10"/>
        <v>2.2077269920721885</v>
      </c>
      <c r="K67" s="59">
        <f t="shared" si="10"/>
        <v>2.2256576811470627</v>
      </c>
    </row>
    <row r="68" spans="1:11" s="3" customFormat="1" ht="15">
      <c r="A68" s="19" t="s">
        <v>47</v>
      </c>
      <c r="B68" s="59">
        <f>B34/B$38*100</f>
        <v>14.537514350674199</v>
      </c>
      <c r="C68" s="59">
        <f>C34/C$38*100</f>
        <v>10.047837842948173</v>
      </c>
      <c r="D68" s="59">
        <f>D34/D$38*100</f>
        <v>1.8880034834775465</v>
      </c>
      <c r="E68" s="59">
        <f t="shared" si="10"/>
        <v>3.845980584573909</v>
      </c>
      <c r="F68" s="59">
        <f t="shared" si="10"/>
        <v>3.5603332397545135</v>
      </c>
      <c r="G68" s="59">
        <f t="shared" si="10"/>
        <v>3.2752232349407766</v>
      </c>
      <c r="H68" s="59">
        <f t="shared" si="10"/>
        <v>4.1378870718428535</v>
      </c>
      <c r="I68" s="59">
        <f t="shared" si="10"/>
        <v>4.766585282118829</v>
      </c>
      <c r="J68" s="59">
        <f t="shared" si="10"/>
        <v>4.260125222304934</v>
      </c>
      <c r="K68" s="59">
        <f t="shared" si="10"/>
        <v>4.232956523627685</v>
      </c>
    </row>
    <row r="69" spans="1:11" s="3" customFormat="1" ht="15">
      <c r="A69" s="19" t="s">
        <v>48</v>
      </c>
      <c r="B69" s="59">
        <f>B35/B$38*100</f>
        <v>4.868424014587037</v>
      </c>
      <c r="C69" s="59">
        <f>C35/C$38*100</f>
        <v>2.987501654470853</v>
      </c>
      <c r="D69" s="59">
        <f>D35/D$38*100</f>
        <v>3.7548812778263927</v>
      </c>
      <c r="E69" s="59">
        <f t="shared" si="10"/>
        <v>3.84344829994405</v>
      </c>
      <c r="F69" s="59">
        <f t="shared" si="10"/>
        <v>2.8166605003802028</v>
      </c>
      <c r="G69" s="59">
        <f t="shared" si="10"/>
        <v>2.136263359279775</v>
      </c>
      <c r="H69" s="59">
        <f t="shared" si="10"/>
        <v>1.5899178703972765</v>
      </c>
      <c r="I69" s="59">
        <f t="shared" si="10"/>
        <v>1.7141040060515662</v>
      </c>
      <c r="J69" s="59">
        <f t="shared" si="10"/>
        <v>1.904049905521749</v>
      </c>
      <c r="K69" s="59">
        <f t="shared" si="10"/>
        <v>2.031278235416051</v>
      </c>
    </row>
    <row r="70" spans="1:11" s="3" customFormat="1" ht="15">
      <c r="A70" s="19" t="s">
        <v>49</v>
      </c>
      <c r="B70" s="180" t="s">
        <v>91</v>
      </c>
      <c r="C70" s="180" t="s">
        <v>91</v>
      </c>
      <c r="D70" s="59">
        <f>D36/D$38*100</f>
        <v>0.7304836910648994</v>
      </c>
      <c r="E70" s="59">
        <f t="shared" si="10"/>
        <v>0.6027903644170827</v>
      </c>
      <c r="F70" s="59">
        <f t="shared" si="10"/>
        <v>0.6122020229492096</v>
      </c>
      <c r="G70" s="59">
        <f t="shared" si="10"/>
        <v>0.11019194507502413</v>
      </c>
      <c r="H70" s="59">
        <f t="shared" si="10"/>
        <v>0.25069631133462333</v>
      </c>
      <c r="I70" s="59">
        <f t="shared" si="10"/>
        <v>1.0903527656577225</v>
      </c>
      <c r="J70" s="59">
        <f t="shared" si="10"/>
        <v>0.7161965922404226</v>
      </c>
      <c r="K70" s="59">
        <f t="shared" si="10"/>
        <v>0.7087569217698928</v>
      </c>
    </row>
    <row r="71" spans="1:11" s="3" customFormat="1" ht="15">
      <c r="A71" s="19" t="s">
        <v>50</v>
      </c>
      <c r="B71" s="59">
        <f>B37/B$38*100</f>
        <v>7.812169371721856</v>
      </c>
      <c r="C71" s="59">
        <f>C37/C$38*100</f>
        <v>7.2730538695709726</v>
      </c>
      <c r="D71" s="180" t="s">
        <v>91</v>
      </c>
      <c r="E71" s="59">
        <f t="shared" si="10"/>
        <v>1.3351803906275617</v>
      </c>
      <c r="F71" s="59">
        <f t="shared" si="10"/>
        <v>2.0185402925874154</v>
      </c>
      <c r="G71" s="59">
        <f t="shared" si="10"/>
        <v>1.5546357552150991</v>
      </c>
      <c r="H71" s="59">
        <f t="shared" si="10"/>
        <v>1.0838654649894681</v>
      </c>
      <c r="I71" s="59">
        <f t="shared" si="10"/>
        <v>2.449712272039759</v>
      </c>
      <c r="J71" s="59">
        <f t="shared" si="10"/>
        <v>1.9885075804833643</v>
      </c>
      <c r="K71" s="59">
        <f t="shared" si="10"/>
        <v>1.9456480383289776</v>
      </c>
    </row>
    <row r="72" spans="1:11" s="3" customFormat="1" ht="15">
      <c r="A72" s="129" t="s">
        <v>6</v>
      </c>
      <c r="B72" s="59">
        <f>B38/B$38*100</f>
        <v>100</v>
      </c>
      <c r="C72" s="59">
        <f>C38/C$38*100</f>
        <v>100</v>
      </c>
      <c r="D72" s="59">
        <f>D38/D$38*100</f>
        <v>100</v>
      </c>
      <c r="E72" s="59">
        <f t="shared" si="10"/>
        <v>100</v>
      </c>
      <c r="F72" s="59">
        <f t="shared" si="10"/>
        <v>100</v>
      </c>
      <c r="G72" s="59">
        <f t="shared" si="10"/>
        <v>100</v>
      </c>
      <c r="H72" s="59">
        <f t="shared" si="10"/>
        <v>100</v>
      </c>
      <c r="I72" s="59">
        <f t="shared" si="10"/>
        <v>100</v>
      </c>
      <c r="J72" s="59">
        <f t="shared" si="10"/>
        <v>100</v>
      </c>
      <c r="K72" s="59">
        <f t="shared" si="10"/>
        <v>100</v>
      </c>
    </row>
  </sheetData>
  <sheetProtection/>
  <printOptions/>
  <pageMargins left="0.7480314960629921" right="0.7480314960629921" top="0.984251968503937" bottom="0.7874015748031497" header="0.5118110236220472" footer="0.5118110236220472"/>
  <pageSetup fitToHeight="1" fitToWidth="1" horizontalDpi="300" verticalDpi="300" orientation="portrait" paperSize="9" scale="49" r:id="rId2"/>
  <headerFooter alignWithMargins="0">
    <oddHeader>&amp;R&amp;"Arial,Bold"&amp;17ROAD NETWORK</oddHeader>
  </headerFooter>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AQ57"/>
  <sheetViews>
    <sheetView zoomScale="75" zoomScaleNormal="75" zoomScalePageLayoutView="0" workbookViewId="0" topLeftCell="A1">
      <pane xSplit="1" ySplit="6" topLeftCell="C7" activePane="bottomRight" state="frozen"/>
      <selection pane="topLeft" activeCell="I22" sqref="I22"/>
      <selection pane="topRight" activeCell="I22" sqref="I22"/>
      <selection pane="bottomLeft" activeCell="I22" sqref="I22"/>
      <selection pane="bottomRight" activeCell="I22" sqref="I22"/>
    </sheetView>
  </sheetViews>
  <sheetFormatPr defaultColWidth="9.140625" defaultRowHeight="12.75"/>
  <cols>
    <col min="1" max="1" width="36.28125" style="88" customWidth="1"/>
    <col min="2" max="26" width="12.28125" style="88" customWidth="1"/>
    <col min="27" max="27" width="12.7109375" style="88" customWidth="1"/>
    <col min="28" max="16384" width="9.140625" style="88" customWidth="1"/>
  </cols>
  <sheetData>
    <row r="1" spans="1:17" s="15" customFormat="1" ht="20.25">
      <c r="A1" s="56" t="s">
        <v>273</v>
      </c>
      <c r="B1" s="56"/>
      <c r="C1" s="56"/>
      <c r="D1" s="56"/>
      <c r="E1" s="56"/>
      <c r="F1" s="3"/>
      <c r="G1" s="3"/>
      <c r="H1" s="3"/>
      <c r="I1" s="3"/>
      <c r="Q1" s="60"/>
    </row>
    <row r="2" spans="1:17" s="15" customFormat="1" ht="20.25">
      <c r="A2" s="134" t="s">
        <v>226</v>
      </c>
      <c r="B2" s="56"/>
      <c r="C2" s="56"/>
      <c r="D2" s="56"/>
      <c r="E2" s="56"/>
      <c r="F2" s="3"/>
      <c r="G2" s="3"/>
      <c r="H2" s="3"/>
      <c r="I2" s="3"/>
      <c r="Q2" s="60"/>
    </row>
    <row r="3" spans="1:17" s="15" customFormat="1" ht="20.25">
      <c r="A3" s="135" t="s">
        <v>227</v>
      </c>
      <c r="B3" s="56"/>
      <c r="C3" s="56"/>
      <c r="D3" s="56"/>
      <c r="E3" s="56"/>
      <c r="F3" s="3"/>
      <c r="G3" s="3"/>
      <c r="H3" s="3"/>
      <c r="I3" s="3"/>
      <c r="Q3" s="60"/>
    </row>
    <row r="4" spans="1:19" s="21" customFormat="1" ht="14.25" customHeight="1">
      <c r="A4" s="135" t="s">
        <v>98</v>
      </c>
      <c r="B4" s="20"/>
      <c r="C4" s="20"/>
      <c r="D4" s="20"/>
      <c r="E4" s="20"/>
      <c r="F4" s="15"/>
      <c r="G4" s="15"/>
      <c r="H4" s="15"/>
      <c r="I4" s="15"/>
      <c r="J4" s="15" t="s">
        <v>92</v>
      </c>
      <c r="K4" s="15"/>
      <c r="L4" s="16"/>
      <c r="M4" s="16"/>
      <c r="N4" s="16"/>
      <c r="O4" s="16"/>
      <c r="P4" s="16"/>
      <c r="Q4" s="16"/>
      <c r="R4" s="15"/>
      <c r="S4" s="15"/>
    </row>
    <row r="5" spans="1:28" ht="31.5" customHeight="1">
      <c r="A5" s="17" t="s">
        <v>272</v>
      </c>
      <c r="B5" s="17" t="s">
        <v>114</v>
      </c>
      <c r="C5" s="17" t="s">
        <v>64</v>
      </c>
      <c r="D5" s="17" t="s">
        <v>65</v>
      </c>
      <c r="E5" s="17" t="s">
        <v>75</v>
      </c>
      <c r="F5" s="141" t="s">
        <v>76</v>
      </c>
      <c r="G5" s="141" t="s">
        <v>77</v>
      </c>
      <c r="H5" s="142" t="s">
        <v>85</v>
      </c>
      <c r="I5" s="142" t="s">
        <v>88</v>
      </c>
      <c r="J5" s="142" t="s">
        <v>89</v>
      </c>
      <c r="K5" s="142" t="s">
        <v>90</v>
      </c>
      <c r="L5" s="142" t="s">
        <v>95</v>
      </c>
      <c r="M5" s="142" t="s">
        <v>103</v>
      </c>
      <c r="N5" s="142" t="s">
        <v>108</v>
      </c>
      <c r="O5" s="142" t="s">
        <v>109</v>
      </c>
      <c r="P5" s="142" t="s">
        <v>116</v>
      </c>
      <c r="Q5" s="142" t="s">
        <v>127</v>
      </c>
      <c r="R5" s="143" t="s">
        <v>126</v>
      </c>
      <c r="S5" s="142" t="s">
        <v>135</v>
      </c>
      <c r="T5" s="142" t="s">
        <v>151</v>
      </c>
      <c r="U5" s="142" t="s">
        <v>156</v>
      </c>
      <c r="V5" s="142" t="s">
        <v>158</v>
      </c>
      <c r="W5" s="142" t="s">
        <v>159</v>
      </c>
      <c r="X5" s="142" t="s">
        <v>163</v>
      </c>
      <c r="Y5" s="142" t="s">
        <v>164</v>
      </c>
      <c r="Z5" s="142" t="s">
        <v>165</v>
      </c>
      <c r="AA5" s="142" t="s">
        <v>322</v>
      </c>
      <c r="AB5" s="142" t="s">
        <v>326</v>
      </c>
    </row>
    <row r="6" spans="1:28" ht="15.75">
      <c r="A6" s="17" t="s">
        <v>66</v>
      </c>
      <c r="B6" s="17"/>
      <c r="C6" s="17"/>
      <c r="D6" s="17"/>
      <c r="E6" s="17"/>
      <c r="F6" s="89"/>
      <c r="G6" s="89"/>
      <c r="H6" s="145"/>
      <c r="I6" s="145"/>
      <c r="J6" s="145"/>
      <c r="K6" s="89"/>
      <c r="L6" s="89"/>
      <c r="M6" s="137"/>
      <c r="N6" s="137"/>
      <c r="O6" s="137"/>
      <c r="P6" s="137"/>
      <c r="Q6" s="137"/>
      <c r="R6" s="89"/>
      <c r="S6" s="137"/>
      <c r="T6" s="89"/>
      <c r="U6" s="89"/>
      <c r="V6" s="89"/>
      <c r="W6" s="89"/>
      <c r="X6" s="89"/>
      <c r="Y6" s="89"/>
      <c r="Z6" s="167"/>
      <c r="AA6" s="167"/>
      <c r="AB6" s="137" t="s">
        <v>72</v>
      </c>
    </row>
    <row r="7" spans="1:28" ht="15">
      <c r="A7" s="19" t="s">
        <v>271</v>
      </c>
      <c r="B7" s="80">
        <v>237.42857142857142</v>
      </c>
      <c r="C7" s="80">
        <v>67.42857142857143</v>
      </c>
      <c r="D7" s="80">
        <v>40</v>
      </c>
      <c r="E7" s="80">
        <v>23.7</v>
      </c>
      <c r="F7" s="80">
        <v>32</v>
      </c>
      <c r="G7" s="146">
        <v>5</v>
      </c>
      <c r="H7" s="146">
        <v>9</v>
      </c>
      <c r="I7" s="146">
        <v>24</v>
      </c>
      <c r="J7" s="146">
        <v>89.3</v>
      </c>
      <c r="K7" s="34">
        <v>108</v>
      </c>
      <c r="L7" s="34">
        <v>7.15</v>
      </c>
      <c r="M7" s="34">
        <v>0</v>
      </c>
      <c r="N7" s="34">
        <v>58</v>
      </c>
      <c r="O7" s="34">
        <v>0</v>
      </c>
      <c r="P7" s="34">
        <v>52</v>
      </c>
      <c r="Q7" s="34">
        <v>132</v>
      </c>
      <c r="R7" s="34">
        <v>0</v>
      </c>
      <c r="S7" s="34">
        <v>18</v>
      </c>
      <c r="T7" s="34">
        <v>3</v>
      </c>
      <c r="U7" s="34">
        <v>3</v>
      </c>
      <c r="V7" s="113">
        <v>0.483</v>
      </c>
      <c r="W7" s="34">
        <v>85.882</v>
      </c>
      <c r="X7" s="34">
        <v>124.7</v>
      </c>
      <c r="Y7" s="34">
        <v>2</v>
      </c>
      <c r="Z7" s="34">
        <v>1</v>
      </c>
      <c r="AA7" s="34">
        <v>32.6</v>
      </c>
      <c r="AB7" s="167">
        <v>2</v>
      </c>
    </row>
    <row r="8" spans="1:29" ht="15">
      <c r="A8" s="19" t="s">
        <v>52</v>
      </c>
      <c r="B8" s="80">
        <v>21</v>
      </c>
      <c r="C8" s="80">
        <v>29</v>
      </c>
      <c r="D8" s="80">
        <v>28</v>
      </c>
      <c r="E8" s="80">
        <v>43</v>
      </c>
      <c r="F8" s="80">
        <v>31</v>
      </c>
      <c r="G8" s="146">
        <v>53</v>
      </c>
      <c r="H8" s="146">
        <v>58</v>
      </c>
      <c r="I8" s="146">
        <v>86</v>
      </c>
      <c r="J8" s="146">
        <v>105</v>
      </c>
      <c r="K8" s="34">
        <v>142</v>
      </c>
      <c r="L8" s="34">
        <v>114</v>
      </c>
      <c r="M8" s="34">
        <v>80</v>
      </c>
      <c r="N8" s="34">
        <v>56</v>
      </c>
      <c r="O8" s="34">
        <v>51</v>
      </c>
      <c r="P8" s="34">
        <v>27</v>
      </c>
      <c r="Q8" s="34">
        <v>57</v>
      </c>
      <c r="R8" s="34">
        <v>1</v>
      </c>
      <c r="S8" s="34">
        <v>9</v>
      </c>
      <c r="T8" s="34">
        <v>7</v>
      </c>
      <c r="U8" s="34">
        <v>0</v>
      </c>
      <c r="V8" s="34">
        <v>1.164</v>
      </c>
      <c r="W8" s="34">
        <v>1</v>
      </c>
      <c r="X8" s="34">
        <v>0.97</v>
      </c>
      <c r="Y8" s="34">
        <v>3</v>
      </c>
      <c r="Z8" s="34">
        <v>3</v>
      </c>
      <c r="AA8" s="34">
        <v>19</v>
      </c>
      <c r="AB8" s="167">
        <v>10</v>
      </c>
      <c r="AC8" s="113"/>
    </row>
    <row r="9" spans="1:29" ht="15">
      <c r="A9" s="19" t="s">
        <v>53</v>
      </c>
      <c r="B9" s="80">
        <v>151</v>
      </c>
      <c r="C9" s="80">
        <v>118</v>
      </c>
      <c r="D9" s="80">
        <v>104</v>
      </c>
      <c r="E9" s="80">
        <v>165</v>
      </c>
      <c r="F9" s="80">
        <v>133</v>
      </c>
      <c r="G9" s="146">
        <v>209</v>
      </c>
      <c r="H9" s="146">
        <v>304</v>
      </c>
      <c r="I9" s="146">
        <v>319</v>
      </c>
      <c r="J9" s="146">
        <v>256</v>
      </c>
      <c r="K9" s="34">
        <v>280</v>
      </c>
      <c r="L9" s="34">
        <v>324</v>
      </c>
      <c r="M9" s="34">
        <v>170</v>
      </c>
      <c r="N9" s="34">
        <v>194</v>
      </c>
      <c r="O9" s="34">
        <v>213</v>
      </c>
      <c r="P9" s="34">
        <v>239</v>
      </c>
      <c r="Q9" s="34">
        <v>168</v>
      </c>
      <c r="R9" s="34">
        <v>338</v>
      </c>
      <c r="S9" s="34">
        <v>360</v>
      </c>
      <c r="T9" s="34">
        <v>365</v>
      </c>
      <c r="U9" s="34">
        <v>367</v>
      </c>
      <c r="V9" s="34">
        <v>428</v>
      </c>
      <c r="W9" s="34">
        <v>457</v>
      </c>
      <c r="X9" s="34">
        <v>564</v>
      </c>
      <c r="Y9" s="34">
        <v>573.53</v>
      </c>
      <c r="Z9" s="34">
        <v>355</v>
      </c>
      <c r="AA9" s="34">
        <v>508.7</v>
      </c>
      <c r="AB9" s="167">
        <v>309</v>
      </c>
      <c r="AC9" s="34"/>
    </row>
    <row r="10" spans="1:29" ht="15">
      <c r="A10" s="19" t="s">
        <v>54</v>
      </c>
      <c r="B10" s="80">
        <v>130</v>
      </c>
      <c r="C10" s="80">
        <v>237</v>
      </c>
      <c r="D10" s="80">
        <v>67</v>
      </c>
      <c r="E10" s="80">
        <v>137</v>
      </c>
      <c r="F10" s="80">
        <v>191</v>
      </c>
      <c r="G10" s="146">
        <v>59</v>
      </c>
      <c r="H10" s="146">
        <v>178</v>
      </c>
      <c r="I10" s="146">
        <v>34</v>
      </c>
      <c r="J10" s="146">
        <v>121</v>
      </c>
      <c r="K10" s="34">
        <v>66</v>
      </c>
      <c r="L10" s="34">
        <v>88</v>
      </c>
      <c r="M10" s="34">
        <v>79</v>
      </c>
      <c r="N10" s="34">
        <v>123</v>
      </c>
      <c r="O10" s="34">
        <v>30</v>
      </c>
      <c r="P10" s="34">
        <v>35</v>
      </c>
      <c r="Q10" s="34">
        <v>10</v>
      </c>
      <c r="R10" s="34">
        <v>21</v>
      </c>
      <c r="S10" s="34">
        <v>11</v>
      </c>
      <c r="T10" s="34">
        <v>14</v>
      </c>
      <c r="U10" s="34">
        <v>8</v>
      </c>
      <c r="V10" s="34">
        <v>29</v>
      </c>
      <c r="W10" s="34">
        <v>33</v>
      </c>
      <c r="X10" s="34">
        <v>16</v>
      </c>
      <c r="Y10" s="34">
        <v>15.527</v>
      </c>
      <c r="Z10" s="34">
        <v>1</v>
      </c>
      <c r="AA10" s="167">
        <v>8.79</v>
      </c>
      <c r="AB10" s="167">
        <v>0</v>
      </c>
      <c r="AC10" s="34"/>
    </row>
    <row r="11" spans="1:29" ht="15">
      <c r="A11" s="19" t="s">
        <v>6</v>
      </c>
      <c r="B11" s="114">
        <f>SUM(B7:B10)</f>
        <v>539.4285714285714</v>
      </c>
      <c r="C11" s="114">
        <f>SUM(C7:C10)</f>
        <v>451.42857142857144</v>
      </c>
      <c r="D11" s="114">
        <f>SUM(D7:D10)</f>
        <v>239</v>
      </c>
      <c r="E11" s="114">
        <f>SUM(E7:E10)</f>
        <v>368.7</v>
      </c>
      <c r="F11" s="114">
        <f aca="true" t="shared" si="0" ref="F11:L11">SUM(F7:F10)</f>
        <v>387</v>
      </c>
      <c r="G11" s="114">
        <f t="shared" si="0"/>
        <v>326</v>
      </c>
      <c r="H11" s="114">
        <f t="shared" si="0"/>
        <v>549</v>
      </c>
      <c r="I11" s="114">
        <f t="shared" si="0"/>
        <v>463</v>
      </c>
      <c r="J11" s="114">
        <f t="shared" si="0"/>
        <v>571.3</v>
      </c>
      <c r="K11" s="114">
        <f t="shared" si="0"/>
        <v>596</v>
      </c>
      <c r="L11" s="114">
        <f t="shared" si="0"/>
        <v>533.15</v>
      </c>
      <c r="M11" s="34">
        <f aca="true" t="shared" si="1" ref="M11:AB11">SUM(M7:M10)</f>
        <v>329</v>
      </c>
      <c r="N11" s="34">
        <f t="shared" si="1"/>
        <v>431</v>
      </c>
      <c r="O11" s="34">
        <f t="shared" si="1"/>
        <v>294</v>
      </c>
      <c r="P11" s="34">
        <f t="shared" si="1"/>
        <v>353</v>
      </c>
      <c r="Q11" s="34">
        <f t="shared" si="1"/>
        <v>367</v>
      </c>
      <c r="R11" s="34">
        <f t="shared" si="1"/>
        <v>360</v>
      </c>
      <c r="S11" s="34">
        <f t="shared" si="1"/>
        <v>398</v>
      </c>
      <c r="T11" s="34">
        <f t="shared" si="1"/>
        <v>389</v>
      </c>
      <c r="U11" s="34">
        <f t="shared" si="1"/>
        <v>378</v>
      </c>
      <c r="V11" s="34">
        <f t="shared" si="1"/>
        <v>458.647</v>
      </c>
      <c r="W11" s="34">
        <f t="shared" si="1"/>
        <v>576.8820000000001</v>
      </c>
      <c r="X11" s="34">
        <f t="shared" si="1"/>
        <v>705.67</v>
      </c>
      <c r="Y11" s="34">
        <f t="shared" si="1"/>
        <v>594.057</v>
      </c>
      <c r="Z11" s="34">
        <f t="shared" si="1"/>
        <v>360</v>
      </c>
      <c r="AA11" s="34">
        <f t="shared" si="1"/>
        <v>569.0899999999999</v>
      </c>
      <c r="AB11" s="34">
        <f t="shared" si="1"/>
        <v>321</v>
      </c>
      <c r="AC11" s="34"/>
    </row>
    <row r="12" spans="1:29" ht="15">
      <c r="A12" s="19"/>
      <c r="B12" s="19"/>
      <c r="C12" s="19"/>
      <c r="D12" s="19"/>
      <c r="E12" s="19"/>
      <c r="F12" s="115" t="str">
        <f>IF(ABS(F11-SUM(F7:F10))&gt;comments!$A$1,F11-SUM(F7:F10)," ")</f>
        <v> </v>
      </c>
      <c r="G12" s="115" t="str">
        <f>IF(ABS(G11-SUM(G7:G10))&gt;comments!$A$1,G11-SUM(G7:G10)," ")</f>
        <v> </v>
      </c>
      <c r="H12" s="115" t="str">
        <f>IF(ABS(H11-SUM(H7:H10))&gt;comments!$A$1,H11-SUM(H7:H10)," ")</f>
        <v> </v>
      </c>
      <c r="I12" s="115" t="str">
        <f>IF(ABS(I11-SUM(I7:I10))&gt;comments!$A$1,I11-SUM(I7:I10)," ")</f>
        <v> </v>
      </c>
      <c r="J12" s="115" t="str">
        <f>IF(ABS(J11-SUM(J7:J10))&gt;comments!$A$1,J11-SUM(J7:J10)," ")</f>
        <v> </v>
      </c>
      <c r="K12" s="115" t="str">
        <f>IF(ABS(K11-SUM(K7:K10))&gt;comments!$A$1,K11-SUM(K7:K10)," ")</f>
        <v> </v>
      </c>
      <c r="L12" s="115" t="str">
        <f>IF(ABS(L11-SUM(L7:L10))&gt;comments!$A$1,L11-SUM(L7:L10)," ")</f>
        <v> </v>
      </c>
      <c r="M12" s="115" t="str">
        <f>IF(ABS(M11-SUM(M7:M10))&gt;comments!$A$1,M11-SUM(M7:M10)," ")</f>
        <v> </v>
      </c>
      <c r="N12" s="115" t="str">
        <f>IF(ABS(N11-SUM(N7:N10))&gt;comments!$A$1,N11-SUM(N7:N10)," ")</f>
        <v> </v>
      </c>
      <c r="O12" s="115" t="str">
        <f>IF(ABS(O11-SUM(O7:O10))&gt;comments!$A$1,O11-SUM(O7:O10)," ")</f>
        <v> </v>
      </c>
      <c r="P12" s="115" t="str">
        <f>IF(ABS(P11-SUM(P7:P10))&gt;comments!$A$1,P11-SUM(P7:P10)," ")</f>
        <v> </v>
      </c>
      <c r="Q12" s="115" t="str">
        <f>IF(ABS(Q11-SUM(Q7:Q10))&gt;comments!$A$1,Q11-SUM(Q7:Q10)," ")</f>
        <v> </v>
      </c>
      <c r="R12" s="147"/>
      <c r="S12" s="89"/>
      <c r="T12" s="148"/>
      <c r="U12" s="148"/>
      <c r="V12" s="148"/>
      <c r="W12" s="92"/>
      <c r="X12" s="89"/>
      <c r="Y12" s="89"/>
      <c r="Z12" s="89"/>
      <c r="AA12" s="167"/>
      <c r="AB12" s="167"/>
      <c r="AC12" s="34"/>
    </row>
    <row r="13" spans="1:28" ht="12.75" customHeight="1">
      <c r="A13" s="17" t="s">
        <v>73</v>
      </c>
      <c r="B13" s="17"/>
      <c r="C13" s="17"/>
      <c r="D13" s="17"/>
      <c r="E13" s="17"/>
      <c r="F13" s="89"/>
      <c r="G13" s="89"/>
      <c r="H13" s="89"/>
      <c r="I13" s="145"/>
      <c r="J13" s="145"/>
      <c r="K13" s="145"/>
      <c r="L13" s="89"/>
      <c r="M13" s="89"/>
      <c r="N13" s="44"/>
      <c r="O13" s="44"/>
      <c r="P13" s="44"/>
      <c r="Q13" s="89"/>
      <c r="R13" s="89"/>
      <c r="S13" s="44"/>
      <c r="T13" s="89"/>
      <c r="U13" s="89"/>
      <c r="V13" s="89"/>
      <c r="W13" s="92"/>
      <c r="X13" s="89"/>
      <c r="Y13" s="89"/>
      <c r="Z13" s="167"/>
      <c r="AA13" s="167"/>
      <c r="AB13" s="44" t="s">
        <v>51</v>
      </c>
    </row>
    <row r="14" spans="1:28" ht="15">
      <c r="A14" s="19" t="s">
        <v>271</v>
      </c>
      <c r="B14" s="115">
        <f aca="true" t="shared" si="2" ref="B14:E18">B7/B$11*100</f>
        <v>44.014830508474574</v>
      </c>
      <c r="C14" s="115">
        <f t="shared" si="2"/>
        <v>14.936708860759493</v>
      </c>
      <c r="D14" s="115">
        <f t="shared" si="2"/>
        <v>16.736401673640167</v>
      </c>
      <c r="E14" s="115">
        <f t="shared" si="2"/>
        <v>6.427990235964199</v>
      </c>
      <c r="F14" s="115">
        <f aca="true" t="shared" si="3" ref="F14:L14">F7/F$11*100</f>
        <v>8.2687338501292</v>
      </c>
      <c r="G14" s="115">
        <f t="shared" si="3"/>
        <v>1.5337423312883436</v>
      </c>
      <c r="H14" s="115">
        <f t="shared" si="3"/>
        <v>1.639344262295082</v>
      </c>
      <c r="I14" s="115">
        <f t="shared" si="3"/>
        <v>5.183585313174946</v>
      </c>
      <c r="J14" s="115">
        <f t="shared" si="3"/>
        <v>15.631016978820236</v>
      </c>
      <c r="K14" s="115">
        <f t="shared" si="3"/>
        <v>18.120805369127517</v>
      </c>
      <c r="L14" s="115">
        <f t="shared" si="3"/>
        <v>1.3410859983119199</v>
      </c>
      <c r="M14" s="34">
        <f aca="true" t="shared" si="4" ref="M14:Z14">M7/M$11*100</f>
        <v>0</v>
      </c>
      <c r="N14" s="34">
        <f t="shared" si="4"/>
        <v>13.45707656612529</v>
      </c>
      <c r="O14" s="34">
        <f t="shared" si="4"/>
        <v>0</v>
      </c>
      <c r="P14" s="34">
        <f t="shared" si="4"/>
        <v>14.730878186968837</v>
      </c>
      <c r="Q14" s="34">
        <f t="shared" si="4"/>
        <v>35.967302452316076</v>
      </c>
      <c r="R14" s="34">
        <f t="shared" si="4"/>
        <v>0</v>
      </c>
      <c r="S14" s="34">
        <f t="shared" si="4"/>
        <v>4.522613065326634</v>
      </c>
      <c r="T14" s="34">
        <f t="shared" si="4"/>
        <v>0.7712082262210797</v>
      </c>
      <c r="U14" s="34">
        <f t="shared" si="4"/>
        <v>0.7936507936507936</v>
      </c>
      <c r="V14" s="34">
        <f t="shared" si="4"/>
        <v>0.10530974801971887</v>
      </c>
      <c r="W14" s="34">
        <f t="shared" si="4"/>
        <v>14.887273307192805</v>
      </c>
      <c r="X14" s="34">
        <f t="shared" si="4"/>
        <v>17.671149404112406</v>
      </c>
      <c r="Y14" s="34">
        <f t="shared" si="4"/>
        <v>0.3366680301721889</v>
      </c>
      <c r="Z14" s="34">
        <f t="shared" si="4"/>
        <v>0.2777777777777778</v>
      </c>
      <c r="AA14" s="34">
        <f aca="true" t="shared" si="5" ref="AA14:AB18">AA7/AA$11*100</f>
        <v>5.728443655660793</v>
      </c>
      <c r="AB14" s="34">
        <f t="shared" si="5"/>
        <v>0.6230529595015576</v>
      </c>
    </row>
    <row r="15" spans="1:28" ht="18">
      <c r="A15" s="19" t="s">
        <v>105</v>
      </c>
      <c r="B15" s="115">
        <f t="shared" si="2"/>
        <v>3.893008474576271</v>
      </c>
      <c r="C15" s="115">
        <f t="shared" si="2"/>
        <v>6.424050632911392</v>
      </c>
      <c r="D15" s="115">
        <f t="shared" si="2"/>
        <v>11.715481171548117</v>
      </c>
      <c r="E15" s="115">
        <f t="shared" si="2"/>
        <v>11.662598318416057</v>
      </c>
      <c r="F15" s="115">
        <f aca="true" t="shared" si="6" ref="F15:L15">F8/F$11*100</f>
        <v>8.010335917312661</v>
      </c>
      <c r="G15" s="115">
        <f t="shared" si="6"/>
        <v>16.257668711656443</v>
      </c>
      <c r="H15" s="115">
        <f t="shared" si="6"/>
        <v>10.564663023679417</v>
      </c>
      <c r="I15" s="115">
        <f t="shared" si="6"/>
        <v>18.57451403887689</v>
      </c>
      <c r="J15" s="115">
        <f t="shared" si="6"/>
        <v>18.379135305443725</v>
      </c>
      <c r="K15" s="115">
        <f t="shared" si="6"/>
        <v>23.825503355704697</v>
      </c>
      <c r="L15" s="115">
        <f t="shared" si="6"/>
        <v>21.382350182875363</v>
      </c>
      <c r="M15" s="34">
        <f aca="true" t="shared" si="7" ref="M15:Z15">M8/M$11*100</f>
        <v>24.316109422492403</v>
      </c>
      <c r="N15" s="34">
        <f t="shared" si="7"/>
        <v>12.993039443155451</v>
      </c>
      <c r="O15" s="34">
        <f t="shared" si="7"/>
        <v>17.346938775510203</v>
      </c>
      <c r="P15" s="34">
        <f t="shared" si="7"/>
        <v>7.64872521246459</v>
      </c>
      <c r="Q15" s="34">
        <f t="shared" si="7"/>
        <v>15.531335149863759</v>
      </c>
      <c r="R15" s="34">
        <f t="shared" si="7"/>
        <v>0.2777777777777778</v>
      </c>
      <c r="S15" s="34">
        <f t="shared" si="7"/>
        <v>2.261306532663317</v>
      </c>
      <c r="T15" s="34">
        <f t="shared" si="7"/>
        <v>1.7994858611825193</v>
      </c>
      <c r="U15" s="34">
        <f t="shared" si="7"/>
        <v>0</v>
      </c>
      <c r="V15" s="34">
        <f t="shared" si="7"/>
        <v>0.2537899517493846</v>
      </c>
      <c r="W15" s="34">
        <f t="shared" si="7"/>
        <v>0.17334567554543215</v>
      </c>
      <c r="X15" s="34">
        <f t="shared" si="7"/>
        <v>0.1374580186206017</v>
      </c>
      <c r="Y15" s="34">
        <f t="shared" si="7"/>
        <v>0.5050020452582833</v>
      </c>
      <c r="Z15" s="34">
        <f t="shared" si="7"/>
        <v>0.8333333333333334</v>
      </c>
      <c r="AA15" s="34">
        <f t="shared" si="5"/>
        <v>3.3386634802931</v>
      </c>
      <c r="AB15" s="34">
        <f t="shared" si="5"/>
        <v>3.115264797507788</v>
      </c>
    </row>
    <row r="16" spans="1:28" ht="15">
      <c r="A16" s="19" t="s">
        <v>53</v>
      </c>
      <c r="B16" s="115">
        <f t="shared" si="2"/>
        <v>27.99258474576271</v>
      </c>
      <c r="C16" s="115">
        <f t="shared" si="2"/>
        <v>26.139240506329113</v>
      </c>
      <c r="D16" s="115">
        <f t="shared" si="2"/>
        <v>43.51464435146444</v>
      </c>
      <c r="E16" s="115">
        <f t="shared" si="2"/>
        <v>44.75183075671277</v>
      </c>
      <c r="F16" s="115">
        <f aca="true" t="shared" si="8" ref="F16:L16">F9/F$11*100</f>
        <v>34.366925064599485</v>
      </c>
      <c r="G16" s="115">
        <f t="shared" si="8"/>
        <v>64.11042944785275</v>
      </c>
      <c r="H16" s="115">
        <f t="shared" si="8"/>
        <v>55.373406193078324</v>
      </c>
      <c r="I16" s="115">
        <f t="shared" si="8"/>
        <v>68.89848812095032</v>
      </c>
      <c r="J16" s="115">
        <f t="shared" si="8"/>
        <v>44.81008226851042</v>
      </c>
      <c r="K16" s="115">
        <f t="shared" si="8"/>
        <v>46.97986577181208</v>
      </c>
      <c r="L16" s="115">
        <f t="shared" si="8"/>
        <v>60.77088999343525</v>
      </c>
      <c r="M16" s="34">
        <f aca="true" t="shared" si="9" ref="M16:Z16">M9/M$11*100</f>
        <v>51.671732522796354</v>
      </c>
      <c r="N16" s="34">
        <f t="shared" si="9"/>
        <v>45.011600928074245</v>
      </c>
      <c r="O16" s="34">
        <f t="shared" si="9"/>
        <v>72.44897959183673</v>
      </c>
      <c r="P16" s="34">
        <f t="shared" si="9"/>
        <v>67.70538243626062</v>
      </c>
      <c r="Q16" s="34">
        <f t="shared" si="9"/>
        <v>45.776566757493185</v>
      </c>
      <c r="R16" s="34">
        <f t="shared" si="9"/>
        <v>93.88888888888889</v>
      </c>
      <c r="S16" s="34">
        <f t="shared" si="9"/>
        <v>90.45226130653266</v>
      </c>
      <c r="T16" s="34">
        <f t="shared" si="9"/>
        <v>93.83033419023135</v>
      </c>
      <c r="U16" s="34">
        <f t="shared" si="9"/>
        <v>97.08994708994709</v>
      </c>
      <c r="V16" s="34">
        <f t="shared" si="9"/>
        <v>93.31795476695586</v>
      </c>
      <c r="W16" s="34">
        <f t="shared" si="9"/>
        <v>79.21897372426248</v>
      </c>
      <c r="X16" s="34">
        <f t="shared" si="9"/>
        <v>79.92404381651481</v>
      </c>
      <c r="Y16" s="34">
        <f t="shared" si="9"/>
        <v>96.54460767232773</v>
      </c>
      <c r="Z16" s="34">
        <f t="shared" si="9"/>
        <v>98.61111111111111</v>
      </c>
      <c r="AA16" s="34">
        <f t="shared" si="5"/>
        <v>89.38832170658421</v>
      </c>
      <c r="AB16" s="34">
        <f t="shared" si="5"/>
        <v>96.26168224299066</v>
      </c>
    </row>
    <row r="17" spans="1:28" ht="15">
      <c r="A17" s="19" t="s">
        <v>54</v>
      </c>
      <c r="B17" s="115">
        <f t="shared" si="2"/>
        <v>24.09957627118644</v>
      </c>
      <c r="C17" s="115">
        <f t="shared" si="2"/>
        <v>52.5</v>
      </c>
      <c r="D17" s="115">
        <f t="shared" si="2"/>
        <v>28.03347280334728</v>
      </c>
      <c r="E17" s="115">
        <f t="shared" si="2"/>
        <v>37.15758068890697</v>
      </c>
      <c r="F17" s="115">
        <f aca="true" t="shared" si="10" ref="F17:L17">F10/F$11*100</f>
        <v>49.35400516795866</v>
      </c>
      <c r="G17" s="115">
        <f t="shared" si="10"/>
        <v>18.098159509202453</v>
      </c>
      <c r="H17" s="115">
        <f t="shared" si="10"/>
        <v>32.42258652094718</v>
      </c>
      <c r="I17" s="115">
        <f t="shared" si="10"/>
        <v>7.343412526997841</v>
      </c>
      <c r="J17" s="115">
        <f t="shared" si="10"/>
        <v>21.179765447225627</v>
      </c>
      <c r="K17" s="115">
        <f t="shared" si="10"/>
        <v>11.073825503355705</v>
      </c>
      <c r="L17" s="115">
        <f t="shared" si="10"/>
        <v>16.505673825377475</v>
      </c>
      <c r="M17" s="34">
        <f aca="true" t="shared" si="11" ref="M17:Z17">M10/M$11*100</f>
        <v>24.012158054711247</v>
      </c>
      <c r="N17" s="34">
        <f t="shared" si="11"/>
        <v>28.538283062645007</v>
      </c>
      <c r="O17" s="34">
        <f t="shared" si="11"/>
        <v>10.204081632653061</v>
      </c>
      <c r="P17" s="34">
        <f t="shared" si="11"/>
        <v>9.91501416430595</v>
      </c>
      <c r="Q17" s="34">
        <f t="shared" si="11"/>
        <v>2.7247956403269753</v>
      </c>
      <c r="R17" s="34">
        <f t="shared" si="11"/>
        <v>5.833333333333333</v>
      </c>
      <c r="S17" s="34">
        <f t="shared" si="11"/>
        <v>2.763819095477387</v>
      </c>
      <c r="T17" s="34">
        <f t="shared" si="11"/>
        <v>3.5989717223650386</v>
      </c>
      <c r="U17" s="34">
        <f t="shared" si="11"/>
        <v>2.1164021164021163</v>
      </c>
      <c r="V17" s="34">
        <f t="shared" si="11"/>
        <v>6.322945533275045</v>
      </c>
      <c r="W17" s="34">
        <f t="shared" si="11"/>
        <v>5.720407292999261</v>
      </c>
      <c r="X17" s="34">
        <f t="shared" si="11"/>
        <v>2.267348760752193</v>
      </c>
      <c r="Y17" s="34">
        <f t="shared" si="11"/>
        <v>2.613722252241788</v>
      </c>
      <c r="Z17" s="34">
        <f t="shared" si="11"/>
        <v>0.2777777777777778</v>
      </c>
      <c r="AA17" s="34">
        <f t="shared" si="5"/>
        <v>1.544571157461913</v>
      </c>
      <c r="AB17" s="34">
        <f t="shared" si="5"/>
        <v>0</v>
      </c>
    </row>
    <row r="18" spans="1:28" ht="15">
      <c r="A18" s="19" t="s">
        <v>6</v>
      </c>
      <c r="B18" s="115">
        <f t="shared" si="2"/>
        <v>100</v>
      </c>
      <c r="C18" s="115">
        <f t="shared" si="2"/>
        <v>100</v>
      </c>
      <c r="D18" s="115">
        <f t="shared" si="2"/>
        <v>100</v>
      </c>
      <c r="E18" s="115">
        <f t="shared" si="2"/>
        <v>100</v>
      </c>
      <c r="F18" s="115">
        <f aca="true" t="shared" si="12" ref="F18:L18">F11/F$11*100</f>
        <v>100</v>
      </c>
      <c r="G18" s="115">
        <f t="shared" si="12"/>
        <v>100</v>
      </c>
      <c r="H18" s="115">
        <f t="shared" si="12"/>
        <v>100</v>
      </c>
      <c r="I18" s="115">
        <f t="shared" si="12"/>
        <v>100</v>
      </c>
      <c r="J18" s="115">
        <f t="shared" si="12"/>
        <v>100</v>
      </c>
      <c r="K18" s="115">
        <f t="shared" si="12"/>
        <v>100</v>
      </c>
      <c r="L18" s="115">
        <f t="shared" si="12"/>
        <v>100</v>
      </c>
      <c r="M18" s="34">
        <f aca="true" t="shared" si="13" ref="M18:Z18">M11/M$11*100</f>
        <v>100</v>
      </c>
      <c r="N18" s="34">
        <f t="shared" si="13"/>
        <v>100</v>
      </c>
      <c r="O18" s="34">
        <f t="shared" si="13"/>
        <v>100</v>
      </c>
      <c r="P18" s="34">
        <f t="shared" si="13"/>
        <v>100</v>
      </c>
      <c r="Q18" s="34">
        <f t="shared" si="13"/>
        <v>100</v>
      </c>
      <c r="R18" s="34">
        <f t="shared" si="13"/>
        <v>100</v>
      </c>
      <c r="S18" s="34">
        <f t="shared" si="13"/>
        <v>100</v>
      </c>
      <c r="T18" s="34">
        <f t="shared" si="13"/>
        <v>100</v>
      </c>
      <c r="U18" s="34">
        <f t="shared" si="13"/>
        <v>100</v>
      </c>
      <c r="V18" s="34">
        <f t="shared" si="13"/>
        <v>100</v>
      </c>
      <c r="W18" s="34">
        <f t="shared" si="13"/>
        <v>100</v>
      </c>
      <c r="X18" s="34">
        <f t="shared" si="13"/>
        <v>100</v>
      </c>
      <c r="Y18" s="34">
        <f t="shared" si="13"/>
        <v>100</v>
      </c>
      <c r="Z18" s="34">
        <f t="shared" si="13"/>
        <v>100</v>
      </c>
      <c r="AA18" s="34">
        <f t="shared" si="5"/>
        <v>100</v>
      </c>
      <c r="AB18" s="34">
        <f t="shared" si="5"/>
        <v>100</v>
      </c>
    </row>
    <row r="19" spans="1:26" ht="15">
      <c r="A19" s="89"/>
      <c r="B19" s="89"/>
      <c r="C19" s="89"/>
      <c r="D19" s="89"/>
      <c r="E19" s="89"/>
      <c r="F19" s="35"/>
      <c r="G19" s="35"/>
      <c r="H19" s="35"/>
      <c r="I19" s="35"/>
      <c r="J19" s="35"/>
      <c r="K19" s="35"/>
      <c r="L19" s="89"/>
      <c r="M19" s="89"/>
      <c r="N19" s="89"/>
      <c r="O19" s="19"/>
      <c r="P19" s="19"/>
      <c r="Q19" s="19"/>
      <c r="R19" s="19"/>
      <c r="S19" s="19"/>
      <c r="T19" s="19"/>
      <c r="U19" s="19"/>
      <c r="V19" s="19"/>
      <c r="W19" s="89"/>
      <c r="X19" s="89"/>
      <c r="Y19" s="89"/>
      <c r="Z19" s="89"/>
    </row>
    <row r="20" ht="18" customHeight="1">
      <c r="AB20" s="120"/>
    </row>
    <row r="23" spans="20:21" ht="12.75">
      <c r="T23" s="89"/>
      <c r="U23" s="89"/>
    </row>
    <row r="24" spans="1:19" s="15" customFormat="1" ht="18">
      <c r="A24" s="88"/>
      <c r="B24" s="88"/>
      <c r="C24" s="88"/>
      <c r="D24" s="88"/>
      <c r="E24" s="88"/>
      <c r="F24" s="116"/>
      <c r="G24" s="88"/>
      <c r="H24" s="88"/>
      <c r="I24" s="88"/>
      <c r="J24" s="88"/>
      <c r="K24" s="88"/>
      <c r="L24" s="88"/>
      <c r="M24" s="88"/>
      <c r="N24" s="88"/>
      <c r="O24" s="88"/>
      <c r="P24" s="88"/>
      <c r="Q24" s="88"/>
      <c r="R24" s="88"/>
      <c r="S24" s="88"/>
    </row>
    <row r="25" s="3" customFormat="1" ht="15"/>
    <row r="26" s="21" customFormat="1" ht="12" customHeight="1"/>
    <row r="27" ht="50.25" customHeight="1"/>
    <row r="28" ht="12.75" customHeight="1"/>
    <row r="29" ht="12.75" customHeight="1"/>
    <row r="30" ht="12.75" customHeight="1"/>
    <row r="35" spans="27:43" ht="12.75">
      <c r="AA35" s="89"/>
      <c r="AB35" s="89"/>
      <c r="AC35" s="89"/>
      <c r="AD35" s="89"/>
      <c r="AE35" s="89"/>
      <c r="AF35" s="89"/>
      <c r="AG35" s="89"/>
      <c r="AH35" s="89"/>
      <c r="AI35" s="89"/>
      <c r="AJ35" s="89"/>
      <c r="AK35" s="89"/>
      <c r="AL35" s="89"/>
      <c r="AM35" s="89"/>
      <c r="AN35" s="89"/>
      <c r="AO35" s="89"/>
      <c r="AP35" s="89"/>
      <c r="AQ35" s="89"/>
    </row>
    <row r="36" spans="27:43" ht="12.75">
      <c r="AA36" s="89"/>
      <c r="AB36" s="89"/>
      <c r="AC36" s="89"/>
      <c r="AD36" s="89"/>
      <c r="AE36" s="89"/>
      <c r="AF36" s="89"/>
      <c r="AG36" s="89"/>
      <c r="AH36" s="89"/>
      <c r="AI36" s="89"/>
      <c r="AJ36" s="89"/>
      <c r="AK36" s="89"/>
      <c r="AL36" s="89"/>
      <c r="AM36" s="89"/>
      <c r="AN36" s="89"/>
      <c r="AO36" s="89"/>
      <c r="AP36" s="89"/>
      <c r="AQ36" s="89"/>
    </row>
    <row r="37" ht="12.75" customHeight="1"/>
    <row r="45" ht="20.25" customHeight="1"/>
    <row r="46" spans="1:23" ht="15">
      <c r="A46" s="89"/>
      <c r="B46" s="89"/>
      <c r="C46" s="89"/>
      <c r="D46" s="89"/>
      <c r="E46" s="89"/>
      <c r="H46" s="35"/>
      <c r="J46" s="35"/>
      <c r="K46" s="24"/>
      <c r="P46" s="24"/>
      <c r="Q46" s="24"/>
      <c r="R46" s="24"/>
      <c r="S46" s="24"/>
      <c r="T46" s="24"/>
      <c r="U46" s="24"/>
      <c r="V46" s="35"/>
      <c r="W46" s="35"/>
    </row>
    <row r="47" s="3" customFormat="1" ht="15"/>
    <row r="49" ht="79.5" customHeight="1"/>
    <row r="57" ht="12.75">
      <c r="AA57" s="120"/>
    </row>
  </sheetData>
  <sheetProtection/>
  <printOptions/>
  <pageMargins left="0.7480314960629921" right="0.6299212598425197" top="0.984251968503937" bottom="0.984251968503937" header="0.5118110236220472" footer="0.5118110236220472"/>
  <pageSetup fitToHeight="1" fitToWidth="1" horizontalDpi="600" verticalDpi="600" orientation="portrait" paperSize="9" scale="24" r:id="rId2"/>
  <headerFooter alignWithMargins="0">
    <oddHeader>&amp;R&amp;"Arial,Bold"&amp;16ROAD NETWORK</oddHeader>
  </headerFooter>
  <tableParts>
    <tablePart r:id="rId1"/>
  </tableParts>
</worksheet>
</file>

<file path=xl/worksheets/sheet8.xml><?xml version="1.0" encoding="utf-8"?>
<worksheet xmlns="http://schemas.openxmlformats.org/spreadsheetml/2006/main" xmlns:r="http://schemas.openxmlformats.org/officeDocument/2006/relationships">
  <dimension ref="A1:F17"/>
  <sheetViews>
    <sheetView zoomScalePageLayoutView="0" workbookViewId="0" topLeftCell="A1">
      <selection activeCell="F13" sqref="F13"/>
    </sheetView>
  </sheetViews>
  <sheetFormatPr defaultColWidth="9.140625" defaultRowHeight="12.75"/>
  <cols>
    <col min="1" max="1" width="15.57421875" style="88" customWidth="1"/>
    <col min="2" max="2" width="15.421875" style="88" customWidth="1"/>
    <col min="3" max="3" width="17.57421875" style="88" customWidth="1"/>
    <col min="4" max="4" width="16.8515625" style="88" customWidth="1"/>
    <col min="5" max="5" width="12.28125" style="88" customWidth="1"/>
    <col min="6" max="16384" width="9.140625" style="88" customWidth="1"/>
  </cols>
  <sheetData>
    <row r="1" ht="15.75">
      <c r="A1" s="91" t="s">
        <v>327</v>
      </c>
    </row>
    <row r="2" ht="15">
      <c r="A2" s="134" t="s">
        <v>226</v>
      </c>
    </row>
    <row r="3" spans="1:6" ht="15">
      <c r="A3" s="135" t="s">
        <v>98</v>
      </c>
      <c r="B3" s="22"/>
      <c r="C3" s="3"/>
      <c r="D3" s="61"/>
      <c r="E3" s="3"/>
      <c r="F3" s="3"/>
    </row>
    <row r="4" spans="1:6" ht="47.25">
      <c r="A4" s="149" t="s">
        <v>56</v>
      </c>
      <c r="B4" s="150" t="s">
        <v>102</v>
      </c>
      <c r="C4" s="140" t="s">
        <v>52</v>
      </c>
      <c r="D4" s="140" t="s">
        <v>53</v>
      </c>
      <c r="E4" s="140" t="s">
        <v>274</v>
      </c>
      <c r="F4" s="140" t="s">
        <v>6</v>
      </c>
    </row>
    <row r="5" spans="1:6" ht="12.75">
      <c r="A5" s="9"/>
      <c r="B5" s="31"/>
      <c r="C5" s="32"/>
      <c r="D5" s="10"/>
      <c r="E5" s="11"/>
      <c r="F5" s="144"/>
    </row>
    <row r="6" spans="1:6" ht="15.75">
      <c r="A6" s="17" t="s">
        <v>66</v>
      </c>
      <c r="B6" s="24"/>
      <c r="C6" s="35"/>
      <c r="D6" s="35"/>
      <c r="E6" s="35"/>
      <c r="F6" s="145" t="s">
        <v>72</v>
      </c>
    </row>
    <row r="7" spans="1:6" ht="15">
      <c r="A7" s="19" t="s">
        <v>80</v>
      </c>
      <c r="B7" s="41">
        <v>19</v>
      </c>
      <c r="C7" s="41">
        <v>2</v>
      </c>
      <c r="D7" s="194">
        <v>185.58</v>
      </c>
      <c r="E7" s="41">
        <v>0</v>
      </c>
      <c r="F7" s="194">
        <f>B7+C7+D7+E7</f>
        <v>206.58</v>
      </c>
    </row>
    <row r="8" spans="1:6" ht="15">
      <c r="A8" s="19" t="s">
        <v>81</v>
      </c>
      <c r="B8" s="41">
        <v>0</v>
      </c>
      <c r="C8" s="41">
        <v>1.59</v>
      </c>
      <c r="D8" s="194">
        <v>134.44</v>
      </c>
      <c r="E8" s="194">
        <v>7.89</v>
      </c>
      <c r="F8" s="194">
        <f>B8+C8+D8+E8</f>
        <v>143.92</v>
      </c>
    </row>
    <row r="9" spans="1:6" ht="15">
      <c r="A9" s="19" t="s">
        <v>82</v>
      </c>
      <c r="B9" s="41">
        <v>13.6</v>
      </c>
      <c r="C9" s="41">
        <v>4.48</v>
      </c>
      <c r="D9" s="194">
        <v>74.12</v>
      </c>
      <c r="E9" s="194">
        <v>0.116</v>
      </c>
      <c r="F9" s="194">
        <f>B9+C9+D9+E9</f>
        <v>92.316</v>
      </c>
    </row>
    <row r="10" spans="1:6" ht="15">
      <c r="A10" s="19" t="s">
        <v>276</v>
      </c>
      <c r="B10" s="41">
        <v>0</v>
      </c>
      <c r="C10" s="41">
        <v>1</v>
      </c>
      <c r="D10" s="194">
        <v>114.5</v>
      </c>
      <c r="E10" s="194">
        <v>0.78</v>
      </c>
      <c r="F10" s="194">
        <f>B10+C10+D10+E10</f>
        <v>116.28</v>
      </c>
    </row>
    <row r="11" spans="1:6" ht="15">
      <c r="A11" s="19" t="s">
        <v>6</v>
      </c>
      <c r="B11" s="41">
        <f>SUM(B7:B10)</f>
        <v>32.6</v>
      </c>
      <c r="C11" s="41">
        <f>SUM(C7:C10)</f>
        <v>9.07</v>
      </c>
      <c r="D11" s="194">
        <f>SUM(D7:D10)</f>
        <v>508.64</v>
      </c>
      <c r="E11" s="194">
        <f>SUM(E7:E10)</f>
        <v>8.786</v>
      </c>
      <c r="F11" s="194">
        <f>SUM(F7:F10)</f>
        <v>559.096</v>
      </c>
    </row>
    <row r="12" spans="1:6" ht="21" customHeight="1">
      <c r="A12" s="17" t="s">
        <v>73</v>
      </c>
      <c r="B12" s="41"/>
      <c r="C12" s="13"/>
      <c r="D12" s="13"/>
      <c r="E12" s="13"/>
      <c r="F12" s="2" t="s">
        <v>51</v>
      </c>
    </row>
    <row r="13" spans="1:6" ht="15">
      <c r="A13" s="19" t="s">
        <v>80</v>
      </c>
      <c r="B13" s="194">
        <f>IF(ISERR(B7/B$11*100),"-",IF((B7/B$11*100)=0,"-",(B7/B$11)*100))</f>
        <v>58.282208588957054</v>
      </c>
      <c r="C13" s="194">
        <f>IF(ISERR(C7/C$11*100),"-",IF((C7/C$11*100)=0,"-",(C7/C$11)*100))</f>
        <v>22.05071664829107</v>
      </c>
      <c r="D13" s="194">
        <f>IF(ISERR(D7/D$11*100),"-",IF((D7/D$11*100)=0,"-",(D7/D$11)*100))</f>
        <v>36.485530040893366</v>
      </c>
      <c r="E13" s="194" t="str">
        <f>IF(ISERR(E7/E$11*100),"-",IF((E7/E$11*100)=0,"-",(E7/E$11)*100))</f>
        <v>-</v>
      </c>
      <c r="F13" s="194">
        <f>IF(ISERR(F7/F$11*100),"-",IF((F7/F$11*100)=0,"-",(F7/F$11)*100))</f>
        <v>36.94893184712464</v>
      </c>
    </row>
    <row r="14" spans="1:6" ht="15">
      <c r="A14" s="19" t="s">
        <v>81</v>
      </c>
      <c r="B14" s="194" t="str">
        <f aca="true" t="shared" si="0" ref="B14:F17">IF(ISERR(B8/B$11*100),"-",IF((B8/B$11*100)=0,"-",(B8/B$11)*100))</f>
        <v>-</v>
      </c>
      <c r="C14" s="194">
        <f t="shared" si="0"/>
        <v>17.5303197353914</v>
      </c>
      <c r="D14" s="194">
        <f t="shared" si="0"/>
        <v>26.43126769424347</v>
      </c>
      <c r="E14" s="194">
        <f t="shared" si="0"/>
        <v>89.8019576599135</v>
      </c>
      <c r="F14" s="194">
        <f t="shared" si="0"/>
        <v>25.741554223246094</v>
      </c>
    </row>
    <row r="15" spans="1:6" ht="15">
      <c r="A15" s="19" t="s">
        <v>82</v>
      </c>
      <c r="B15" s="194">
        <f t="shared" si="0"/>
        <v>41.717791411042946</v>
      </c>
      <c r="C15" s="194">
        <f t="shared" si="0"/>
        <v>49.393605292172</v>
      </c>
      <c r="D15" s="194">
        <f t="shared" si="0"/>
        <v>14.572192513368984</v>
      </c>
      <c r="E15" s="194">
        <f t="shared" si="0"/>
        <v>1.3202822672433419</v>
      </c>
      <c r="F15" s="194">
        <f t="shared" si="0"/>
        <v>16.51165452802381</v>
      </c>
    </row>
    <row r="16" spans="1:6" ht="15">
      <c r="A16" s="19" t="s">
        <v>83</v>
      </c>
      <c r="B16" s="194" t="str">
        <f t="shared" si="0"/>
        <v>-</v>
      </c>
      <c r="C16" s="194">
        <f t="shared" si="0"/>
        <v>11.025358324145534</v>
      </c>
      <c r="D16" s="194">
        <f t="shared" si="0"/>
        <v>22.511009751494182</v>
      </c>
      <c r="E16" s="194">
        <f t="shared" si="0"/>
        <v>8.877760072843161</v>
      </c>
      <c r="F16" s="194">
        <f t="shared" si="0"/>
        <v>20.797859401605447</v>
      </c>
    </row>
    <row r="17" spans="1:6" ht="15">
      <c r="A17" s="19" t="s">
        <v>6</v>
      </c>
      <c r="B17" s="194">
        <f t="shared" si="0"/>
        <v>100</v>
      </c>
      <c r="C17" s="194">
        <f t="shared" si="0"/>
        <v>100</v>
      </c>
      <c r="D17" s="194">
        <f t="shared" si="0"/>
        <v>100</v>
      </c>
      <c r="E17" s="194">
        <f t="shared" si="0"/>
        <v>100</v>
      </c>
      <c r="F17" s="194">
        <f t="shared" si="0"/>
        <v>100</v>
      </c>
    </row>
  </sheetData>
  <sheetProtection/>
  <printOptions/>
  <pageMargins left="0.7" right="0.7" top="0.75" bottom="0.75" header="0.3" footer="0.3"/>
  <pageSetup horizontalDpi="90" verticalDpi="90" orientation="portrait" paperSize="9" scale="84" r:id="rId1"/>
</worksheet>
</file>

<file path=xl/worksheets/sheet9.xml><?xml version="1.0" encoding="utf-8"?>
<worksheet xmlns="http://schemas.openxmlformats.org/spreadsheetml/2006/main" xmlns:r="http://schemas.openxmlformats.org/officeDocument/2006/relationships">
  <dimension ref="A1:Z17"/>
  <sheetViews>
    <sheetView zoomScalePageLayoutView="0" workbookViewId="0" topLeftCell="A1">
      <selection activeCell="I22" sqref="I22"/>
    </sheetView>
  </sheetViews>
  <sheetFormatPr defaultColWidth="9.140625" defaultRowHeight="12.75"/>
  <cols>
    <col min="1" max="1" width="14.00390625" style="88" customWidth="1"/>
    <col min="2" max="2" width="14.57421875" style="88" customWidth="1"/>
    <col min="3" max="3" width="17.28125" style="88" customWidth="1"/>
    <col min="4" max="4" width="16.28125" style="88" customWidth="1"/>
    <col min="5" max="5" width="12.00390625" style="88" customWidth="1"/>
    <col min="6" max="16384" width="9.140625" style="88" customWidth="1"/>
  </cols>
  <sheetData>
    <row r="1" ht="15.75">
      <c r="A1" s="56" t="s">
        <v>328</v>
      </c>
    </row>
    <row r="2" ht="15">
      <c r="A2" s="134" t="s">
        <v>226</v>
      </c>
    </row>
    <row r="3" spans="1:26" ht="15.75">
      <c r="A3" s="135" t="s">
        <v>98</v>
      </c>
      <c r="B3" s="56"/>
      <c r="C3" s="56"/>
      <c r="D3" s="56"/>
      <c r="E3" s="56"/>
      <c r="F3" s="3"/>
      <c r="G3" s="3"/>
      <c r="H3" s="22"/>
      <c r="I3" s="3"/>
      <c r="J3" s="19"/>
      <c r="K3" s="22"/>
      <c r="L3" s="3"/>
      <c r="M3" s="3"/>
      <c r="N3" s="3"/>
      <c r="O3" s="3"/>
      <c r="P3" s="22"/>
      <c r="Q3" s="22"/>
      <c r="R3" s="22"/>
      <c r="S3" s="22"/>
      <c r="T3" s="22"/>
      <c r="U3" s="22"/>
      <c r="V3" s="3"/>
      <c r="W3" s="3"/>
      <c r="X3" s="3"/>
      <c r="Y3" s="3"/>
      <c r="Z3" s="3"/>
    </row>
    <row r="4" spans="1:6" ht="52.5" customHeight="1">
      <c r="A4" s="149" t="s">
        <v>56</v>
      </c>
      <c r="B4" s="150" t="s">
        <v>102</v>
      </c>
      <c r="C4" s="140" t="s">
        <v>52</v>
      </c>
      <c r="D4" s="140" t="s">
        <v>53</v>
      </c>
      <c r="E4" s="140" t="s">
        <v>274</v>
      </c>
      <c r="F4" s="140" t="s">
        <v>6</v>
      </c>
    </row>
    <row r="5" spans="1:6" ht="12.75">
      <c r="A5" s="9"/>
      <c r="B5" s="31"/>
      <c r="C5" s="32"/>
      <c r="D5" s="10"/>
      <c r="E5" s="11"/>
      <c r="F5" s="144"/>
    </row>
    <row r="6" spans="1:6" ht="15.75">
      <c r="A6" s="17" t="s">
        <v>66</v>
      </c>
      <c r="B6" s="24"/>
      <c r="C6" s="35"/>
      <c r="D6" s="35"/>
      <c r="E6" s="35"/>
      <c r="F6" s="145" t="s">
        <v>72</v>
      </c>
    </row>
    <row r="7" spans="1:6" ht="15">
      <c r="A7" s="19" t="s">
        <v>80</v>
      </c>
      <c r="B7" s="34">
        <v>0</v>
      </c>
      <c r="C7" s="34">
        <v>1</v>
      </c>
      <c r="D7" s="109">
        <v>67</v>
      </c>
      <c r="E7" s="34">
        <v>0</v>
      </c>
      <c r="F7" s="109">
        <f>B7+C7+D7+E7</f>
        <v>68</v>
      </c>
    </row>
    <row r="8" spans="1:6" ht="15">
      <c r="A8" s="19" t="s">
        <v>81</v>
      </c>
      <c r="B8" s="34">
        <v>2</v>
      </c>
      <c r="C8" s="34">
        <v>1</v>
      </c>
      <c r="D8" s="109">
        <v>49</v>
      </c>
      <c r="E8" s="34">
        <v>0</v>
      </c>
      <c r="F8" s="109">
        <f>B8+C8+D8+E8</f>
        <v>52</v>
      </c>
    </row>
    <row r="9" spans="1:6" ht="15">
      <c r="A9" s="19" t="s">
        <v>82</v>
      </c>
      <c r="B9" s="34">
        <v>0</v>
      </c>
      <c r="C9" s="34">
        <v>3</v>
      </c>
      <c r="D9" s="109">
        <v>73</v>
      </c>
      <c r="E9" s="34">
        <v>0</v>
      </c>
      <c r="F9" s="109">
        <f>B9+C9+D9+E9</f>
        <v>76</v>
      </c>
    </row>
    <row r="10" spans="1:6" ht="15">
      <c r="A10" s="19" t="s">
        <v>276</v>
      </c>
      <c r="B10" s="34">
        <v>0</v>
      </c>
      <c r="C10" s="34">
        <v>5</v>
      </c>
      <c r="D10" s="109">
        <v>120</v>
      </c>
      <c r="E10" s="34">
        <v>0</v>
      </c>
      <c r="F10" s="109">
        <f>B10+C10+D10+E10</f>
        <v>125</v>
      </c>
    </row>
    <row r="11" spans="1:6" ht="15">
      <c r="A11" s="19" t="s">
        <v>6</v>
      </c>
      <c r="B11" s="176">
        <f>SUM(B7:B10)</f>
        <v>2</v>
      </c>
      <c r="C11" s="34">
        <f>SUM(C7:C10)</f>
        <v>10</v>
      </c>
      <c r="D11" s="115">
        <f>SUM(D7:D10)</f>
        <v>309</v>
      </c>
      <c r="E11" s="34">
        <f>SUM(E7:E10)</f>
        <v>0</v>
      </c>
      <c r="F11" s="109">
        <f>SUM(F7:F10)</f>
        <v>321</v>
      </c>
    </row>
    <row r="12" spans="1:6" ht="15.75">
      <c r="A12" s="17" t="s">
        <v>73</v>
      </c>
      <c r="B12" s="41"/>
      <c r="C12" s="117"/>
      <c r="D12" s="117"/>
      <c r="E12" s="117"/>
      <c r="F12" s="145" t="s">
        <v>51</v>
      </c>
    </row>
    <row r="13" spans="1:6" ht="15">
      <c r="A13" s="19" t="s">
        <v>80</v>
      </c>
      <c r="B13" s="115" t="str">
        <f>IF(ISERR(B7/B$11*100),"-",IF((B7/B$11*100)=0,"-",(B7/B$11)*100))</f>
        <v>-</v>
      </c>
      <c r="C13" s="115">
        <f>IF(ISERR(C7/C$11*100),"-",IF((C7/C$11*100)=0,"-",(C7/C$11)*100))</f>
        <v>10</v>
      </c>
      <c r="D13" s="115">
        <f>IF(ISERR(D7/D$11*100),"-",IF((D7/D$11*100)=0,"-",(D7/D$11)*100))</f>
        <v>21.68284789644013</v>
      </c>
      <c r="E13" s="115" t="str">
        <f>IF(ISERR(E7/E$11*100),"-",IF((E7/E$11*100)=0,"-",(E7/E$11)*100))</f>
        <v>-</v>
      </c>
      <c r="F13" s="115">
        <f>IF(ISERR(F7/F$11*100),"-",IF((F7/F$11*100)=0,"-",(F7/F$11)*100))</f>
        <v>21.18380062305296</v>
      </c>
    </row>
    <row r="14" spans="1:6" ht="15">
      <c r="A14" s="19" t="s">
        <v>81</v>
      </c>
      <c r="B14" s="115">
        <f aca="true" t="shared" si="0" ref="B14:F17">IF(ISERR(B8/B$11*100),"-",IF((B8/B$11*100)=0,"-",(B8/B$11)*100))</f>
        <v>100</v>
      </c>
      <c r="C14" s="115">
        <f t="shared" si="0"/>
        <v>10</v>
      </c>
      <c r="D14" s="115">
        <f t="shared" si="0"/>
        <v>15.857605177993527</v>
      </c>
      <c r="E14" s="115" t="str">
        <f t="shared" si="0"/>
        <v>-</v>
      </c>
      <c r="F14" s="115">
        <f t="shared" si="0"/>
        <v>16.1993769470405</v>
      </c>
    </row>
    <row r="15" spans="1:6" ht="15">
      <c r="A15" s="19" t="s">
        <v>82</v>
      </c>
      <c r="B15" s="115" t="str">
        <f t="shared" si="0"/>
        <v>-</v>
      </c>
      <c r="C15" s="115">
        <f t="shared" si="0"/>
        <v>30</v>
      </c>
      <c r="D15" s="115">
        <f t="shared" si="0"/>
        <v>23.624595469255663</v>
      </c>
      <c r="E15" s="115" t="str">
        <f t="shared" si="0"/>
        <v>-</v>
      </c>
      <c r="F15" s="115">
        <f t="shared" si="0"/>
        <v>23.67601246105919</v>
      </c>
    </row>
    <row r="16" spans="1:6" ht="15">
      <c r="A16" s="19" t="s">
        <v>83</v>
      </c>
      <c r="B16" s="115" t="str">
        <f t="shared" si="0"/>
        <v>-</v>
      </c>
      <c r="C16" s="115">
        <f t="shared" si="0"/>
        <v>50</v>
      </c>
      <c r="D16" s="115">
        <f t="shared" si="0"/>
        <v>38.83495145631068</v>
      </c>
      <c r="E16" s="115" t="str">
        <f t="shared" si="0"/>
        <v>-</v>
      </c>
      <c r="F16" s="115">
        <f t="shared" si="0"/>
        <v>38.940809968847354</v>
      </c>
    </row>
    <row r="17" spans="1:6" ht="15">
      <c r="A17" s="19" t="s">
        <v>6</v>
      </c>
      <c r="B17" s="115">
        <f t="shared" si="0"/>
        <v>100</v>
      </c>
      <c r="C17" s="115">
        <f t="shared" si="0"/>
        <v>100</v>
      </c>
      <c r="D17" s="115">
        <f t="shared" si="0"/>
        <v>100</v>
      </c>
      <c r="E17" s="115" t="str">
        <f t="shared" si="0"/>
        <v>-</v>
      </c>
      <c r="F17" s="115">
        <f t="shared" si="0"/>
        <v>100</v>
      </c>
    </row>
  </sheetData>
  <sheetProtection/>
  <printOptions/>
  <pageMargins left="0.7" right="0.7" top="0.75" bottom="0.75" header="0.3" footer="0.3"/>
  <pageSetup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road lengths by class etc</dc:title>
  <dc:subject/>
  <dc:creator>Frank Dixon</dc:creator>
  <cp:keywords/>
  <dc:description/>
  <cp:lastModifiedBy>Andrew Knight</cp:lastModifiedBy>
  <cp:lastPrinted>2019-12-05T13:38:52Z</cp:lastPrinted>
  <dcterms:created xsi:type="dcterms:W3CDTF">1998-12-23T10:42:03Z</dcterms:created>
  <dcterms:modified xsi:type="dcterms:W3CDTF">2024-03-21T15:41:21Z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A46261980</vt:lpwstr>
  </property>
  <property fmtid="{D5CDD505-2E9C-101B-9397-08002B2CF9AE}" pid="3" name="Objective-Comment">
    <vt:lpwstr/>
  </property>
  <property fmtid="{D5CDD505-2E9C-101B-9397-08002B2CF9AE}" pid="4" name="Objective-CreationStamp">
    <vt:filetime>2023-12-04T13:04:28Z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2024-03-15T12:00:56Z</vt:filetime>
  </property>
  <property fmtid="{D5CDD505-2E9C-101B-9397-08002B2CF9AE}" pid="8" name="Objective-ModificationStamp">
    <vt:filetime>2024-03-15T12:00:56Z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2023: Research and analysis: Transport: 2022-2027:</vt:lpwstr>
  </property>
  <property fmtid="{D5CDD505-2E9C-101B-9397-08002B2CF9AE}" pid="11" name="Objective-Parent">
    <vt:lpwstr>Scottish Transport Statistics: 2023: Research and analysis: Transport: 2022-2027</vt:lpwstr>
  </property>
  <property fmtid="{D5CDD505-2E9C-101B-9397-08002B2CF9AE}" pid="12" name="Objective-State">
    <vt:lpwstr>Published</vt:lpwstr>
  </property>
  <property fmtid="{D5CDD505-2E9C-101B-9397-08002B2CF9AE}" pid="13" name="Objective-Title">
    <vt:lpwstr>STS - Chapter 04 - Road network - Reference tables</vt:lpwstr>
  </property>
  <property fmtid="{D5CDD505-2E9C-101B-9397-08002B2CF9AE}" pid="14" name="Objective-Version">
    <vt:lpwstr>8.0</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Required Redaction">
    <vt:lpwstr/>
  </property>
</Properties>
</file>