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ml.chartshapes+xml"/>
  <Override PartName="/xl/charts/chart5.xml" ContentType="application/vnd.openxmlformats-officedocument.drawingml.chart+xml"/>
  <Override PartName="/xl/drawings/drawing3.xml" ContentType="application/vnd.openxmlformats-officedocument.drawingml.chartshapes+xml"/>
  <Override PartName="/xl/charts/chart6.xml" ContentType="application/vnd.openxmlformats-officedocument.drawingml.chart+xml"/>
  <Override PartName="/xl/drawings/drawing4.xml" ContentType="application/vnd.openxmlformats-officedocument.drawingml.chartshapes+xml"/>
  <Override PartName="/xl/charts/chart7.xml" ContentType="application/vnd.openxmlformats-officedocument.drawingml.chart+xml"/>
  <Override PartName="/xl/drawings/drawing5.xml" ContentType="application/vnd.openxmlformats-officedocument.drawingml.chartshapes+xml"/>
  <Override PartName="/xl/calcChain.xml" ContentType="application/vnd.openxmlformats-officedocument.spreadsheetml.calcChain+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
    </mc:Choice>
  </mc:AlternateContent>
  <bookViews>
    <workbookView xWindow="0" yWindow="0" windowWidth="28800" windowHeight="13065"/>
  </bookViews>
  <sheets>
    <sheet name="Contents" sheetId="25" r:id="rId1"/>
    <sheet name="Notes" sheetId="7" r:id="rId2"/>
    <sheet name="Table 1a" sheetId="2" r:id="rId3"/>
    <sheet name="Table 1b" sheetId="19" r:id="rId4"/>
    <sheet name="Table 2a" sheetId="4" r:id="rId5"/>
    <sheet name="Table 2b" sheetId="20" r:id="rId6"/>
    <sheet name="Table 3" sheetId="5" r:id="rId7"/>
    <sheet name="Table 4" sheetId="8" r:id="rId8"/>
    <sheet name="Table 5" sheetId="9" r:id="rId9"/>
    <sheet name="Table 6" sheetId="13" r:id="rId10"/>
    <sheet name="Table 7" sheetId="14" r:id="rId11"/>
    <sheet name="Table 8" sheetId="15" r:id="rId12"/>
    <sheet name="Table 9" sheetId="16" r:id="rId13"/>
    <sheet name="Table 10" sheetId="17" r:id="rId14"/>
    <sheet name="Table 11" sheetId="18" r:id="rId15"/>
    <sheet name="2016 base" sheetId="12" r:id="rId16"/>
    <sheet name="Table 12" sheetId="6" r:id="rId17"/>
    <sheet name="Headline targets" sheetId="27" r:id="rId18"/>
  </sheets>
  <externalReferences>
    <externalReference r:id="rId19"/>
    <externalReference r:id="rId20"/>
  </externalReferences>
  <definedNames>
    <definedName name="\A" localSheetId="17">#REF!</definedName>
    <definedName name="\A">#REF!</definedName>
    <definedName name="\B" localSheetId="17">#REF!</definedName>
    <definedName name="\B">#REF!</definedName>
    <definedName name="\C" localSheetId="17">#REF!</definedName>
    <definedName name="\C">#REF!</definedName>
    <definedName name="\D" localSheetId="17">#REF!</definedName>
    <definedName name="\D">#REF!</definedName>
    <definedName name="\E" localSheetId="17">#REF!</definedName>
    <definedName name="\E">#REF!</definedName>
    <definedName name="\F" localSheetId="17">#REF!</definedName>
    <definedName name="\F">#REF!</definedName>
    <definedName name="\G" localSheetId="17">#REF!</definedName>
    <definedName name="\G">#REF!</definedName>
    <definedName name="__123Graph_AGRAPH1" hidden="1">[1]Table18b!$I$19:$L$19</definedName>
    <definedName name="__123Graph_BGRAPH1" hidden="1">[1]Table18b!$I$34:$L$34</definedName>
    <definedName name="_Fill" localSheetId="17" hidden="1">#REF!</definedName>
    <definedName name="_Fill" hidden="1">#REF!</definedName>
    <definedName name="_new2" localSheetId="17">#REF!</definedName>
    <definedName name="_new2">#REF!</definedName>
    <definedName name="_Order1" hidden="1">255</definedName>
    <definedName name="_Z">#REF!</definedName>
    <definedName name="aa">#REF!</definedName>
    <definedName name="b">#REF!</definedName>
    <definedName name="compnum" localSheetId="17">#REF!</definedName>
    <definedName name="compnum">#REF!</definedName>
    <definedName name="KEYA">'[1]Table A'!$AC$26</definedName>
    <definedName name="MACROS">[2]Table!$M$1:$IG$8163</definedName>
    <definedName name="MACROS2" localSheetId="17">#REF!</definedName>
    <definedName name="MACROS2">#REF!</definedName>
    <definedName name="new" localSheetId="17" hidden="1">#REF!</definedName>
    <definedName name="new" hidden="1">#REF!</definedName>
    <definedName name="_xlnm.Print_Area" localSheetId="0">Contents!$A$1:$M$15</definedName>
    <definedName name="_xlnm.Print_Area" localSheetId="3">'Table 1b'!$A$1:$M$25</definedName>
    <definedName name="_xlnm.Print_Area" localSheetId="4">'Table 2a'!$A$1:$M$51</definedName>
    <definedName name="_xlnm.Print_Area" localSheetId="6">'Table 3'!$A$1:$K$46</definedName>
    <definedName name="_xlnm.Print_Area" localSheetId="7">'Table 4'!$A$1:$L$40</definedName>
    <definedName name="SHEETA" localSheetId="17">#REF!</definedName>
    <definedName name="SHEETA">#REF!</definedName>
    <definedName name="sheetab">#REF!</definedName>
    <definedName name="SHEETB" localSheetId="17">#REF!</definedName>
    <definedName name="SHEETB">#REF!</definedName>
    <definedName name="SHEETC" localSheetId="17">#REF!</definedName>
    <definedName name="SHEETC">#REF!</definedName>
    <definedName name="SHEETD">[1]Table18b!$B$7:$M$75</definedName>
    <definedName name="SHEETE" localSheetId="17">#REF!</definedName>
    <definedName name="SHEETE">#REF!</definedName>
    <definedName name="SHEETF" localSheetId="17">#REF!</definedName>
    <definedName name="SHEETF">#REF!</definedName>
    <definedName name="SHEETG" localSheetId="17">#REF!</definedName>
    <definedName name="SHEETG">#REF!</definedName>
    <definedName name="test">#REF!</definedName>
    <definedName name="TIME">[2]Table!$E$1:$IG$8163</definedName>
    <definedName name="TIME2" localSheetId="17">#REF!</definedName>
    <definedName name="TIME2">#REF!</definedName>
    <definedName name="WHOLE">[2]Table!$BZ$371</definedName>
    <definedName name="WHOLE2" localSheetId="17">#REF!</definedName>
    <definedName name="WHOLE2">#REF!</definedName>
    <definedName name="z">#REF!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11" i="27" l="1"/>
  <c r="I11" i="27"/>
  <c r="E50" i="4" l="1"/>
  <c r="I34" i="15" l="1"/>
  <c r="I33" i="15"/>
  <c r="F22" i="20" l="1"/>
  <c r="C23" i="20"/>
  <c r="B23" i="20"/>
  <c r="E4" i="20"/>
  <c r="D4" i="20"/>
  <c r="C4" i="20"/>
  <c r="C24" i="20" s="1"/>
  <c r="B4" i="20"/>
  <c r="B24" i="20" s="1"/>
  <c r="F25" i="19"/>
  <c r="C25" i="19"/>
  <c r="B25" i="19"/>
  <c r="F23" i="19"/>
  <c r="C5" i="19"/>
  <c r="D5" i="19"/>
  <c r="E5" i="19"/>
  <c r="B5" i="19"/>
  <c r="C24" i="19"/>
  <c r="B24" i="19"/>
  <c r="B9" i="18"/>
  <c r="D9" i="18"/>
  <c r="E9" i="18"/>
  <c r="F9" i="18"/>
  <c r="G9" i="18"/>
  <c r="B13" i="18"/>
  <c r="D13" i="18"/>
  <c r="E13" i="18"/>
  <c r="F13" i="18"/>
  <c r="G13" i="18"/>
  <c r="B16" i="18"/>
  <c r="D16" i="18"/>
  <c r="E16" i="18"/>
  <c r="F16" i="18"/>
  <c r="G16" i="18"/>
  <c r="B21" i="18"/>
  <c r="D21" i="18"/>
  <c r="E21" i="18"/>
  <c r="F21" i="18"/>
  <c r="G21" i="18"/>
  <c r="B25" i="18"/>
  <c r="D25" i="18"/>
  <c r="E25" i="18"/>
  <c r="F25" i="18"/>
  <c r="G25" i="18"/>
  <c r="B29" i="18"/>
  <c r="D29" i="18"/>
  <c r="E29" i="18"/>
  <c r="F29" i="18"/>
  <c r="G29" i="18"/>
  <c r="B35" i="18"/>
  <c r="D35" i="18"/>
  <c r="E35" i="18"/>
  <c r="F35" i="18"/>
  <c r="G35" i="18"/>
  <c r="B41" i="18"/>
  <c r="D41" i="18"/>
  <c r="E41" i="18"/>
  <c r="F41" i="18"/>
  <c r="G41" i="18"/>
  <c r="B44" i="18"/>
  <c r="C44" i="18"/>
  <c r="D44" i="18"/>
  <c r="E44" i="18"/>
  <c r="F44" i="18"/>
  <c r="G44" i="18"/>
  <c r="B21" i="17"/>
  <c r="C21" i="17"/>
  <c r="D21" i="17"/>
  <c r="E21" i="17"/>
  <c r="F21" i="17"/>
  <c r="G21" i="17"/>
  <c r="B25" i="17"/>
  <c r="C25" i="17"/>
  <c r="D25" i="17"/>
  <c r="E25" i="17"/>
  <c r="F25" i="17"/>
  <c r="G25" i="17"/>
  <c r="B29" i="17"/>
  <c r="C29" i="17"/>
  <c r="D29" i="17"/>
  <c r="E29" i="17"/>
  <c r="F29" i="17"/>
  <c r="G29" i="17"/>
  <c r="B35" i="17"/>
  <c r="C35" i="17"/>
  <c r="D35" i="17"/>
  <c r="E35" i="17"/>
  <c r="F35" i="17"/>
  <c r="G35" i="17"/>
  <c r="R156" i="27" l="1"/>
  <c r="R155" i="27"/>
  <c r="R154" i="27"/>
  <c r="R153" i="27"/>
  <c r="R152" i="27"/>
  <c r="R151" i="27"/>
  <c r="R150" i="27"/>
  <c r="R149" i="27"/>
  <c r="R148" i="27"/>
  <c r="R147" i="27"/>
  <c r="R146" i="27"/>
  <c r="R145" i="27"/>
  <c r="R144" i="27"/>
  <c r="R143" i="27"/>
  <c r="R142" i="27"/>
  <c r="R118" i="27"/>
  <c r="W110" i="27"/>
  <c r="W109" i="27"/>
  <c r="W108" i="27"/>
  <c r="W107" i="27"/>
  <c r="R106" i="27"/>
  <c r="R85" i="27"/>
  <c r="R82" i="27"/>
  <c r="R115" i="27" s="1"/>
  <c r="R75" i="27"/>
  <c r="R108" i="27" s="1"/>
  <c r="R52" i="27"/>
  <c r="R87" i="27" s="1"/>
  <c r="R120" i="27" s="1"/>
  <c r="R51" i="27"/>
  <c r="R86" i="27" s="1"/>
  <c r="R119" i="27" s="1"/>
  <c r="R50" i="27"/>
  <c r="R49" i="27"/>
  <c r="R84" i="27" s="1"/>
  <c r="R117" i="27" s="1"/>
  <c r="R48" i="27"/>
  <c r="R83" i="27" s="1"/>
  <c r="R116" i="27" s="1"/>
  <c r="R47" i="27"/>
  <c r="R46" i="27"/>
  <c r="R81" i="27" s="1"/>
  <c r="R114" i="27" s="1"/>
  <c r="R45" i="27"/>
  <c r="R80" i="27" s="1"/>
  <c r="R113" i="27" s="1"/>
  <c r="R44" i="27"/>
  <c r="R79" i="27" s="1"/>
  <c r="R112" i="27" s="1"/>
  <c r="R43" i="27"/>
  <c r="R78" i="27" s="1"/>
  <c r="R111" i="27" s="1"/>
  <c r="R42" i="27"/>
  <c r="R77" i="27" s="1"/>
  <c r="R110" i="27" s="1"/>
  <c r="R41" i="27"/>
  <c r="R76" i="27" s="1"/>
  <c r="R109" i="27" s="1"/>
  <c r="R40" i="27"/>
  <c r="R39" i="27"/>
  <c r="R74" i="27" s="1"/>
  <c r="R107" i="27" s="1"/>
  <c r="R38" i="27"/>
  <c r="R73" i="27" s="1"/>
  <c r="Z30" i="27"/>
  <c r="S30" i="27"/>
  <c r="L30" i="27"/>
  <c r="E30" i="27"/>
  <c r="AA14" i="27"/>
  <c r="T14" i="27"/>
  <c r="M14" i="27"/>
  <c r="F14" i="27"/>
  <c r="C12" i="27"/>
  <c r="C13" i="27" s="1"/>
  <c r="X11" i="27"/>
  <c r="X12" i="27" s="1"/>
  <c r="X13" i="27" s="1"/>
  <c r="X14" i="27" s="1"/>
  <c r="U142" i="27" s="1"/>
  <c r="P11" i="27"/>
  <c r="Q11" i="27" s="1"/>
  <c r="Q12" i="27" s="1"/>
  <c r="Q13" i="27" s="1"/>
  <c r="Q14" i="27" s="1"/>
  <c r="J11" i="27"/>
  <c r="J12" i="27" s="1"/>
  <c r="U73" i="27" s="1"/>
  <c r="D28" i="27"/>
  <c r="AA6" i="27"/>
  <c r="Z28" i="27" s="1"/>
  <c r="Z31" i="27" s="1"/>
  <c r="T6" i="27"/>
  <c r="S28" i="27" s="1"/>
  <c r="S31" i="27" s="1"/>
  <c r="S32" i="27" s="1"/>
  <c r="M6" i="27"/>
  <c r="L28" i="27" s="1"/>
  <c r="L31" i="27" s="1"/>
  <c r="L32" i="27" s="1"/>
  <c r="F6" i="27"/>
  <c r="E28" i="27" s="1"/>
  <c r="E31" i="27" s="1"/>
  <c r="E32" i="27" s="1"/>
  <c r="J13" i="27" l="1"/>
  <c r="J14" i="27" s="1"/>
  <c r="Y28" i="27"/>
  <c r="U38" i="27"/>
  <c r="M15" i="27"/>
  <c r="M16" i="27" s="1"/>
  <c r="M17" i="27" s="1"/>
  <c r="M18" i="27" s="1"/>
  <c r="M19" i="27" s="1"/>
  <c r="M20" i="27" s="1"/>
  <c r="M21" i="27" s="1"/>
  <c r="M22" i="27" s="1"/>
  <c r="M23" i="27" s="1"/>
  <c r="M24" i="27" s="1"/>
  <c r="M25" i="27" s="1"/>
  <c r="M26" i="27" s="1"/>
  <c r="M27" i="27" s="1"/>
  <c r="M28" i="27" s="1"/>
  <c r="K28" i="27"/>
  <c r="Z32" i="27"/>
  <c r="AA15" i="27"/>
  <c r="AA16" i="27" s="1"/>
  <c r="AA17" i="27" s="1"/>
  <c r="AA18" i="27" s="1"/>
  <c r="AA19" i="27" s="1"/>
  <c r="AA20" i="27" s="1"/>
  <c r="AA21" i="27" s="1"/>
  <c r="AA22" i="27" s="1"/>
  <c r="AA23" i="27" s="1"/>
  <c r="AA24" i="27" s="1"/>
  <c r="AA25" i="27" s="1"/>
  <c r="AA26" i="27" s="1"/>
  <c r="AA27" i="27" s="1"/>
  <c r="AA28" i="27" s="1"/>
  <c r="U106" i="27"/>
  <c r="R14" i="27"/>
  <c r="U14" i="27" s="1"/>
  <c r="Q15" i="27"/>
  <c r="U75" i="27"/>
  <c r="J15" i="27"/>
  <c r="K14" i="27"/>
  <c r="N14" i="27" s="1"/>
  <c r="U39" i="27"/>
  <c r="C14" i="27"/>
  <c r="T15" i="27"/>
  <c r="T16" i="27" s="1"/>
  <c r="T17" i="27" s="1"/>
  <c r="T18" i="27" s="1"/>
  <c r="T19" i="27" s="1"/>
  <c r="T20" i="27" s="1"/>
  <c r="T21" i="27" s="1"/>
  <c r="T22" i="27" s="1"/>
  <c r="T23" i="27" s="1"/>
  <c r="T24" i="27" s="1"/>
  <c r="T25" i="27" s="1"/>
  <c r="T26" i="27" s="1"/>
  <c r="T27" i="27" s="1"/>
  <c r="T28" i="27" s="1"/>
  <c r="X15" i="27"/>
  <c r="Y14" i="27"/>
  <c r="AB14" i="27" s="1"/>
  <c r="R28" i="27"/>
  <c r="F15" i="27"/>
  <c r="F16" i="27" s="1"/>
  <c r="F17" i="27" s="1"/>
  <c r="F18" i="27" s="1"/>
  <c r="F19" i="27" s="1"/>
  <c r="F20" i="27" s="1"/>
  <c r="F21" i="27" s="1"/>
  <c r="F22" i="27" s="1"/>
  <c r="F23" i="27" s="1"/>
  <c r="F24" i="27" s="1"/>
  <c r="F25" i="27" s="1"/>
  <c r="F26" i="27" s="1"/>
  <c r="F27" i="27" s="1"/>
  <c r="F28" i="27" s="1"/>
  <c r="U74" i="27"/>
  <c r="S73" i="27" l="1"/>
  <c r="N15" i="27"/>
  <c r="S142" i="27"/>
  <c r="AB15" i="27"/>
  <c r="U107" i="27"/>
  <c r="Q16" i="27"/>
  <c r="U76" i="27"/>
  <c r="J16" i="27"/>
  <c r="X16" i="27"/>
  <c r="U143" i="27"/>
  <c r="U15" i="27"/>
  <c r="S106" i="27"/>
  <c r="D14" i="27"/>
  <c r="G14" i="27" s="1"/>
  <c r="C15" i="27"/>
  <c r="U40" i="27"/>
  <c r="I32" i="15"/>
  <c r="I25" i="9"/>
  <c r="I26" i="9"/>
  <c r="I27" i="9"/>
  <c r="I28" i="9"/>
  <c r="I29" i="9"/>
  <c r="I30" i="9"/>
  <c r="I31" i="9"/>
  <c r="I36" i="9" s="1"/>
  <c r="I32" i="9"/>
  <c r="I32" i="16"/>
  <c r="K32" i="16" s="1"/>
  <c r="C33" i="14"/>
  <c r="D33" i="14"/>
  <c r="E33" i="14"/>
  <c r="F33" i="14"/>
  <c r="G33" i="14"/>
  <c r="H33" i="14"/>
  <c r="B33" i="14"/>
  <c r="I32" i="14"/>
  <c r="I32" i="13"/>
  <c r="C36" i="9"/>
  <c r="D36" i="9"/>
  <c r="E36" i="9"/>
  <c r="F36" i="9"/>
  <c r="G36" i="9"/>
  <c r="H36" i="9"/>
  <c r="B36" i="9"/>
  <c r="C33" i="9"/>
  <c r="C37" i="9" s="1"/>
  <c r="D33" i="9"/>
  <c r="D37" i="9" s="1"/>
  <c r="E33" i="9"/>
  <c r="E37" i="9" s="1"/>
  <c r="F33" i="9"/>
  <c r="F37" i="9" s="1"/>
  <c r="G33" i="9"/>
  <c r="G37" i="9" s="1"/>
  <c r="H33" i="9"/>
  <c r="H37" i="9" s="1"/>
  <c r="B33" i="9"/>
  <c r="G4" i="12" l="1"/>
  <c r="G34" i="9" s="1"/>
  <c r="H4" i="12"/>
  <c r="H34" i="9" s="1"/>
  <c r="G15" i="27"/>
  <c r="S38" i="27"/>
  <c r="Q17" i="27"/>
  <c r="U108" i="27"/>
  <c r="S143" i="27"/>
  <c r="AC15" i="27"/>
  <c r="AB16" i="27"/>
  <c r="O15" i="27"/>
  <c r="S74" i="27"/>
  <c r="N16" i="27"/>
  <c r="J17" i="27"/>
  <c r="U77" i="27"/>
  <c r="C16" i="27"/>
  <c r="U41" i="27"/>
  <c r="V15" i="27"/>
  <c r="S107" i="27"/>
  <c r="U16" i="27"/>
  <c r="U144" i="27"/>
  <c r="X17" i="27"/>
  <c r="F4" i="12"/>
  <c r="F34" i="9" s="1"/>
  <c r="D4" i="12"/>
  <c r="D34" i="9" s="1"/>
  <c r="E4" i="12"/>
  <c r="E34" i="9" s="1"/>
  <c r="C4" i="12"/>
  <c r="C34" i="9" s="1"/>
  <c r="AC16" i="27" l="1"/>
  <c r="AB17" i="27"/>
  <c r="S144" i="27"/>
  <c r="U78" i="27"/>
  <c r="U83" i="27" s="1"/>
  <c r="J18" i="27"/>
  <c r="S75" i="27"/>
  <c r="O16" i="27"/>
  <c r="N17" i="27"/>
  <c r="U42" i="27"/>
  <c r="C17" i="27"/>
  <c r="U145" i="27"/>
  <c r="X18" i="27"/>
  <c r="U109" i="27"/>
  <c r="Q18" i="27"/>
  <c r="V16" i="27"/>
  <c r="U17" i="27"/>
  <c r="S108" i="27"/>
  <c r="H15" i="27"/>
  <c r="G16" i="27"/>
  <c r="S39" i="27"/>
  <c r="B4" i="12"/>
  <c r="B34" i="9" s="1"/>
  <c r="S76" i="27" l="1"/>
  <c r="O17" i="27"/>
  <c r="N18" i="27"/>
  <c r="U110" i="27"/>
  <c r="Q19" i="27"/>
  <c r="S40" i="27"/>
  <c r="H16" i="27"/>
  <c r="G17" i="27"/>
  <c r="J19" i="27"/>
  <c r="U79" i="27"/>
  <c r="U84" i="27" s="1"/>
  <c r="U146" i="27"/>
  <c r="X19" i="27"/>
  <c r="C18" i="27"/>
  <c r="U43" i="27"/>
  <c r="S145" i="27"/>
  <c r="AC17" i="27"/>
  <c r="AB18" i="27"/>
  <c r="V17" i="27"/>
  <c r="S109" i="27"/>
  <c r="U18" i="27"/>
  <c r="J40" i="8"/>
  <c r="I40" i="8"/>
  <c r="H40" i="8"/>
  <c r="G40" i="8"/>
  <c r="F40" i="8"/>
  <c r="E40" i="8"/>
  <c r="D40" i="8"/>
  <c r="C40" i="8"/>
  <c r="J39" i="8"/>
  <c r="I39" i="8"/>
  <c r="H39" i="8"/>
  <c r="G39" i="8"/>
  <c r="F39" i="8"/>
  <c r="E39" i="8"/>
  <c r="D39" i="8"/>
  <c r="C39" i="8"/>
  <c r="J34" i="8"/>
  <c r="I34" i="8"/>
  <c r="H34" i="8"/>
  <c r="G34" i="8"/>
  <c r="F34" i="8"/>
  <c r="E34" i="8"/>
  <c r="D34" i="8"/>
  <c r="C34" i="8"/>
  <c r="J33" i="8"/>
  <c r="I33" i="8"/>
  <c r="H33" i="8"/>
  <c r="G33" i="8"/>
  <c r="F33" i="8"/>
  <c r="E33" i="8"/>
  <c r="D33" i="8"/>
  <c r="C33" i="8"/>
  <c r="J28" i="8"/>
  <c r="I28" i="8"/>
  <c r="H28" i="8"/>
  <c r="G28" i="8"/>
  <c r="F28" i="8"/>
  <c r="E28" i="8"/>
  <c r="D28" i="8"/>
  <c r="C28" i="8"/>
  <c r="J27" i="8"/>
  <c r="I27" i="8"/>
  <c r="H27" i="8"/>
  <c r="G27" i="8"/>
  <c r="F27" i="8"/>
  <c r="E27" i="8"/>
  <c r="D27" i="8"/>
  <c r="C27" i="8"/>
  <c r="J22" i="8"/>
  <c r="I22" i="8"/>
  <c r="H22" i="8"/>
  <c r="G22" i="8"/>
  <c r="F22" i="8"/>
  <c r="E22" i="8"/>
  <c r="D22" i="8"/>
  <c r="C22" i="8"/>
  <c r="J21" i="8"/>
  <c r="I21" i="8"/>
  <c r="H21" i="8"/>
  <c r="G21" i="8"/>
  <c r="F21" i="8"/>
  <c r="E21" i="8"/>
  <c r="D21" i="8"/>
  <c r="C21" i="8"/>
  <c r="J16" i="8"/>
  <c r="I16" i="8"/>
  <c r="H16" i="8"/>
  <c r="G16" i="8"/>
  <c r="F16" i="8"/>
  <c r="E16" i="8"/>
  <c r="D16" i="8"/>
  <c r="C16" i="8"/>
  <c r="J15" i="8"/>
  <c r="I15" i="8"/>
  <c r="H15" i="8"/>
  <c r="G15" i="8"/>
  <c r="F15" i="8"/>
  <c r="E15" i="8"/>
  <c r="D15" i="8"/>
  <c r="C15" i="8"/>
  <c r="D9" i="8"/>
  <c r="E9" i="8"/>
  <c r="F9" i="8"/>
  <c r="G9" i="8"/>
  <c r="H9" i="8"/>
  <c r="I9" i="8"/>
  <c r="J9" i="8"/>
  <c r="D10" i="8"/>
  <c r="E10" i="8"/>
  <c r="F10" i="8"/>
  <c r="G10" i="8"/>
  <c r="H10" i="8"/>
  <c r="I10" i="8"/>
  <c r="J10" i="8"/>
  <c r="U44" i="27" l="1"/>
  <c r="C19" i="27"/>
  <c r="U111" i="27"/>
  <c r="Q20" i="27"/>
  <c r="H17" i="27"/>
  <c r="G18" i="27"/>
  <c r="S41" i="27"/>
  <c r="V18" i="27"/>
  <c r="U19" i="27"/>
  <c r="S110" i="27"/>
  <c r="U147" i="27"/>
  <c r="X20" i="27"/>
  <c r="O18" i="27"/>
  <c r="S77" i="27"/>
  <c r="N19" i="27"/>
  <c r="S146" i="27"/>
  <c r="AC18" i="27"/>
  <c r="AB19" i="27"/>
  <c r="U80" i="27"/>
  <c r="U85" i="27" s="1"/>
  <c r="J20" i="27"/>
  <c r="K46" i="5"/>
  <c r="J46" i="5"/>
  <c r="I46" i="5"/>
  <c r="H46" i="5"/>
  <c r="G46" i="5"/>
  <c r="F46" i="5"/>
  <c r="E46" i="5"/>
  <c r="D46" i="5"/>
  <c r="C46" i="5"/>
  <c r="K45" i="5"/>
  <c r="J45" i="5"/>
  <c r="I45" i="5"/>
  <c r="H45" i="5"/>
  <c r="G45" i="5"/>
  <c r="F45" i="5"/>
  <c r="E45" i="5"/>
  <c r="D45" i="5"/>
  <c r="C45" i="5"/>
  <c r="K40" i="5"/>
  <c r="J40" i="5"/>
  <c r="I40" i="5"/>
  <c r="H40" i="5"/>
  <c r="G40" i="5"/>
  <c r="F40" i="5"/>
  <c r="E40" i="5"/>
  <c r="D40" i="5"/>
  <c r="C40" i="5"/>
  <c r="K39" i="5"/>
  <c r="J39" i="5"/>
  <c r="I39" i="5"/>
  <c r="H39" i="5"/>
  <c r="G39" i="5"/>
  <c r="F39" i="5"/>
  <c r="E39" i="5"/>
  <c r="D39" i="5"/>
  <c r="C39" i="5"/>
  <c r="K34" i="5"/>
  <c r="J34" i="5"/>
  <c r="I34" i="5"/>
  <c r="H34" i="5"/>
  <c r="G34" i="5"/>
  <c r="F34" i="5"/>
  <c r="E34" i="5"/>
  <c r="D34" i="5"/>
  <c r="C34" i="5"/>
  <c r="K33" i="5"/>
  <c r="J33" i="5"/>
  <c r="I33" i="5"/>
  <c r="H33" i="5"/>
  <c r="G33" i="5"/>
  <c r="F33" i="5"/>
  <c r="E33" i="5"/>
  <c r="D33" i="5"/>
  <c r="C33" i="5"/>
  <c r="K28" i="5"/>
  <c r="J28" i="5"/>
  <c r="I28" i="5"/>
  <c r="H28" i="5"/>
  <c r="G28" i="5"/>
  <c r="F28" i="5"/>
  <c r="E28" i="5"/>
  <c r="D28" i="5"/>
  <c r="C28" i="5"/>
  <c r="K27" i="5"/>
  <c r="J27" i="5"/>
  <c r="I27" i="5"/>
  <c r="H27" i="5"/>
  <c r="G27" i="5"/>
  <c r="F27" i="5"/>
  <c r="E27" i="5"/>
  <c r="D27" i="5"/>
  <c r="C27" i="5"/>
  <c r="K22" i="5"/>
  <c r="J22" i="5"/>
  <c r="I22" i="5"/>
  <c r="H22" i="5"/>
  <c r="G22" i="5"/>
  <c r="F22" i="5"/>
  <c r="E22" i="5"/>
  <c r="D22" i="5"/>
  <c r="C22" i="5"/>
  <c r="K21" i="5"/>
  <c r="J21" i="5"/>
  <c r="I21" i="5"/>
  <c r="H21" i="5"/>
  <c r="G21" i="5"/>
  <c r="F21" i="5"/>
  <c r="E21" i="5"/>
  <c r="D21" i="5"/>
  <c r="C21" i="5"/>
  <c r="K16" i="5"/>
  <c r="J16" i="5"/>
  <c r="I16" i="5"/>
  <c r="H16" i="5"/>
  <c r="G16" i="5"/>
  <c r="F16" i="5"/>
  <c r="E16" i="5"/>
  <c r="D16" i="5"/>
  <c r="C16" i="5"/>
  <c r="K15" i="5"/>
  <c r="J15" i="5"/>
  <c r="I15" i="5"/>
  <c r="H15" i="5"/>
  <c r="G15" i="5"/>
  <c r="F15" i="5"/>
  <c r="E15" i="5"/>
  <c r="D15" i="5"/>
  <c r="C15" i="5"/>
  <c r="J9" i="5"/>
  <c r="J10" i="5"/>
  <c r="G9" i="5"/>
  <c r="G10" i="5"/>
  <c r="D10" i="5"/>
  <c r="D9" i="5"/>
  <c r="S78" i="27" l="1"/>
  <c r="O19" i="27"/>
  <c r="N20" i="27"/>
  <c r="U81" i="27"/>
  <c r="U86" i="27" s="1"/>
  <c r="J21" i="27"/>
  <c r="U148" i="27"/>
  <c r="X21" i="27"/>
  <c r="Q21" i="27"/>
  <c r="U112" i="27"/>
  <c r="H18" i="27"/>
  <c r="G19" i="27"/>
  <c r="S42" i="27"/>
  <c r="S147" i="27"/>
  <c r="AC19" i="27"/>
  <c r="AB20" i="27"/>
  <c r="U45" i="27"/>
  <c r="C20" i="27"/>
  <c r="V19" i="27"/>
  <c r="S111" i="27"/>
  <c r="U20" i="27"/>
  <c r="C50" i="4"/>
  <c r="F50" i="4"/>
  <c r="B50" i="4"/>
  <c r="C49" i="4"/>
  <c r="C51" i="4" s="1"/>
  <c r="E49" i="4"/>
  <c r="E51" i="4" s="1"/>
  <c r="F49" i="4"/>
  <c r="F51" i="4" s="1"/>
  <c r="B49" i="4"/>
  <c r="B51" i="4" s="1"/>
  <c r="D32" i="4"/>
  <c r="D33" i="4"/>
  <c r="D34" i="4"/>
  <c r="D35" i="4"/>
  <c r="D36" i="4"/>
  <c r="D37" i="4"/>
  <c r="D38" i="4"/>
  <c r="D39" i="4"/>
  <c r="D40" i="4"/>
  <c r="D41" i="4"/>
  <c r="D42" i="4"/>
  <c r="D43" i="4"/>
  <c r="D44" i="4"/>
  <c r="D45" i="4"/>
  <c r="D46" i="4"/>
  <c r="D47" i="4"/>
  <c r="D48" i="4"/>
  <c r="D50" i="4" s="1"/>
  <c r="D31" i="4"/>
  <c r="D35" i="2"/>
  <c r="D5" i="2"/>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4" i="2"/>
  <c r="D49" i="4" l="1"/>
  <c r="D51" i="4" s="1"/>
  <c r="U113" i="27"/>
  <c r="Q22" i="27"/>
  <c r="J22" i="27"/>
  <c r="J23" i="27" s="1"/>
  <c r="J24" i="27" s="1"/>
  <c r="J25" i="27" s="1"/>
  <c r="J26" i="27" s="1"/>
  <c r="J27" i="27" s="1"/>
  <c r="J28" i="27" s="1"/>
  <c r="U82" i="27"/>
  <c r="U87" i="27" s="1"/>
  <c r="O20" i="27"/>
  <c r="S79" i="27"/>
  <c r="N21" i="27"/>
  <c r="U149" i="27"/>
  <c r="X22" i="27"/>
  <c r="V20" i="27"/>
  <c r="U21" i="27"/>
  <c r="S112" i="27"/>
  <c r="S148" i="27"/>
  <c r="AC20" i="27"/>
  <c r="AB21" i="27"/>
  <c r="H19" i="27"/>
  <c r="G20" i="27"/>
  <c r="S43" i="27"/>
  <c r="C21" i="27"/>
  <c r="U46" i="27"/>
  <c r="F21" i="20"/>
  <c r="F23" i="20" s="1"/>
  <c r="F20" i="20"/>
  <c r="F19" i="20"/>
  <c r="F18" i="20"/>
  <c r="F17" i="20"/>
  <c r="F16" i="20"/>
  <c r="F15" i="20"/>
  <c r="F4" i="20" s="1"/>
  <c r="F24" i="20" s="1"/>
  <c r="F14" i="20"/>
  <c r="F13" i="20"/>
  <c r="F12" i="20"/>
  <c r="F11" i="20"/>
  <c r="F10" i="20"/>
  <c r="F9" i="20"/>
  <c r="F8" i="20"/>
  <c r="F7" i="20"/>
  <c r="F6" i="20"/>
  <c r="F5" i="20"/>
  <c r="F22" i="19"/>
  <c r="F24" i="19" s="1"/>
  <c r="F21" i="19"/>
  <c r="F20" i="19"/>
  <c r="F19" i="19"/>
  <c r="F18" i="19"/>
  <c r="F17" i="19"/>
  <c r="F16" i="19"/>
  <c r="F15" i="19"/>
  <c r="F14" i="19"/>
  <c r="F13" i="19"/>
  <c r="F12" i="19"/>
  <c r="F11" i="19"/>
  <c r="F10" i="19"/>
  <c r="F9" i="19"/>
  <c r="F8" i="19"/>
  <c r="F7" i="19"/>
  <c r="F6" i="19"/>
  <c r="F5" i="19" l="1"/>
  <c r="C22" i="27"/>
  <c r="U47" i="27"/>
  <c r="AC21" i="27"/>
  <c r="AB22" i="27"/>
  <c r="S149" i="27"/>
  <c r="Q23" i="27"/>
  <c r="U114" i="27"/>
  <c r="S80" i="27"/>
  <c r="O21" i="27"/>
  <c r="N22" i="27"/>
  <c r="V21" i="27"/>
  <c r="U22" i="27"/>
  <c r="S113" i="27"/>
  <c r="H20" i="27"/>
  <c r="G21" i="27"/>
  <c r="S44" i="27"/>
  <c r="U150" i="27"/>
  <c r="X23" i="27"/>
  <c r="H21" i="27" l="1"/>
  <c r="S45" i="27"/>
  <c r="G22" i="27"/>
  <c r="Q24" i="27"/>
  <c r="U115" i="27"/>
  <c r="S114" i="27"/>
  <c r="V22" i="27"/>
  <c r="U23" i="27"/>
  <c r="U151" i="27"/>
  <c r="X24" i="27"/>
  <c r="S81" i="27"/>
  <c r="O22" i="27"/>
  <c r="N23" i="27"/>
  <c r="S150" i="27"/>
  <c r="AC22" i="27"/>
  <c r="AB23" i="27"/>
  <c r="C23" i="27"/>
  <c r="U48" i="27"/>
  <c r="G5" i="18"/>
  <c r="G47" i="18" s="1"/>
  <c r="F5" i="18"/>
  <c r="F47" i="18" s="1"/>
  <c r="E5" i="18"/>
  <c r="E47" i="18" s="1"/>
  <c r="D5" i="18"/>
  <c r="D47" i="18" s="1"/>
  <c r="C5" i="18"/>
  <c r="C47" i="18" s="1"/>
  <c r="B5" i="18"/>
  <c r="B47" i="18" s="1"/>
  <c r="G44" i="17"/>
  <c r="F44" i="17"/>
  <c r="E44" i="17"/>
  <c r="D44" i="17"/>
  <c r="C44" i="17"/>
  <c r="B44" i="17"/>
  <c r="G41" i="17"/>
  <c r="F41" i="17"/>
  <c r="E41" i="17"/>
  <c r="D41" i="17"/>
  <c r="C41" i="17"/>
  <c r="B41" i="17"/>
  <c r="G16" i="17"/>
  <c r="F16" i="17"/>
  <c r="E16" i="17"/>
  <c r="D16" i="17"/>
  <c r="C16" i="17"/>
  <c r="B16" i="17"/>
  <c r="G13" i="17"/>
  <c r="F13" i="17"/>
  <c r="E13" i="17"/>
  <c r="D13" i="17"/>
  <c r="C13" i="17"/>
  <c r="B13" i="17"/>
  <c r="G9" i="17"/>
  <c r="F9" i="17"/>
  <c r="E9" i="17"/>
  <c r="D9" i="17"/>
  <c r="C9" i="17"/>
  <c r="B9" i="17"/>
  <c r="G5" i="17"/>
  <c r="F5" i="17"/>
  <c r="E5" i="17"/>
  <c r="D5" i="17"/>
  <c r="C5" i="17"/>
  <c r="B5" i="17"/>
  <c r="I31" i="13"/>
  <c r="I31" i="16"/>
  <c r="K31" i="16" s="1"/>
  <c r="I30" i="16"/>
  <c r="K30" i="16" s="1"/>
  <c r="I29" i="16"/>
  <c r="K29" i="16" s="1"/>
  <c r="I28" i="16"/>
  <c r="K28" i="16" s="1"/>
  <c r="I27" i="16"/>
  <c r="K27" i="16" s="1"/>
  <c r="I26" i="16"/>
  <c r="K26" i="16" s="1"/>
  <c r="I25" i="16"/>
  <c r="K25" i="16" s="1"/>
  <c r="I24" i="16"/>
  <c r="K24" i="16" s="1"/>
  <c r="I23" i="16"/>
  <c r="K23" i="16" s="1"/>
  <c r="I22" i="16"/>
  <c r="K22" i="16" s="1"/>
  <c r="I21" i="16"/>
  <c r="K21" i="16" s="1"/>
  <c r="I20" i="16"/>
  <c r="K20" i="16" s="1"/>
  <c r="I19" i="16"/>
  <c r="K19" i="16" s="1"/>
  <c r="I18" i="16"/>
  <c r="K18" i="16" s="1"/>
  <c r="I17" i="16"/>
  <c r="K17" i="16" s="1"/>
  <c r="I16" i="16"/>
  <c r="K16" i="16" s="1"/>
  <c r="I15" i="16"/>
  <c r="K15" i="16" s="1"/>
  <c r="I14" i="16"/>
  <c r="K14" i="16" s="1"/>
  <c r="I13" i="16"/>
  <c r="K13" i="16" s="1"/>
  <c r="K12" i="16"/>
  <c r="I12" i="16"/>
  <c r="I11" i="16"/>
  <c r="K11" i="16" s="1"/>
  <c r="I10" i="16"/>
  <c r="K10" i="16" s="1"/>
  <c r="I9" i="16"/>
  <c r="K9" i="16" s="1"/>
  <c r="I8" i="16"/>
  <c r="K8" i="16" s="1"/>
  <c r="I7" i="16"/>
  <c r="K7" i="16" s="1"/>
  <c r="I6" i="16"/>
  <c r="K6" i="16" s="1"/>
  <c r="I5" i="16"/>
  <c r="K5" i="16" s="1"/>
  <c r="J4" i="16"/>
  <c r="H4" i="16"/>
  <c r="G4" i="16"/>
  <c r="F4" i="16"/>
  <c r="E4" i="16"/>
  <c r="D4" i="16"/>
  <c r="C4" i="16"/>
  <c r="B4" i="16"/>
  <c r="I31" i="15"/>
  <c r="I30" i="15"/>
  <c r="I29" i="15"/>
  <c r="I28" i="15"/>
  <c r="I27" i="15"/>
  <c r="I26" i="15"/>
  <c r="I25" i="15"/>
  <c r="I24" i="15"/>
  <c r="I23" i="15"/>
  <c r="I22" i="15"/>
  <c r="I21" i="15"/>
  <c r="I20" i="15"/>
  <c r="I19" i="15"/>
  <c r="I18" i="15"/>
  <c r="I17" i="15"/>
  <c r="I16" i="15"/>
  <c r="I15" i="15"/>
  <c r="I14" i="15"/>
  <c r="I13" i="15"/>
  <c r="I12" i="15"/>
  <c r="I11" i="15"/>
  <c r="I10" i="15"/>
  <c r="I9" i="15"/>
  <c r="I8" i="15"/>
  <c r="I7" i="15"/>
  <c r="I6" i="15"/>
  <c r="I5" i="15"/>
  <c r="H4" i="15"/>
  <c r="G4" i="15"/>
  <c r="F4" i="15"/>
  <c r="E4" i="15"/>
  <c r="D4" i="15"/>
  <c r="C4" i="15"/>
  <c r="B4" i="15"/>
  <c r="I31" i="14"/>
  <c r="I30" i="14"/>
  <c r="I29" i="14"/>
  <c r="I28" i="14"/>
  <c r="I27" i="14"/>
  <c r="I26" i="14"/>
  <c r="I25" i="14"/>
  <c r="I24" i="14"/>
  <c r="I23" i="14"/>
  <c r="I22" i="14"/>
  <c r="I21" i="14"/>
  <c r="I20" i="14"/>
  <c r="I19" i="14"/>
  <c r="I18" i="14"/>
  <c r="I17" i="14"/>
  <c r="I16" i="14"/>
  <c r="I15" i="14"/>
  <c r="I14" i="14"/>
  <c r="I13" i="14"/>
  <c r="I12" i="14"/>
  <c r="I11" i="14"/>
  <c r="I10" i="14"/>
  <c r="I9" i="14"/>
  <c r="I8" i="14"/>
  <c r="I7" i="14"/>
  <c r="I6" i="14"/>
  <c r="I5" i="14"/>
  <c r="H4" i="14"/>
  <c r="G4" i="14"/>
  <c r="F4" i="14"/>
  <c r="E4" i="14"/>
  <c r="D4" i="14"/>
  <c r="C4" i="14"/>
  <c r="B4" i="14"/>
  <c r="E47" i="17" l="1"/>
  <c r="G47" i="17"/>
  <c r="I33" i="14"/>
  <c r="O23" i="27"/>
  <c r="S82" i="27"/>
  <c r="N24" i="27"/>
  <c r="V23" i="27"/>
  <c r="U24" i="27"/>
  <c r="S115" i="27"/>
  <c r="U116" i="27"/>
  <c r="Q25" i="27"/>
  <c r="H22" i="27"/>
  <c r="G23" i="27"/>
  <c r="S46" i="27"/>
  <c r="S151" i="27"/>
  <c r="AC23" i="27"/>
  <c r="AB24" i="27"/>
  <c r="U152" i="27"/>
  <c r="X25" i="27"/>
  <c r="C24" i="27"/>
  <c r="C25" i="27" s="1"/>
  <c r="C26" i="27" s="1"/>
  <c r="C27" i="27" s="1"/>
  <c r="C28" i="27" s="1"/>
  <c r="U49" i="27"/>
  <c r="U50" i="27" s="1"/>
  <c r="U51" i="27" s="1"/>
  <c r="U52" i="27" s="1"/>
  <c r="F47" i="17"/>
  <c r="D47" i="17"/>
  <c r="B47" i="17"/>
  <c r="C47" i="17"/>
  <c r="J28" i="14"/>
  <c r="J30" i="14"/>
  <c r="J31" i="14"/>
  <c r="J34" i="14" s="1"/>
  <c r="J35" i="14" s="1"/>
  <c r="I4" i="16"/>
  <c r="K4" i="16" s="1"/>
  <c r="I4" i="15"/>
  <c r="J23" i="14"/>
  <c r="J9" i="14"/>
  <c r="J20" i="14"/>
  <c r="J14" i="14"/>
  <c r="J22" i="14"/>
  <c r="J6" i="14"/>
  <c r="J17" i="14"/>
  <c r="J7" i="14"/>
  <c r="J25" i="14"/>
  <c r="J12" i="14"/>
  <c r="J15" i="14"/>
  <c r="J10" i="14"/>
  <c r="J13" i="14"/>
  <c r="J18" i="14"/>
  <c r="J21" i="14"/>
  <c r="J26" i="14"/>
  <c r="J29" i="14"/>
  <c r="I4" i="14"/>
  <c r="J8" i="14"/>
  <c r="J11" i="14"/>
  <c r="J16" i="14"/>
  <c r="J19" i="14"/>
  <c r="J24" i="14"/>
  <c r="J27" i="14"/>
  <c r="Q26" i="27" l="1"/>
  <c r="U117" i="27"/>
  <c r="AC24" i="27"/>
  <c r="AB25" i="27"/>
  <c r="S152" i="27"/>
  <c r="U153" i="27"/>
  <c r="X26" i="27"/>
  <c r="H23" i="27"/>
  <c r="G24" i="27"/>
  <c r="S47" i="27"/>
  <c r="V24" i="27"/>
  <c r="U25" i="27"/>
  <c r="S116" i="27"/>
  <c r="S83" i="27"/>
  <c r="O24" i="27"/>
  <c r="N25" i="27"/>
  <c r="I30" i="13"/>
  <c r="I29" i="13"/>
  <c r="I28" i="13"/>
  <c r="I27" i="13"/>
  <c r="I26" i="13"/>
  <c r="I25" i="13"/>
  <c r="I24" i="13"/>
  <c r="I23" i="13"/>
  <c r="I22" i="13"/>
  <c r="I21" i="13"/>
  <c r="I20" i="13"/>
  <c r="I19" i="13"/>
  <c r="I18" i="13"/>
  <c r="I17" i="13"/>
  <c r="I16" i="13"/>
  <c r="I15" i="13"/>
  <c r="I14" i="13"/>
  <c r="I13" i="13"/>
  <c r="I12" i="13"/>
  <c r="I11" i="13"/>
  <c r="I10" i="13"/>
  <c r="I9" i="13"/>
  <c r="I8" i="13"/>
  <c r="I7" i="13"/>
  <c r="I6" i="13"/>
  <c r="I5" i="13"/>
  <c r="H4" i="13"/>
  <c r="G4" i="13"/>
  <c r="F4" i="13"/>
  <c r="E4" i="13"/>
  <c r="D4" i="13"/>
  <c r="C4" i="13"/>
  <c r="B4" i="13"/>
  <c r="S84" i="27" l="1"/>
  <c r="O25" i="27"/>
  <c r="N26" i="27"/>
  <c r="U154" i="27"/>
  <c r="X27" i="27"/>
  <c r="V25" i="27"/>
  <c r="U26" i="27"/>
  <c r="S117" i="27"/>
  <c r="S153" i="27"/>
  <c r="AC25" i="27"/>
  <c r="AB26" i="27"/>
  <c r="S48" i="27"/>
  <c r="H24" i="27"/>
  <c r="G25" i="27"/>
  <c r="Q27" i="27"/>
  <c r="U118" i="27"/>
  <c r="I4" i="13"/>
  <c r="V26" i="27" l="1"/>
  <c r="S118" i="27"/>
  <c r="U27" i="27"/>
  <c r="X28" i="27"/>
  <c r="U156" i="27" s="1"/>
  <c r="U155" i="27"/>
  <c r="U119" i="27"/>
  <c r="Q28" i="27"/>
  <c r="U120" i="27" s="1"/>
  <c r="H25" i="27"/>
  <c r="G26" i="27"/>
  <c r="S49" i="27"/>
  <c r="AC26" i="27"/>
  <c r="AB27" i="27"/>
  <c r="S154" i="27"/>
  <c r="S85" i="27"/>
  <c r="O26" i="27"/>
  <c r="N27" i="27"/>
  <c r="B37" i="9"/>
  <c r="I24" i="9"/>
  <c r="I23" i="9"/>
  <c r="I22" i="9"/>
  <c r="I21" i="9"/>
  <c r="I20" i="9"/>
  <c r="I19" i="9"/>
  <c r="I18" i="9"/>
  <c r="I17" i="9"/>
  <c r="I16" i="9"/>
  <c r="I15" i="9"/>
  <c r="I14" i="9"/>
  <c r="I13" i="9"/>
  <c r="I12" i="9"/>
  <c r="I11" i="9"/>
  <c r="I10" i="9"/>
  <c r="I9" i="9"/>
  <c r="I8" i="9"/>
  <c r="I7" i="9"/>
  <c r="I6" i="9"/>
  <c r="I5" i="9"/>
  <c r="H4" i="9"/>
  <c r="G4" i="9"/>
  <c r="F4" i="9"/>
  <c r="E4" i="9"/>
  <c r="D4" i="9"/>
  <c r="C4" i="9"/>
  <c r="B4" i="9"/>
  <c r="C10" i="8"/>
  <c r="C9" i="8"/>
  <c r="N28" i="27" l="1"/>
  <c r="S86" i="27"/>
  <c r="O27" i="27"/>
  <c r="S155" i="27"/>
  <c r="AC27" i="27"/>
  <c r="AB28" i="27"/>
  <c r="V27" i="27"/>
  <c r="S119" i="27"/>
  <c r="U28" i="27"/>
  <c r="H26" i="27"/>
  <c r="G27" i="27"/>
  <c r="S50" i="27"/>
  <c r="I33" i="9"/>
  <c r="I4" i="9"/>
  <c r="K10" i="8"/>
  <c r="K9" i="8"/>
  <c r="S156" i="27" l="1"/>
  <c r="AC28" i="27"/>
  <c r="H27" i="27"/>
  <c r="S51" i="27"/>
  <c r="G28" i="27"/>
  <c r="V28" i="27"/>
  <c r="S120" i="27"/>
  <c r="O28" i="27"/>
  <c r="S87" i="27"/>
  <c r="I37" i="9"/>
  <c r="I4" i="12"/>
  <c r="I34" i="9" s="1"/>
  <c r="C9" i="5"/>
  <c r="C10" i="5"/>
  <c r="F9" i="5"/>
  <c r="F10" i="5"/>
  <c r="H28" i="27" l="1"/>
  <c r="S52" i="27"/>
  <c r="H10" i="5"/>
  <c r="E10" i="5"/>
  <c r="H9" i="5"/>
  <c r="E9" i="5"/>
  <c r="K10" i="5"/>
  <c r="I10" i="5"/>
  <c r="I9" i="5"/>
  <c r="D6" i="4"/>
  <c r="F6" i="4" s="1"/>
  <c r="D7" i="4"/>
  <c r="F7" i="4" s="1"/>
  <c r="D8" i="4"/>
  <c r="F8" i="4" s="1"/>
  <c r="D9" i="4"/>
  <c r="F9" i="4" s="1"/>
  <c r="D10" i="4"/>
  <c r="F10" i="4" s="1"/>
  <c r="D11" i="4"/>
  <c r="F11" i="4" s="1"/>
  <c r="D12" i="4"/>
  <c r="F12" i="4" s="1"/>
  <c r="D13" i="4"/>
  <c r="F13" i="4" s="1"/>
  <c r="D14" i="4"/>
  <c r="F14" i="4" s="1"/>
  <c r="D15" i="4"/>
  <c r="F15" i="4" s="1"/>
  <c r="D16" i="4"/>
  <c r="F16" i="4" s="1"/>
  <c r="D17" i="4"/>
  <c r="F17" i="4" s="1"/>
  <c r="D18" i="4"/>
  <c r="F18" i="4" s="1"/>
  <c r="D19" i="4"/>
  <c r="F19" i="4" s="1"/>
  <c r="D20" i="4"/>
  <c r="F20" i="4" s="1"/>
  <c r="D21" i="4"/>
  <c r="F21" i="4" s="1"/>
  <c r="D22" i="4"/>
  <c r="F22" i="4" s="1"/>
  <c r="D23" i="4"/>
  <c r="F23" i="4" s="1"/>
  <c r="D24" i="4"/>
  <c r="F24" i="4" s="1"/>
  <c r="D25" i="4"/>
  <c r="F25" i="4" s="1"/>
  <c r="D26" i="4"/>
  <c r="F26" i="4" s="1"/>
  <c r="D27" i="4"/>
  <c r="F27" i="4" s="1"/>
  <c r="D28" i="4"/>
  <c r="F28" i="4" s="1"/>
  <c r="D29" i="4"/>
  <c r="F29" i="4" s="1"/>
  <c r="D30" i="4"/>
  <c r="F30" i="4" s="1"/>
  <c r="D5" i="4"/>
  <c r="F5" i="4" s="1"/>
  <c r="K9" i="5" l="1"/>
</calcChain>
</file>

<file path=xl/sharedStrings.xml><?xml version="1.0" encoding="utf-8"?>
<sst xmlns="http://schemas.openxmlformats.org/spreadsheetml/2006/main" count="559" uniqueCount="275">
  <si>
    <t>Fatal</t>
  </si>
  <si>
    <t>Serious</t>
  </si>
  <si>
    <t>Slight</t>
  </si>
  <si>
    <t>All severities</t>
  </si>
  <si>
    <t>Year</t>
  </si>
  <si>
    <t>Killed</t>
  </si>
  <si>
    <t>All Severities</t>
  </si>
  <si>
    <t>Pedestrian</t>
  </si>
  <si>
    <t>Pedal cycle</t>
  </si>
  <si>
    <t>Motor cycle</t>
  </si>
  <si>
    <t>Car</t>
  </si>
  <si>
    <t>Bus/Coach</t>
  </si>
  <si>
    <t>Other modes of transport</t>
  </si>
  <si>
    <t>All casualties</t>
  </si>
  <si>
    <t>Built-up roads total</t>
  </si>
  <si>
    <t>Built-up roads Killed</t>
  </si>
  <si>
    <t>All roads Killed</t>
  </si>
  <si>
    <t>Total all roads</t>
  </si>
  <si>
    <t>Mode of transport</t>
  </si>
  <si>
    <t>Threshold</t>
  </si>
  <si>
    <t>Symbol</t>
  </si>
  <si>
    <t xml:space="preserve">Notes </t>
  </si>
  <si>
    <t xml:space="preserve">This worksheet contains one table. </t>
  </si>
  <si>
    <t xml:space="preserve">Note number </t>
  </si>
  <si>
    <t xml:space="preserve">Note text </t>
  </si>
  <si>
    <t>note 1</t>
  </si>
  <si>
    <t>note 2</t>
  </si>
  <si>
    <t>note 3</t>
  </si>
  <si>
    <t xml:space="preserve"> Although regular records of the numbers of casualties began in 1947, the level of severity was only collected from 1950 and the number of injury road accidents weren’t collected until 1970.</t>
  </si>
  <si>
    <t>note 4</t>
  </si>
  <si>
    <t>Provisional</t>
  </si>
  <si>
    <t>An accident can involve more than one casualty; casualty numbers are presented in table 2.</t>
  </si>
  <si>
    <t>note 5</t>
  </si>
  <si>
    <t>note 6</t>
  </si>
  <si>
    <t>[sample too small]</t>
  </si>
  <si>
    <t>Female killed</t>
  </si>
  <si>
    <t>Female all severities Under 5</t>
  </si>
  <si>
    <t>Female all severities 5-11</t>
  </si>
  <si>
    <t>Female all severities12-15</t>
  </si>
  <si>
    <t>Female all severities 16-22</t>
  </si>
  <si>
    <t>Female all severities 23-29</t>
  </si>
  <si>
    <t>Female all severities 30-39</t>
  </si>
  <si>
    <t>Female all severities 40-49</t>
  </si>
  <si>
    <t>Female all severities 50-59</t>
  </si>
  <si>
    <t>Female all severities 60-69</t>
  </si>
  <si>
    <t>Female all severities 70+</t>
  </si>
  <si>
    <t>Adult Female all severities 16+</t>
  </si>
  <si>
    <t>Child Female all severities 0-15</t>
  </si>
  <si>
    <t>Includes unknown ages.</t>
  </si>
  <si>
    <t>Female all severities Total [Note 6]</t>
  </si>
  <si>
    <t>Male killed</t>
  </si>
  <si>
    <t>Male all severities Under 5</t>
  </si>
  <si>
    <t>Male all severities 5-11</t>
  </si>
  <si>
    <t>Male all severities12-15</t>
  </si>
  <si>
    <t>Male all severities 16-22</t>
  </si>
  <si>
    <t>Male all severities 23-29</t>
  </si>
  <si>
    <t>Male all severities 30-39</t>
  </si>
  <si>
    <t>Male all severities 40-49</t>
  </si>
  <si>
    <t>Male all severities 50-59</t>
  </si>
  <si>
    <t>Male all severities 60-69</t>
  </si>
  <si>
    <t>Male all severities 70+</t>
  </si>
  <si>
    <t>Male all severities Total [Note 6]</t>
  </si>
  <si>
    <t>Child Male all severities 0-15</t>
  </si>
  <si>
    <t>Adult Male all severities 16+</t>
  </si>
  <si>
    <t>All casualties killed</t>
  </si>
  <si>
    <t>All casualties  Under 5</t>
  </si>
  <si>
    <t>All casualties  5-11</t>
  </si>
  <si>
    <t>All casualties 12-15</t>
  </si>
  <si>
    <t>All casualties 16-22</t>
  </si>
  <si>
    <t>All casualties  23-29</t>
  </si>
  <si>
    <t>All casualties  30-39</t>
  </si>
  <si>
    <t>All casualties 40-49</t>
  </si>
  <si>
    <t>All casualties 50-59</t>
  </si>
  <si>
    <t>All casualties 60-69</t>
  </si>
  <si>
    <t>All casualties 70+</t>
  </si>
  <si>
    <t>All casualties  Total [Note 6]</t>
  </si>
  <si>
    <t>All child casualties 0-15</t>
  </si>
  <si>
    <t>All adult casualties 16+</t>
  </si>
  <si>
    <t xml:space="preserve">Non built-up roads Killed </t>
  </si>
  <si>
    <t>Non built-up roads total</t>
  </si>
  <si>
    <t>1994-98 ave</t>
  </si>
  <si>
    <t xml:space="preserve">Threshold </t>
  </si>
  <si>
    <t>Motorcycle</t>
  </si>
  <si>
    <t>All road users</t>
  </si>
  <si>
    <t>Column1</t>
  </si>
  <si>
    <t>Goods [note 7]</t>
  </si>
  <si>
    <t>note 7</t>
  </si>
  <si>
    <t>note 8</t>
  </si>
  <si>
    <t>Light goods vehicles and heavy goods vehicles.</t>
  </si>
  <si>
    <t>Taxis, minibuses and other modes of transport</t>
  </si>
  <si>
    <t>Other [note 8]</t>
  </si>
  <si>
    <t>1994-98 average</t>
  </si>
  <si>
    <t>3 year average [note 9]</t>
  </si>
  <si>
    <t>note 9</t>
  </si>
  <si>
    <t>All averages rounded to whole percentages.</t>
  </si>
  <si>
    <t>All road users [numbers]</t>
  </si>
  <si>
    <t>Traffic [million vehicle kilometres]</t>
  </si>
  <si>
    <t>Casualty rate [per 100 million vehicle kilometres]</t>
  </si>
  <si>
    <t>Aberdeen City</t>
  </si>
  <si>
    <t>Aberdeenshire</t>
  </si>
  <si>
    <t>Moray</t>
  </si>
  <si>
    <t>Tayside</t>
  </si>
  <si>
    <t>Dundee City</t>
  </si>
  <si>
    <t>Angus</t>
  </si>
  <si>
    <t>Perth &amp; Kinross</t>
  </si>
  <si>
    <t>Argyll &amp; West Dunbartonshire</t>
  </si>
  <si>
    <t>Argyll &amp; Bute</t>
  </si>
  <si>
    <t>West Dunbartonshire</t>
  </si>
  <si>
    <t>Forth Valley</t>
  </si>
  <si>
    <t>Clackmannanshire</t>
  </si>
  <si>
    <t>Stirling</t>
  </si>
  <si>
    <t>Falkirk</t>
  </si>
  <si>
    <t>Dumfries &amp; Galloway</t>
  </si>
  <si>
    <t>Ayrshire</t>
  </si>
  <si>
    <t>North Ayrshire</t>
  </si>
  <si>
    <t>East Ayrshire</t>
  </si>
  <si>
    <t>South Ayrshire</t>
  </si>
  <si>
    <t>Greater Glasgow</t>
  </si>
  <si>
    <t>Glasgow City</t>
  </si>
  <si>
    <t>East Dunbartonshire</t>
  </si>
  <si>
    <t>East Renfrewshire</t>
  </si>
  <si>
    <t>Lothians &amp; Scottish Borders</t>
  </si>
  <si>
    <t>West Lothian</t>
  </si>
  <si>
    <t>Midlothian</t>
  </si>
  <si>
    <t>East Lothian</t>
  </si>
  <si>
    <t>Scottish Borders</t>
  </si>
  <si>
    <t>Edinburgh</t>
  </si>
  <si>
    <t>Highlands &amp; Islands</t>
  </si>
  <si>
    <t>Highland</t>
  </si>
  <si>
    <t>Orkney Islands</t>
  </si>
  <si>
    <t>Shetland Islands</t>
  </si>
  <si>
    <t>Eilean Siar</t>
  </si>
  <si>
    <t>Fife</t>
  </si>
  <si>
    <t>Renfrewshire &amp; Inverclyde</t>
  </si>
  <si>
    <t>Inverclyde</t>
  </si>
  <si>
    <t>Renfrewshire</t>
  </si>
  <si>
    <t>Lanarkshire</t>
  </si>
  <si>
    <t>North Lanarkshire</t>
  </si>
  <si>
    <t>South Lanarkshire</t>
  </si>
  <si>
    <t>Scotland</t>
  </si>
  <si>
    <t>Police division and council</t>
  </si>
  <si>
    <t>North East</t>
  </si>
  <si>
    <r>
      <t xml:space="preserve">NB: the figures for the latest year are </t>
    </r>
    <r>
      <rPr>
        <i/>
        <sz val="11"/>
        <color theme="1"/>
        <rFont val="Calibri"/>
        <family val="2"/>
        <scheme val="minor"/>
      </rPr>
      <t>provisional</t>
    </r>
    <r>
      <rPr>
        <sz val="11"/>
        <color theme="1"/>
        <rFont val="Calibri"/>
        <family val="2"/>
        <scheme val="minor"/>
      </rPr>
      <t>. The final totals, which will appear in "Reported Road Casualties Scotland", may differ from the figures given here, due to (e.g.) late returns and amendments. The figures for a smaller area could be revised by a few percent if, for example, data for several accidents in that area had not been added to the Scottish Government road accident statistics database by the time that the statistics for this bulletin were extracted.</t>
    </r>
  </si>
  <si>
    <t>It must also be remembered that there can be quite large percentage year-to-year fluctuations in the figures for areas within Scotland, particularly for those with lower numbers. Therefore, the annual average for the latest five years may be a better guide to the "normal" level of the numbers than the figures for the latest single year.</t>
  </si>
  <si>
    <t>note 10</t>
  </si>
  <si>
    <t>note 11</t>
  </si>
  <si>
    <t>DfT adjusted serious</t>
  </si>
  <si>
    <t>DfT adjusted Slight</t>
  </si>
  <si>
    <t xml:space="preserve">Dft unadjusted Serious </t>
  </si>
  <si>
    <t xml:space="preserve">Dft unadjusted Slight </t>
  </si>
  <si>
    <t>DfT Serious/Slight total</t>
  </si>
  <si>
    <t>Source: Department for Transport.</t>
  </si>
  <si>
    <t>The unadjusted figures in this table are National Statistics</t>
  </si>
  <si>
    <t>The adjusted figures in this table are Experimental Statistics</t>
  </si>
  <si>
    <t xml:space="preserve">Freeze panes are active on this sheet. To turn off freeze panes select the 'View' ribbon then 'Freeze Panes' then 'Unfreeze Panes' or use [Alt W, F] </t>
  </si>
  <si>
    <t>note 12</t>
  </si>
  <si>
    <t>note 13</t>
  </si>
  <si>
    <t>note 14</t>
  </si>
  <si>
    <t xml:space="preserve">Unadjusted figures in this table may not match those in other tables in this publication as DfT close their database each year but Transport Scotland keep theirs open. Figures for serious and slight injuries are as reported by police. Since 2017, changes in severity reporting systems for a large number of police forces mean that serious injury figures, and to a lesser extent slight injuries, are not comparable with earlier years. Adjustments to account for the change have been produced. More information on the change and the adjustment process is available at the following address. https://assets.publishing.service.gov.uk/government/uploads/system/uploads/attachment_data/file/833813/annex-update-severity-adjustments-methodology.pdf </t>
  </si>
  <si>
    <t xml:space="preserve">Table 1 </t>
  </si>
  <si>
    <t xml:space="preserve">Table 2 </t>
  </si>
  <si>
    <t>Table 3</t>
  </si>
  <si>
    <t>Table 4</t>
  </si>
  <si>
    <t>Table 5</t>
  </si>
  <si>
    <t xml:space="preserve">Table 6 </t>
  </si>
  <si>
    <t xml:space="preserve">Table 7 </t>
  </si>
  <si>
    <t xml:space="preserve">Table 8 </t>
  </si>
  <si>
    <t>Table 9</t>
  </si>
  <si>
    <t>Table 10</t>
  </si>
  <si>
    <t>Accidents by police force division, council and severity</t>
  </si>
  <si>
    <t>Table 11</t>
  </si>
  <si>
    <t>Casualties by police force division, council and severity</t>
  </si>
  <si>
    <t>Table 12</t>
  </si>
  <si>
    <t xml:space="preserve">Table of contents </t>
  </si>
  <si>
    <t>Worksheet title</t>
  </si>
  <si>
    <t>Table number</t>
  </si>
  <si>
    <t>2016 base</t>
  </si>
  <si>
    <t xml:space="preserve">Baseline figures for 2015 onwards </t>
  </si>
  <si>
    <t xml:space="preserve">This worksheet contains one table. Some cells refer to notes which can be found in the notes worksheet. </t>
  </si>
  <si>
    <t>Severity</t>
  </si>
  <si>
    <t>Due to changes in the the way casualty severities are recorded, serious and slight figures prior to 2004 are not comparable with later years.</t>
  </si>
  <si>
    <t>2003 [note 4]</t>
  </si>
  <si>
    <t>2021 [note5]</t>
  </si>
  <si>
    <t>Some figures for 2020 and earlier years may have been revised slightly from those published previously due to late returns, or due to late corrections being made to returns that had been received earlier.</t>
  </si>
  <si>
    <t>2020 [note3]</t>
  </si>
  <si>
    <t>2014 - 2018 average</t>
  </si>
  <si>
    <t>2021 % change on 2020]</t>
  </si>
  <si>
    <t>2021 % change on 14-18 average</t>
  </si>
  <si>
    <t>2014-18 average</t>
  </si>
  <si>
    <t>2021 [note 5]</t>
  </si>
  <si>
    <t>% change on 2020</t>
  </si>
  <si>
    <t>on 14-18 average</t>
  </si>
  <si>
    <t>Table 3    Casualties by built-up and non built-up roads, mode of transport and severity, 2019-2021 &amp; 2014-18 average [note 3]</t>
  </si>
  <si>
    <t>Built-up roads Adjusted Serious</t>
  </si>
  <si>
    <t>Non built-up roads Adjusted Serious</t>
  </si>
  <si>
    <t>All roads Adjusted Serious</t>
  </si>
  <si>
    <t>Table 4    Child casualties by built-up and non built-up roads, mode of transport and severity, 2019-2021 &amp; 2014-18 average [note 3]</t>
  </si>
  <si>
    <t>Table 5 Killed casualties by mode of transport, 1994 - 2021</t>
  </si>
  <si>
    <t>Baselines for 2016 onwards</t>
  </si>
  <si>
    <r>
      <t xml:space="preserve">2021 </t>
    </r>
    <r>
      <rPr>
        <b/>
        <i/>
        <sz val="12"/>
        <rFont val="Calibri"/>
        <family val="2"/>
        <scheme val="minor"/>
      </rPr>
      <t>provisional</t>
    </r>
  </si>
  <si>
    <t xml:space="preserve">2021 % change: </t>
  </si>
  <si>
    <t xml:space="preserve">   on 2020</t>
  </si>
  <si>
    <t>Numbers in 2030 implied by target</t>
  </si>
  <si>
    <t>on 14-18 ave</t>
  </si>
  <si>
    <r>
      <t xml:space="preserve">2021 </t>
    </r>
    <r>
      <rPr>
        <b/>
        <i/>
        <sz val="12"/>
        <rFont val="Calibri"/>
        <family val="2"/>
        <scheme val="minor"/>
      </rPr>
      <t>provisional.</t>
    </r>
  </si>
  <si>
    <t>Table 7 Children killed by mode of transport, 1994 - 2021</t>
  </si>
  <si>
    <t>2019-21 average</t>
  </si>
  <si>
    <t>2019-21 average % change  on 2014-18 average</t>
  </si>
  <si>
    <t>2021 provisional</t>
  </si>
  <si>
    <t>Fatal 2014-18 average</t>
  </si>
  <si>
    <t>All severities 2014-18 average</t>
  </si>
  <si>
    <t>Fatal 2021 provisional</t>
  </si>
  <si>
    <t>All severities 2021 provisional</t>
  </si>
  <si>
    <t>Adjusted serious  2014-18 average</t>
  </si>
  <si>
    <t>Table 10 Accidents by police force division, council and severity  [note 10] [note 11]</t>
  </si>
  <si>
    <t>Serious 2021 provisional</t>
  </si>
  <si>
    <t>Table 11 Casualties by police force division, council and severity [note 10] [note 11]</t>
  </si>
  <si>
    <t>Table 12   Casualties by gender, severity and age, 2004 - 2021</t>
  </si>
  <si>
    <t>Male adjusted serious</t>
  </si>
  <si>
    <t>Female adjusted serious</t>
  </si>
  <si>
    <t xml:space="preserve">All adjusted serious casualties </t>
  </si>
  <si>
    <t>Injury Road Accidents by Severity, 1970 - 2021</t>
  </si>
  <si>
    <t>Casualties by Severity, 1950 - 2021</t>
  </si>
  <si>
    <t>Casualties by built-up and non built-up roads, mode of transport and severity, 2019-2021 &amp; 2014-18 average</t>
  </si>
  <si>
    <t>Child casualties by built-up and non built-up roads, mode of transport and severity, 2019-2021 &amp; 2014-18 average</t>
  </si>
  <si>
    <t>Killed casualties by mode of transport, 1994 - 2021</t>
  </si>
  <si>
    <t>Serious casualties by mode of transport, 1994 - 2021</t>
  </si>
  <si>
    <t>Children killed by mode of transport, 1994 - 2021</t>
  </si>
  <si>
    <t>Children seriously injured by mode of transport, 1994 - 2021</t>
  </si>
  <si>
    <t>Slight casualties by mode of transport, 1994 - 2021</t>
  </si>
  <si>
    <t>Casualties by gender, severity and age, 2005 - 2021</t>
  </si>
  <si>
    <t>Child killed</t>
  </si>
  <si>
    <t>Child Serious</t>
  </si>
  <si>
    <t>Target fall by 2030 =</t>
  </si>
  <si>
    <t>So: 2030 figure as proportion of baseline:</t>
  </si>
  <si>
    <t>START</t>
  </si>
  <si>
    <t>equivalent</t>
  </si>
  <si>
    <t>therefore</t>
  </si>
  <si>
    <t>casualty</t>
  </si>
  <si>
    <t>check</t>
  </si>
  <si>
    <t>child</t>
  </si>
  <si>
    <t>and</t>
  </si>
  <si>
    <t>to fall</t>
  </si>
  <si>
    <t>each</t>
  </si>
  <si>
    <t>numbers</t>
  </si>
  <si>
    <t>constant</t>
  </si>
  <si>
    <t>killed</t>
  </si>
  <si>
    <t>serious</t>
  </si>
  <si>
    <t>base line</t>
  </si>
  <si>
    <t>TARGET</t>
  </si>
  <si>
    <t>from 1 to</t>
  </si>
  <si>
    <t>year</t>
  </si>
  <si>
    <t>each year</t>
  </si>
  <si>
    <t>% fall</t>
  </si>
  <si>
    <t>2014-18 ave</t>
  </si>
  <si>
    <t>number of years to reach target</t>
  </si>
  <si>
    <t>req'd power ( = 1 / number of years )</t>
  </si>
  <si>
    <t>annual multiplier = ( target value ) ** required power</t>
  </si>
  <si>
    <t>I.e. annual percentage fall required</t>
  </si>
  <si>
    <t>Progress towards the 2030 casualty reduction targets</t>
  </si>
  <si>
    <t>3 year ave</t>
  </si>
  <si>
    <t>Headline targets</t>
  </si>
  <si>
    <t>Road Safety Framework Targets</t>
  </si>
  <si>
    <t>Table 1b  DfT serious/slight adjusted and unadjusted accidents, 2004 to 2021 [note 12] [note 13] [note 14]</t>
  </si>
  <si>
    <t>2021 change on 2020</t>
  </si>
  <si>
    <t>2021 change on 14-18 average</t>
  </si>
  <si>
    <t>Table 2b  DfT serious/slight adjusted and unadjusted casualties, 2004 to 2021 [note 12] [note 13] [note 14]</t>
  </si>
  <si>
    <t>2021 % change  on 2014-18 average</t>
  </si>
  <si>
    <t>Fatal and Serious</t>
  </si>
  <si>
    <t>Killed and Serious</t>
  </si>
  <si>
    <t>Table 6 Serious casualties by mode of transport, 1994 - 2021</t>
  </si>
  <si>
    <t>Table 1 Injury Road Accidents by Severity, 1970 - 2021 [note2]</t>
  </si>
  <si>
    <t>Table 2a Casualties by Severity, 1950 - 2021 [note1]</t>
  </si>
  <si>
    <t>Table 8 Children seriously injured by mode of transport, 1994 - 2021</t>
  </si>
  <si>
    <t>Table 9 Slight casualties by mode of transport, 1994 - 2021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</si>
</sst>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1" formatCode="_-* #,##0_-;\-* #,##0_-;_-* &quot;-&quot;_-;_-@_-"/>
    <numFmt numFmtId="43" formatCode="_-* #,##0.00_-;\-* #,##0.00_-;_-* &quot;-&quot;??_-;_-@_-"/>
    <numFmt numFmtId="164" formatCode="General_)"/>
    <numFmt numFmtId="165" formatCode="_-* #,##0_-;\-* #,##0_-;_-* &quot;-&quot;??_-;_-@_-"/>
    <numFmt numFmtId="166" formatCode="0.0"/>
    <numFmt numFmtId="167" formatCode="#,##0_ ;\-#,##0\ "/>
    <numFmt numFmtId="168" formatCode="0.00000"/>
    <numFmt numFmtId="169" formatCode="#,##0.0"/>
    <numFmt numFmtId="170" formatCode="0.000000"/>
    <numFmt numFmtId="171" formatCode="0.000%"/>
    <numFmt numFmtId="172" formatCode="0.0000"/>
    <numFmt numFmtId="173" formatCode="0.0000%"/>
    <numFmt numFmtId="174" formatCode="0.0%"/>
  </numFmts>
  <fonts count="44">
    <font>
      <sz val="11"/>
      <color theme="1"/>
      <name val="Calibri"/>
      <family val="2"/>
      <scheme val="minor"/>
    </font>
    <font>
      <sz val="11"/>
      <color theme="1"/>
      <name val="Calibri"/>
      <family val="2"/>
      <scheme val="minor"/>
    </font>
    <font>
      <b/>
      <sz val="15"/>
      <color theme="3"/>
      <name val="Calibri"/>
      <family val="2"/>
      <scheme val="minor"/>
    </font>
    <font>
      <b/>
      <sz val="11"/>
      <color theme="1"/>
      <name val="Calibri"/>
      <family val="2"/>
      <scheme val="minor"/>
    </font>
    <font>
      <b/>
      <sz val="11"/>
      <name val="Calibri"/>
      <family val="2"/>
      <scheme val="minor"/>
    </font>
    <font>
      <sz val="11"/>
      <name val="Calibri"/>
      <family val="2"/>
      <scheme val="minor"/>
    </font>
    <font>
      <b/>
      <sz val="10"/>
      <name val="Arial"/>
      <family val="2"/>
    </font>
    <font>
      <sz val="10"/>
      <name val="Arial"/>
      <family val="2"/>
    </font>
    <font>
      <sz val="12"/>
      <name val="Arial"/>
      <family val="2"/>
    </font>
    <font>
      <sz val="12"/>
      <name val="Arial MT"/>
    </font>
    <font>
      <b/>
      <sz val="15"/>
      <color rgb="FF000000"/>
      <name val="Arial"/>
      <family val="2"/>
    </font>
    <font>
      <sz val="12"/>
      <color rgb="FF000000"/>
      <name val="Arial"/>
      <family val="2"/>
    </font>
    <font>
      <b/>
      <sz val="12"/>
      <color rgb="FF000000"/>
      <name val="Arial"/>
      <family val="2"/>
    </font>
    <font>
      <sz val="12"/>
      <color theme="1"/>
      <name val="Calibri"/>
      <family val="2"/>
      <scheme val="minor"/>
    </font>
    <font>
      <sz val="9"/>
      <name val="Arial"/>
      <family val="2"/>
    </font>
    <font>
      <sz val="12"/>
      <color theme="1"/>
      <name val="Calibri"/>
      <family val="2"/>
      <scheme val="minor"/>
    </font>
    <font>
      <sz val="8"/>
      <name val="Arial"/>
      <family val="2"/>
    </font>
    <font>
      <b/>
      <sz val="14"/>
      <name val="Arial"/>
      <family val="2"/>
    </font>
    <font>
      <b/>
      <sz val="14"/>
      <name val="Calibri"/>
      <family val="2"/>
      <scheme val="minor"/>
    </font>
    <font>
      <sz val="12"/>
      <name val="Calibri"/>
      <family val="2"/>
      <scheme val="minor"/>
    </font>
    <font>
      <b/>
      <sz val="12"/>
      <name val="Calibri"/>
      <family val="2"/>
      <scheme val="minor"/>
    </font>
    <font>
      <sz val="12"/>
      <color indexed="12"/>
      <name val="Calibri"/>
      <family val="2"/>
      <scheme val="minor"/>
    </font>
    <font>
      <sz val="10"/>
      <color rgb="FF0000FF"/>
      <name val="Arial"/>
      <family val="2"/>
    </font>
    <font>
      <b/>
      <i/>
      <sz val="12"/>
      <name val="Calibri"/>
      <family val="2"/>
      <scheme val="minor"/>
    </font>
    <font>
      <sz val="12"/>
      <color rgb="FF0000FF"/>
      <name val="Calibri"/>
      <family val="2"/>
      <scheme val="minor"/>
    </font>
    <font>
      <sz val="11"/>
      <color rgb="FF0000FF"/>
      <name val="Calibri"/>
      <family val="2"/>
      <scheme val="minor"/>
    </font>
    <font>
      <i/>
      <sz val="12"/>
      <color rgb="FF0000FF"/>
      <name val="Calibri"/>
      <family val="2"/>
      <scheme val="minor"/>
    </font>
    <font>
      <b/>
      <sz val="13.5"/>
      <name val="Arial"/>
      <family val="2"/>
    </font>
    <font>
      <b/>
      <sz val="10"/>
      <color rgb="FF0000FF"/>
      <name val="Arial"/>
      <family val="2"/>
    </font>
    <font>
      <i/>
      <sz val="11"/>
      <color theme="1"/>
      <name val="Calibri"/>
      <family val="2"/>
      <scheme val="minor"/>
    </font>
    <font>
      <b/>
      <sz val="14"/>
      <color theme="1"/>
      <name val="Calibri"/>
      <family val="2"/>
      <scheme val="minor"/>
    </font>
    <font>
      <b/>
      <sz val="14"/>
      <color rgb="FF000000"/>
      <name val="Calibri"/>
      <family val="2"/>
    </font>
    <font>
      <b/>
      <sz val="11"/>
      <color rgb="FF0000FF"/>
      <name val="Calibri"/>
      <family val="2"/>
      <scheme val="minor"/>
    </font>
    <font>
      <u/>
      <sz val="10"/>
      <color indexed="12"/>
      <name val="Arial"/>
      <family val="2"/>
    </font>
    <font>
      <sz val="10"/>
      <name val="Arial"/>
      <family val="2"/>
    </font>
    <font>
      <sz val="11"/>
      <name val="Arial"/>
      <family val="2"/>
    </font>
    <font>
      <sz val="10"/>
      <color indexed="12"/>
      <name val="Arial"/>
      <family val="2"/>
    </font>
    <font>
      <sz val="11"/>
      <color rgb="FF000000"/>
      <name val="Arial"/>
      <family val="2"/>
    </font>
    <font>
      <sz val="10"/>
      <color rgb="FFFF0000"/>
      <name val="Arial"/>
      <family val="2"/>
    </font>
    <font>
      <b/>
      <sz val="20"/>
      <name val="Arial"/>
      <family val="2"/>
    </font>
    <font>
      <sz val="10"/>
      <color indexed="56"/>
      <name val="Arial"/>
      <family val="2"/>
    </font>
    <font>
      <b/>
      <sz val="12"/>
      <name val="Calibri"/>
      <scheme val="minor"/>
    </font>
    <font>
      <sz val="12"/>
      <name val="Calibri"/>
      <scheme val="minor"/>
    </font>
    <font>
      <sz val="12"/>
      <color indexed="12"/>
      <name val="Calibri"/>
      <scheme val="minor"/>
    </font>
  </fonts>
  <fills count="3">
    <fill>
      <patternFill patternType="none"/>
    </fill>
    <fill>
      <patternFill patternType="gray125"/>
    </fill>
    <fill>
      <patternFill patternType="solid">
        <fgColor indexed="22"/>
        <bgColor indexed="64"/>
      </patternFill>
    </fill>
  </fills>
  <borders count="6">
    <border>
      <left/>
      <right/>
      <top/>
      <bottom/>
      <diagonal/>
    </border>
    <border>
      <left/>
      <right/>
      <top/>
      <bottom style="thick">
        <color theme="4"/>
      </bottom>
      <diagonal/>
    </border>
    <border>
      <left/>
      <right/>
      <top/>
      <bottom style="thin">
        <color indexed="64"/>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s>
  <cellStyleXfs count="10">
    <xf numFmtId="0" fontId="0" fillId="0" borderId="0"/>
    <xf numFmtId="43" fontId="1" fillId="0" borderId="0" applyFont="0" applyFill="0" applyBorder="0" applyAlignment="0" applyProtection="0"/>
    <xf numFmtId="0" fontId="2" fillId="0" borderId="1" applyNumberFormat="0" applyFill="0" applyAlignment="0" applyProtection="0"/>
    <xf numFmtId="164" fontId="9"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0" fontId="34" fillId="0" borderId="0"/>
    <xf numFmtId="0" fontId="33" fillId="0" borderId="0" applyNumberFormat="0" applyFill="0" applyBorder="0" applyAlignment="0" applyProtection="0">
      <alignment vertical="top"/>
      <protection locked="0"/>
    </xf>
    <xf numFmtId="0" fontId="7" fillId="0" borderId="0"/>
  </cellStyleXfs>
  <cellXfs count="196">
    <xf numFmtId="0" fontId="0" fillId="0" borderId="0" xfId="0"/>
    <xf numFmtId="0" fontId="3" fillId="0" borderId="0" xfId="0" applyFont="1"/>
    <xf numFmtId="0" fontId="4" fillId="0" borderId="0" xfId="0" applyFont="1" applyAlignment="1">
      <alignment horizontal="left"/>
    </xf>
    <xf numFmtId="0" fontId="5" fillId="0" borderId="0" xfId="0" applyFont="1" applyAlignment="1">
      <alignment horizontal="right"/>
    </xf>
    <xf numFmtId="0" fontId="4" fillId="0" borderId="0" xfId="0" applyFont="1" applyAlignment="1">
      <alignment horizontal="left" wrapText="1"/>
    </xf>
    <xf numFmtId="0" fontId="0" fillId="0" borderId="0" xfId="0" applyAlignment="1">
      <alignment wrapText="1"/>
    </xf>
    <xf numFmtId="0" fontId="0" fillId="0" borderId="0" xfId="0" applyAlignment="1">
      <alignment horizontal="left"/>
    </xf>
    <xf numFmtId="0" fontId="3" fillId="0" borderId="0" xfId="0" applyFont="1" applyAlignment="1">
      <alignment horizontal="left"/>
    </xf>
    <xf numFmtId="0" fontId="3" fillId="0" borderId="0" xfId="0" applyFont="1" applyAlignment="1">
      <alignment wrapText="1"/>
    </xf>
    <xf numFmtId="164" fontId="8" fillId="0" borderId="0" xfId="3" applyFont="1"/>
    <xf numFmtId="164" fontId="8" fillId="0" borderId="0" xfId="3" quotePrefix="1" applyFont="1" applyAlignment="1">
      <alignment horizontal="right"/>
    </xf>
    <xf numFmtId="165" fontId="0" fillId="0" borderId="0" xfId="1" applyNumberFormat="1" applyFont="1"/>
    <xf numFmtId="0" fontId="3" fillId="0" borderId="0" xfId="0" applyNumberFormat="1" applyFont="1" applyAlignment="1">
      <alignment wrapText="1"/>
    </xf>
    <xf numFmtId="0" fontId="10" fillId="0" borderId="0" xfId="2" applyFont="1" applyBorder="1"/>
    <xf numFmtId="0" fontId="11" fillId="0" borderId="0" xfId="0" applyFont="1" applyAlignment="1">
      <alignment horizontal="left" vertical="top"/>
    </xf>
    <xf numFmtId="0" fontId="11" fillId="0" borderId="0" xfId="0" applyFont="1"/>
    <xf numFmtId="0" fontId="12" fillId="0" borderId="0" xfId="0" applyFont="1"/>
    <xf numFmtId="0" fontId="12" fillId="0" borderId="0" xfId="0" applyFont="1" applyAlignment="1">
      <alignment horizontal="left" vertical="top"/>
    </xf>
    <xf numFmtId="0" fontId="13" fillId="0" borderId="0" xfId="0" applyFont="1" applyAlignment="1">
      <alignment wrapText="1"/>
    </xf>
    <xf numFmtId="0" fontId="14" fillId="0" borderId="0" xfId="0" applyFont="1"/>
    <xf numFmtId="0" fontId="15" fillId="0" borderId="0" xfId="0" applyFont="1" applyAlignment="1">
      <alignment wrapText="1"/>
    </xf>
    <xf numFmtId="166" fontId="7" fillId="0" borderId="0" xfId="0" applyNumberFormat="1" applyFont="1" applyBorder="1" applyAlignment="1">
      <alignment horizontal="right" wrapText="1"/>
    </xf>
    <xf numFmtId="0" fontId="7" fillId="0" borderId="0" xfId="0" applyFont="1" applyBorder="1"/>
    <xf numFmtId="0" fontId="7" fillId="0" borderId="0" xfId="0" applyFont="1"/>
    <xf numFmtId="3" fontId="0" fillId="0" borderId="0" xfId="1" applyNumberFormat="1" applyFont="1"/>
    <xf numFmtId="164" fontId="16" fillId="0" borderId="0" xfId="3" quotePrefix="1" applyFont="1" applyAlignment="1">
      <alignment horizontal="right"/>
    </xf>
    <xf numFmtId="0" fontId="17" fillId="0" borderId="0" xfId="4" applyFont="1"/>
    <xf numFmtId="0" fontId="7" fillId="0" borderId="0" xfId="4" applyFont="1"/>
    <xf numFmtId="165" fontId="7" fillId="0" borderId="0" xfId="5" applyNumberFormat="1" applyFont="1" applyBorder="1"/>
    <xf numFmtId="0" fontId="7" fillId="0" borderId="0" xfId="4"/>
    <xf numFmtId="1" fontId="22" fillId="0" borderId="0" xfId="4" applyNumberFormat="1" applyFont="1"/>
    <xf numFmtId="0" fontId="18" fillId="0" borderId="0" xfId="4" applyFont="1" applyBorder="1"/>
    <xf numFmtId="0" fontId="20" fillId="0" borderId="0" xfId="4" applyFont="1" applyBorder="1"/>
    <xf numFmtId="0" fontId="19" fillId="0" borderId="0" xfId="4" applyFont="1"/>
    <xf numFmtId="165" fontId="19" fillId="0" borderId="0" xfId="5" applyNumberFormat="1" applyFont="1" applyBorder="1"/>
    <xf numFmtId="0" fontId="19" fillId="0" borderId="0" xfId="4" applyFont="1" applyBorder="1"/>
    <xf numFmtId="0" fontId="20" fillId="0" borderId="0" xfId="4" applyFont="1" applyBorder="1" applyAlignment="1">
      <alignment horizontal="center" wrapText="1"/>
    </xf>
    <xf numFmtId="165" fontId="21" fillId="0" borderId="0" xfId="5" applyNumberFormat="1" applyFont="1" applyBorder="1"/>
    <xf numFmtId="0" fontId="19" fillId="0" borderId="0" xfId="5" applyNumberFormat="1" applyFont="1" applyBorder="1" applyAlignment="1">
      <alignment horizontal="right"/>
    </xf>
    <xf numFmtId="0" fontId="15" fillId="0" borderId="0" xfId="4" applyFont="1" applyAlignment="1">
      <alignment wrapText="1"/>
    </xf>
    <xf numFmtId="165" fontId="19" fillId="0" borderId="0" xfId="5" applyNumberFormat="1" applyFont="1" applyBorder="1" applyAlignment="1">
      <alignment horizontal="right"/>
    </xf>
    <xf numFmtId="165" fontId="19" fillId="0" borderId="0" xfId="5" applyNumberFormat="1" applyFont="1" applyFill="1" applyBorder="1"/>
    <xf numFmtId="0" fontId="20" fillId="0" borderId="0" xfId="4" applyFont="1" applyBorder="1" applyAlignment="1">
      <alignment horizontal="left"/>
    </xf>
    <xf numFmtId="41" fontId="19" fillId="0" borderId="0" xfId="5" applyNumberFormat="1" applyFont="1" applyBorder="1"/>
    <xf numFmtId="41" fontId="24" fillId="0" borderId="0" xfId="5" applyNumberFormat="1" applyFont="1" applyBorder="1"/>
    <xf numFmtId="41" fontId="19" fillId="0" borderId="0" xfId="5" applyNumberFormat="1" applyFont="1" applyBorder="1" applyAlignment="1">
      <alignment horizontal="right"/>
    </xf>
    <xf numFmtId="165" fontId="24" fillId="0" borderId="0" xfId="5" applyNumberFormat="1" applyFont="1" applyFill="1" applyBorder="1"/>
    <xf numFmtId="165" fontId="24" fillId="0" borderId="0" xfId="5" applyNumberFormat="1" applyFont="1" applyBorder="1"/>
    <xf numFmtId="9" fontId="24" fillId="0" borderId="0" xfId="5" applyNumberFormat="1" applyFont="1" applyBorder="1" applyAlignment="1">
      <alignment horizontal="right"/>
    </xf>
    <xf numFmtId="0" fontId="13" fillId="0" borderId="0" xfId="4" applyFont="1" applyAlignment="1">
      <alignment wrapText="1"/>
    </xf>
    <xf numFmtId="0" fontId="23" fillId="0" borderId="0" xfId="4" applyFont="1" applyBorder="1" applyAlignment="1">
      <alignment horizontal="left" wrapText="1"/>
    </xf>
    <xf numFmtId="165" fontId="26" fillId="0" borderId="0" xfId="5" applyNumberFormat="1" applyFont="1" applyFill="1" applyBorder="1"/>
    <xf numFmtId="0" fontId="24" fillId="0" borderId="0" xfId="4" applyFont="1" applyBorder="1"/>
    <xf numFmtId="9" fontId="24" fillId="0" borderId="0" xfId="6" applyFont="1" applyBorder="1" applyAlignment="1">
      <alignment horizontal="right"/>
    </xf>
    <xf numFmtId="9" fontId="25" fillId="0" borderId="0" xfId="1" applyNumberFormat="1" applyFont="1"/>
    <xf numFmtId="9" fontId="25" fillId="0" borderId="0" xfId="0" applyNumberFormat="1" applyFont="1"/>
    <xf numFmtId="165" fontId="25" fillId="0" borderId="0" xfId="1" applyNumberFormat="1" applyFont="1"/>
    <xf numFmtId="167" fontId="21" fillId="0" borderId="0" xfId="5" applyNumberFormat="1" applyFont="1" applyBorder="1" applyAlignment="1">
      <alignment horizontal="right"/>
    </xf>
    <xf numFmtId="167" fontId="19" fillId="0" borderId="0" xfId="5" applyNumberFormat="1" applyFont="1" applyBorder="1" applyAlignment="1">
      <alignment horizontal="right"/>
    </xf>
    <xf numFmtId="0" fontId="13" fillId="0" borderId="0" xfId="0" applyFont="1"/>
    <xf numFmtId="2" fontId="21" fillId="0" borderId="0" xfId="4" applyNumberFormat="1" applyFont="1" applyBorder="1"/>
    <xf numFmtId="165" fontId="19" fillId="0" borderId="0" xfId="5" applyNumberFormat="1" applyFont="1" applyFill="1" applyBorder="1" applyAlignment="1">
      <alignment horizontal="right"/>
    </xf>
    <xf numFmtId="2" fontId="21" fillId="0" borderId="0" xfId="4" applyNumberFormat="1" applyFont="1" applyBorder="1" applyAlignment="1">
      <alignment horizontal="right"/>
    </xf>
    <xf numFmtId="0" fontId="27" fillId="0" borderId="0" xfId="0" applyFont="1"/>
    <xf numFmtId="0" fontId="6" fillId="0" borderId="0" xfId="0" applyFont="1" applyBorder="1"/>
    <xf numFmtId="0" fontId="14" fillId="0" borderId="0" xfId="0" applyFont="1" applyFill="1" applyBorder="1" applyAlignment="1"/>
    <xf numFmtId="0" fontId="6" fillId="0" borderId="0" xfId="0" applyFont="1" applyBorder="1" applyAlignment="1"/>
    <xf numFmtId="165" fontId="28" fillId="0" borderId="0" xfId="5" applyNumberFormat="1" applyFont="1" applyBorder="1"/>
    <xf numFmtId="165" fontId="6" fillId="0" borderId="0" xfId="5" applyNumberFormat="1" applyFont="1" applyBorder="1"/>
    <xf numFmtId="0" fontId="6" fillId="0" borderId="0" xfId="0" applyFont="1" applyBorder="1" applyAlignment="1">
      <alignment horizontal="left" wrapText="1"/>
    </xf>
    <xf numFmtId="0" fontId="6" fillId="0" borderId="0" xfId="0" applyFont="1" applyBorder="1" applyAlignment="1">
      <alignment wrapText="1"/>
    </xf>
    <xf numFmtId="0" fontId="30" fillId="0" borderId="0" xfId="0" applyFont="1"/>
    <xf numFmtId="0" fontId="17" fillId="0" borderId="0" xfId="0" quotePrefix="1" applyFont="1" applyAlignment="1">
      <alignment horizontal="left"/>
    </xf>
    <xf numFmtId="0" fontId="31" fillId="0" borderId="0" xfId="0" applyFont="1"/>
    <xf numFmtId="3" fontId="0" fillId="0" borderId="0" xfId="0" applyNumberFormat="1"/>
    <xf numFmtId="3" fontId="5" fillId="0" borderId="0" xfId="0" applyNumberFormat="1" applyFont="1"/>
    <xf numFmtId="0" fontId="0" fillId="0" borderId="0" xfId="0" applyBorder="1"/>
    <xf numFmtId="166" fontId="32" fillId="0" borderId="0" xfId="0" applyNumberFormat="1" applyFont="1" applyFill="1" applyBorder="1"/>
    <xf numFmtId="0" fontId="3" fillId="0" borderId="0" xfId="0" applyFont="1" applyBorder="1" applyAlignment="1">
      <alignment wrapText="1"/>
    </xf>
    <xf numFmtId="166" fontId="32" fillId="0" borderId="0" xfId="0" applyNumberFormat="1" applyFont="1" applyBorder="1"/>
    <xf numFmtId="3" fontId="25" fillId="0" borderId="0" xfId="0" applyNumberFormat="1" applyFont="1" applyBorder="1"/>
    <xf numFmtId="0" fontId="3" fillId="0" borderId="0" xfId="0" applyFont="1" applyBorder="1" applyAlignment="1">
      <alignment horizontal="left"/>
    </xf>
    <xf numFmtId="0" fontId="8" fillId="0" borderId="0" xfId="4" applyFont="1" applyBorder="1"/>
    <xf numFmtId="0" fontId="35" fillId="0" borderId="0" xfId="0" quotePrefix="1" applyFont="1" applyAlignment="1">
      <alignment horizontal="left"/>
    </xf>
    <xf numFmtId="0" fontId="35" fillId="0" borderId="0" xfId="0" applyFont="1" applyAlignment="1"/>
    <xf numFmtId="0" fontId="35" fillId="0" borderId="0" xfId="0" applyFont="1" applyBorder="1" applyAlignment="1"/>
    <xf numFmtId="0" fontId="11" fillId="0" borderId="0" xfId="0" applyFont="1" applyAlignment="1">
      <alignment wrapText="1"/>
    </xf>
    <xf numFmtId="0" fontId="12" fillId="0" borderId="0" xfId="0" applyFont="1" applyFill="1" applyAlignment="1">
      <alignment horizontal="left" vertical="top"/>
    </xf>
    <xf numFmtId="0" fontId="0" fillId="0" borderId="0" xfId="0"/>
    <xf numFmtId="0" fontId="7" fillId="0" borderId="0" xfId="4" applyFont="1" applyBorder="1"/>
    <xf numFmtId="0" fontId="0" fillId="0" borderId="0" xfId="0"/>
    <xf numFmtId="0" fontId="7" fillId="0" borderId="0" xfId="4" applyFont="1" applyBorder="1"/>
    <xf numFmtId="0" fontId="7" fillId="0" borderId="0" xfId="4" applyFont="1" applyBorder="1"/>
    <xf numFmtId="0" fontId="0" fillId="0" borderId="0" xfId="0"/>
    <xf numFmtId="0" fontId="0" fillId="0" borderId="0" xfId="0"/>
    <xf numFmtId="0" fontId="7" fillId="0" borderId="0" xfId="4" applyFont="1" applyBorder="1"/>
    <xf numFmtId="0" fontId="0" fillId="0" borderId="0" xfId="0"/>
    <xf numFmtId="0" fontId="7" fillId="0" borderId="0" xfId="4" applyFont="1" applyBorder="1"/>
    <xf numFmtId="0" fontId="0" fillId="0" borderId="0" xfId="0"/>
    <xf numFmtId="0" fontId="7" fillId="0" borderId="0" xfId="4" applyFont="1" applyBorder="1"/>
    <xf numFmtId="0" fontId="0" fillId="0" borderId="0" xfId="0"/>
    <xf numFmtId="0" fontId="7" fillId="0" borderId="0" xfId="4" applyFont="1" applyBorder="1"/>
    <xf numFmtId="0" fontId="0" fillId="0" borderId="0" xfId="0"/>
    <xf numFmtId="0" fontId="7" fillId="0" borderId="0" xfId="4" applyFont="1" applyBorder="1"/>
    <xf numFmtId="0" fontId="7" fillId="0" borderId="0" xfId="4" applyFont="1" applyBorder="1"/>
    <xf numFmtId="0" fontId="0" fillId="0" borderId="0" xfId="0"/>
    <xf numFmtId="0" fontId="7" fillId="0" borderId="0" xfId="4" applyFont="1" applyBorder="1"/>
    <xf numFmtId="0" fontId="0" fillId="0" borderId="0" xfId="0"/>
    <xf numFmtId="0" fontId="7" fillId="0" borderId="0" xfId="4" applyFont="1" applyBorder="1"/>
    <xf numFmtId="0" fontId="7" fillId="0" borderId="0" xfId="4"/>
    <xf numFmtId="0" fontId="7" fillId="0" borderId="0" xfId="4" applyFont="1" applyBorder="1"/>
    <xf numFmtId="0" fontId="0" fillId="0" borderId="0" xfId="0"/>
    <xf numFmtId="0" fontId="7" fillId="0" borderId="0" xfId="4" applyFont="1" applyBorder="1"/>
    <xf numFmtId="0" fontId="7" fillId="0" borderId="0" xfId="4" applyFont="1" applyBorder="1"/>
    <xf numFmtId="0" fontId="0" fillId="0" borderId="0" xfId="0"/>
    <xf numFmtId="0" fontId="7" fillId="0" borderId="0" xfId="4" applyFont="1" applyBorder="1"/>
    <xf numFmtId="165" fontId="5" fillId="0" borderId="0" xfId="1" applyNumberFormat="1" applyFont="1"/>
    <xf numFmtId="3" fontId="5" fillId="0" borderId="0" xfId="1" applyNumberFormat="1" applyFont="1"/>
    <xf numFmtId="0" fontId="5" fillId="0" borderId="0" xfId="0" applyFont="1"/>
    <xf numFmtId="3" fontId="5" fillId="0" borderId="0" xfId="0" applyNumberFormat="1" applyFont="1" applyFill="1" applyBorder="1"/>
    <xf numFmtId="0" fontId="4" fillId="0" borderId="0" xfId="0" applyFont="1" applyBorder="1" applyAlignment="1">
      <alignment wrapText="1"/>
    </xf>
    <xf numFmtId="0" fontId="4" fillId="0" borderId="0" xfId="0" applyFont="1" applyBorder="1" applyAlignment="1">
      <alignment horizontal="left"/>
    </xf>
    <xf numFmtId="3" fontId="5" fillId="0" borderId="0" xfId="0" applyNumberFormat="1" applyFont="1" applyBorder="1"/>
    <xf numFmtId="0" fontId="18" fillId="0" borderId="0" xfId="0" applyFont="1"/>
    <xf numFmtId="0" fontId="5" fillId="0" borderId="0" xfId="0" applyFont="1" applyBorder="1"/>
    <xf numFmtId="167" fontId="0" fillId="0" borderId="0" xfId="0" applyNumberFormat="1"/>
    <xf numFmtId="0" fontId="5" fillId="0" borderId="2" xfId="0" applyFont="1" applyBorder="1" applyAlignment="1">
      <alignment horizontal="right"/>
    </xf>
    <xf numFmtId="1" fontId="5" fillId="0" borderId="0" xfId="0" applyNumberFormat="1" applyFont="1" applyAlignment="1">
      <alignment horizontal="right"/>
    </xf>
    <xf numFmtId="0" fontId="25" fillId="0" borderId="0" xfId="0" applyFont="1" applyAlignment="1">
      <alignment horizontal="right"/>
    </xf>
    <xf numFmtId="0" fontId="25" fillId="0" borderId="2" xfId="0" applyFont="1" applyBorder="1" applyAlignment="1">
      <alignment horizontal="right"/>
    </xf>
    <xf numFmtId="1" fontId="25" fillId="0" borderId="0" xfId="0" applyNumberFormat="1" applyFont="1" applyAlignment="1">
      <alignment horizontal="right"/>
    </xf>
    <xf numFmtId="165" fontId="0" fillId="0" borderId="2" xfId="1" applyNumberFormat="1" applyFont="1" applyBorder="1"/>
    <xf numFmtId="165" fontId="21" fillId="0" borderId="0" xfId="5" applyNumberFormat="1" applyFont="1" applyFill="1" applyBorder="1"/>
    <xf numFmtId="165" fontId="19" fillId="0" borderId="2" xfId="5" applyNumberFormat="1" applyFont="1" applyBorder="1" applyAlignment="1">
      <alignment horizontal="right"/>
    </xf>
    <xf numFmtId="165" fontId="21" fillId="0" borderId="2" xfId="5" applyNumberFormat="1" applyFont="1" applyBorder="1"/>
    <xf numFmtId="0" fontId="20" fillId="0" borderId="2" xfId="4" applyFont="1" applyBorder="1" applyAlignment="1">
      <alignment horizontal="left"/>
    </xf>
    <xf numFmtId="167" fontId="19" fillId="0" borderId="2" xfId="5" applyNumberFormat="1" applyFont="1" applyBorder="1" applyAlignment="1">
      <alignment horizontal="right"/>
    </xf>
    <xf numFmtId="167" fontId="21" fillId="0" borderId="2" xfId="5" applyNumberFormat="1" applyFont="1" applyBorder="1" applyAlignment="1">
      <alignment horizontal="right"/>
    </xf>
    <xf numFmtId="167" fontId="19" fillId="0" borderId="0" xfId="5" applyNumberFormat="1" applyFont="1" applyAlignment="1">
      <alignment horizontal="right"/>
    </xf>
    <xf numFmtId="165" fontId="19" fillId="0" borderId="2" xfId="5" applyNumberFormat="1" applyFont="1" applyBorder="1"/>
    <xf numFmtId="2" fontId="21" fillId="0" borderId="2" xfId="4" applyNumberFormat="1" applyFont="1" applyBorder="1"/>
    <xf numFmtId="165" fontId="28" fillId="0" borderId="0" xfId="5" applyNumberFormat="1" applyFont="1" applyFill="1" applyBorder="1"/>
    <xf numFmtId="165" fontId="7" fillId="0" borderId="0" xfId="5" applyNumberFormat="1" applyFont="1" applyFill="1" applyBorder="1"/>
    <xf numFmtId="165" fontId="6" fillId="0" borderId="0" xfId="5" applyNumberFormat="1" applyFont="1" applyFill="1" applyBorder="1"/>
    <xf numFmtId="0" fontId="7" fillId="0" borderId="3" xfId="4" applyBorder="1"/>
    <xf numFmtId="0" fontId="7" fillId="0" borderId="3" xfId="4" applyFont="1" applyBorder="1"/>
    <xf numFmtId="9" fontId="6" fillId="0" borderId="0" xfId="6" applyFont="1"/>
    <xf numFmtId="9" fontId="7" fillId="0" borderId="0" xfId="6"/>
    <xf numFmtId="168" fontId="36" fillId="0" borderId="0" xfId="6" applyNumberFormat="1" applyFont="1"/>
    <xf numFmtId="168" fontId="36" fillId="0" borderId="0" xfId="4" applyNumberFormat="1" applyFont="1"/>
    <xf numFmtId="0" fontId="7" fillId="0" borderId="0" xfId="4" applyAlignment="1">
      <alignment horizontal="center"/>
    </xf>
    <xf numFmtId="0" fontId="7" fillId="0" borderId="3" xfId="4" applyFill="1" applyBorder="1" applyAlignment="1">
      <alignment horizontal="center"/>
    </xf>
    <xf numFmtId="0" fontId="7" fillId="0" borderId="0" xfId="4" applyBorder="1" applyAlignment="1">
      <alignment horizontal="center"/>
    </xf>
    <xf numFmtId="0" fontId="7" fillId="0" borderId="4" xfId="4" applyBorder="1"/>
    <xf numFmtId="0" fontId="7" fillId="0" borderId="4" xfId="4" applyBorder="1" applyAlignment="1">
      <alignment horizontal="center"/>
    </xf>
    <xf numFmtId="0" fontId="7" fillId="0" borderId="5" xfId="4" applyFill="1" applyBorder="1"/>
    <xf numFmtId="0" fontId="7" fillId="2" borderId="0" xfId="4" applyFill="1"/>
    <xf numFmtId="169" fontId="22" fillId="0" borderId="0" xfId="4" applyNumberFormat="1" applyFont="1"/>
    <xf numFmtId="169" fontId="36" fillId="0" borderId="0" xfId="4" applyNumberFormat="1" applyFont="1"/>
    <xf numFmtId="0" fontId="37" fillId="0" borderId="0" xfId="4" applyFont="1" applyAlignment="1">
      <alignment horizontal="right" vertical="top" wrapText="1"/>
    </xf>
    <xf numFmtId="170" fontId="7" fillId="0" borderId="0" xfId="4" applyNumberFormat="1"/>
    <xf numFmtId="168" fontId="7" fillId="0" borderId="0" xfId="4" applyNumberFormat="1"/>
    <xf numFmtId="3" fontId="36" fillId="0" borderId="0" xfId="4" applyNumberFormat="1" applyFont="1"/>
    <xf numFmtId="0" fontId="7" fillId="0" borderId="0" xfId="4" applyFill="1"/>
    <xf numFmtId="171" fontId="36" fillId="0" borderId="0" xfId="6" applyNumberFormat="1" applyFont="1"/>
    <xf numFmtId="0" fontId="7" fillId="0" borderId="0" xfId="4" applyAlignment="1">
      <alignment horizontal="right"/>
    </xf>
    <xf numFmtId="3" fontId="7" fillId="0" borderId="0" xfId="4" applyNumberFormat="1"/>
    <xf numFmtId="3" fontId="7" fillId="0" borderId="0" xfId="4" applyNumberFormat="1" applyFont="1"/>
    <xf numFmtId="3" fontId="38" fillId="0" borderId="0" xfId="4" applyNumberFormat="1" applyFont="1"/>
    <xf numFmtId="37" fontId="7" fillId="0" borderId="0" xfId="4" applyNumberFormat="1" applyFont="1" applyBorder="1"/>
    <xf numFmtId="172" fontId="36" fillId="0" borderId="0" xfId="4" applyNumberFormat="1" applyFont="1"/>
    <xf numFmtId="0" fontId="6" fillId="0" borderId="0" xfId="4" applyFont="1"/>
    <xf numFmtId="171" fontId="7" fillId="0" borderId="0" xfId="4" applyNumberFormat="1"/>
    <xf numFmtId="0" fontId="36" fillId="0" borderId="0" xfId="4" applyFont="1"/>
    <xf numFmtId="173" fontId="36" fillId="0" borderId="0" xfId="6" applyNumberFormat="1" applyFont="1"/>
    <xf numFmtId="173" fontId="7" fillId="0" borderId="0" xfId="6" applyNumberFormat="1"/>
    <xf numFmtId="0" fontId="39" fillId="0" borderId="0" xfId="4" applyFont="1"/>
    <xf numFmtId="173" fontId="7" fillId="0" borderId="0" xfId="4" applyNumberFormat="1"/>
    <xf numFmtId="3" fontId="40" fillId="0" borderId="0" xfId="4" applyNumberFormat="1" applyFont="1"/>
    <xf numFmtId="169" fontId="40" fillId="0" borderId="0" xfId="4" applyNumberFormat="1" applyFont="1"/>
    <xf numFmtId="3" fontId="22" fillId="0" borderId="0" xfId="4" applyNumberFormat="1" applyFont="1"/>
    <xf numFmtId="166" fontId="7" fillId="0" borderId="0" xfId="4" applyNumberFormat="1"/>
    <xf numFmtId="1" fontId="7" fillId="0" borderId="0" xfId="4" applyNumberFormat="1"/>
    <xf numFmtId="0" fontId="5" fillId="0" borderId="0" xfId="0" applyFont="1" applyBorder="1" applyAlignment="1">
      <alignment horizontal="right"/>
    </xf>
    <xf numFmtId="165" fontId="0" fillId="0" borderId="0" xfId="1" applyNumberFormat="1" applyFont="1" applyBorder="1"/>
    <xf numFmtId="165" fontId="25" fillId="0" borderId="0" xfId="1" applyNumberFormat="1" applyFont="1" applyBorder="1"/>
    <xf numFmtId="166" fontId="37" fillId="0" borderId="0" xfId="4" applyNumberFormat="1" applyFont="1" applyAlignment="1">
      <alignment horizontal="right" vertical="top" wrapText="1"/>
    </xf>
    <xf numFmtId="166" fontId="7" fillId="0" borderId="0" xfId="4" applyNumberFormat="1" applyAlignment="1">
      <alignment horizontal="right"/>
    </xf>
    <xf numFmtId="0" fontId="41" fillId="0" borderId="0" xfId="0" applyNumberFormat="1" applyFont="1" applyFill="1" applyBorder="1" applyAlignment="1" applyProtection="1">
      <alignment horizontal="left"/>
    </xf>
    <xf numFmtId="167" fontId="42" fillId="0" borderId="0" xfId="0" applyNumberFormat="1" applyFont="1" applyBorder="1" applyAlignment="1">
      <alignment horizontal="right"/>
    </xf>
    <xf numFmtId="167" fontId="43" fillId="0" borderId="0" xfId="0" applyNumberFormat="1" applyFont="1" applyBorder="1" applyAlignment="1">
      <alignment horizontal="right"/>
    </xf>
    <xf numFmtId="1" fontId="0" fillId="0" borderId="0" xfId="0" applyNumberFormat="1"/>
    <xf numFmtId="174" fontId="25" fillId="0" borderId="0" xfId="0" applyNumberFormat="1" applyFont="1"/>
    <xf numFmtId="0" fontId="4" fillId="0" borderId="0" xfId="0" applyFont="1" applyAlignment="1">
      <alignment horizontal="center" wrapText="1"/>
    </xf>
    <xf numFmtId="0" fontId="3" fillId="0" borderId="0" xfId="0" applyFont="1" applyAlignment="1">
      <alignment horizontal="center" wrapText="1"/>
    </xf>
    <xf numFmtId="0" fontId="7" fillId="0" borderId="0" xfId="4" applyAlignment="1">
      <alignment horizontal="left"/>
    </xf>
  </cellXfs>
  <cellStyles count="10">
    <cellStyle name="Comma" xfId="1" builtinId="3"/>
    <cellStyle name="Comma 2" xfId="5"/>
    <cellStyle name="Heading 1" xfId="2" builtinId="16"/>
    <cellStyle name="Hyperlink 2 2" xfId="8"/>
    <cellStyle name="Normal" xfId="0" builtinId="0"/>
    <cellStyle name="Normal 2" xfId="4"/>
    <cellStyle name="Normal 2 2" xfId="9"/>
    <cellStyle name="Normal 3" xfId="7"/>
    <cellStyle name="Normal_A" xfId="3"/>
    <cellStyle name="Percent 2" xfId="6"/>
  </cellStyles>
  <dxfs count="121">
    <dxf>
      <font>
        <b val="0"/>
        <i val="0"/>
        <strike val="0"/>
        <condense val="0"/>
        <extend val="0"/>
        <outline val="0"/>
        <shadow val="0"/>
        <u val="none"/>
        <vertAlign val="baseline"/>
        <sz val="10"/>
        <color auto="1"/>
        <name val="Arial"/>
        <scheme val="none"/>
      </font>
    </dxf>
    <dxf>
      <font>
        <b/>
        <i val="0"/>
        <strike val="0"/>
        <condense val="0"/>
        <extend val="0"/>
        <outline val="0"/>
        <shadow val="0"/>
        <u val="none"/>
        <vertAlign val="baseline"/>
        <sz val="12"/>
        <color auto="1"/>
        <name val="Calibri"/>
        <scheme val="minor"/>
      </font>
      <alignment horizontal="center" vertical="bottom" textRotation="0" wrapText="1" indent="0" justifyLastLine="0" shrinkToFit="0" readingOrder="0"/>
    </dxf>
    <dxf>
      <font>
        <b val="0"/>
        <i val="0"/>
        <strike val="0"/>
        <condense val="0"/>
        <extend val="0"/>
        <outline val="0"/>
        <shadow val="0"/>
        <u val="none"/>
        <vertAlign val="baseline"/>
        <sz val="10"/>
        <color auto="1"/>
        <name val="Arial"/>
        <scheme val="none"/>
      </font>
      <numFmt numFmtId="165" formatCode="_-* #,##0_-;\-* #,##0_-;_-* &quot;-&quot;??_-;_-@_-"/>
    </dxf>
    <dxf>
      <font>
        <b val="0"/>
        <i val="0"/>
        <strike val="0"/>
        <condense val="0"/>
        <extend val="0"/>
        <outline val="0"/>
        <shadow val="0"/>
        <u val="none"/>
        <vertAlign val="baseline"/>
        <sz val="10"/>
        <color auto="1"/>
        <name val="Arial"/>
        <scheme val="none"/>
      </font>
      <numFmt numFmtId="165" formatCode="_-* #,##0_-;\-* #,##0_-;_-* &quot;-&quot;??_-;_-@_-"/>
    </dxf>
    <dxf>
      <font>
        <b val="0"/>
        <i val="0"/>
        <strike val="0"/>
        <condense val="0"/>
        <extend val="0"/>
        <outline val="0"/>
        <shadow val="0"/>
        <u val="none"/>
        <vertAlign val="baseline"/>
        <sz val="10"/>
        <color auto="1"/>
        <name val="Arial"/>
        <scheme val="none"/>
      </font>
      <numFmt numFmtId="165" formatCode="_-* #,##0_-;\-* #,##0_-;_-* &quot;-&quot;??_-;_-@_-"/>
    </dxf>
    <dxf>
      <font>
        <b val="0"/>
        <i val="0"/>
        <strike val="0"/>
        <condense val="0"/>
        <extend val="0"/>
        <outline val="0"/>
        <shadow val="0"/>
        <u val="none"/>
        <vertAlign val="baseline"/>
        <sz val="10"/>
        <color auto="1"/>
        <name val="Arial"/>
        <scheme val="none"/>
      </font>
      <numFmt numFmtId="165" formatCode="_-* #,##0_-;\-* #,##0_-;_-* &quot;-&quot;??_-;_-@_-"/>
    </dxf>
    <dxf>
      <font>
        <b val="0"/>
        <i val="0"/>
        <strike val="0"/>
        <condense val="0"/>
        <extend val="0"/>
        <outline val="0"/>
        <shadow val="0"/>
        <u val="none"/>
        <vertAlign val="baseline"/>
        <sz val="10"/>
        <color auto="1"/>
        <name val="Arial"/>
        <scheme val="none"/>
      </font>
      <numFmt numFmtId="165" formatCode="_-* #,##0_-;\-* #,##0_-;_-* &quot;-&quot;??_-;_-@_-"/>
    </dxf>
    <dxf>
      <font>
        <b val="0"/>
        <i val="0"/>
        <strike val="0"/>
        <condense val="0"/>
        <extend val="0"/>
        <outline val="0"/>
        <shadow val="0"/>
        <u val="none"/>
        <vertAlign val="baseline"/>
        <sz val="10"/>
        <color auto="1"/>
        <name val="Arial"/>
        <scheme val="none"/>
      </font>
      <numFmt numFmtId="165" formatCode="_-* #,##0_-;\-* #,##0_-;_-* &quot;-&quot;??_-;_-@_-"/>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i val="0"/>
        <strike val="0"/>
        <condense val="0"/>
        <extend val="0"/>
        <outline val="0"/>
        <shadow val="0"/>
        <u val="none"/>
        <vertAlign val="baseline"/>
        <sz val="10"/>
        <color auto="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numFmt numFmtId="165" formatCode="_-* #,##0_-;\-* #,##0_-;_-* &quot;-&quot;??_-;_-@_-"/>
    </dxf>
    <dxf>
      <font>
        <b val="0"/>
        <i val="0"/>
        <strike val="0"/>
        <condense val="0"/>
        <extend val="0"/>
        <outline val="0"/>
        <shadow val="0"/>
        <u val="none"/>
        <vertAlign val="baseline"/>
        <sz val="10"/>
        <color auto="1"/>
        <name val="Arial"/>
        <scheme val="none"/>
      </font>
      <numFmt numFmtId="165" formatCode="_-* #,##0_-;\-* #,##0_-;_-* &quot;-&quot;??_-;_-@_-"/>
      <fill>
        <patternFill patternType="none">
          <fgColor indexed="64"/>
          <bgColor auto="1"/>
        </patternFill>
      </fill>
    </dxf>
    <dxf>
      <font>
        <b val="0"/>
        <i val="0"/>
        <strike val="0"/>
        <condense val="0"/>
        <extend val="0"/>
        <outline val="0"/>
        <shadow val="0"/>
        <u val="none"/>
        <vertAlign val="baseline"/>
        <sz val="10"/>
        <color auto="1"/>
        <name val="Arial"/>
        <scheme val="none"/>
      </font>
      <numFmt numFmtId="165" formatCode="_-* #,##0_-;\-* #,##0_-;_-* &quot;-&quot;??_-;_-@_-"/>
    </dxf>
    <dxf>
      <font>
        <b val="0"/>
        <i val="0"/>
        <strike val="0"/>
        <condense val="0"/>
        <extend val="0"/>
        <outline val="0"/>
        <shadow val="0"/>
        <u val="none"/>
        <vertAlign val="baseline"/>
        <sz val="10"/>
        <color auto="1"/>
        <name val="Arial"/>
        <scheme val="none"/>
      </font>
      <numFmt numFmtId="165" formatCode="_-* #,##0_-;\-* #,##0_-;_-* &quot;-&quot;??_-;_-@_-"/>
    </dxf>
    <dxf>
      <font>
        <b val="0"/>
        <i val="0"/>
        <strike val="0"/>
        <condense val="0"/>
        <extend val="0"/>
        <outline val="0"/>
        <shadow val="0"/>
        <u val="none"/>
        <vertAlign val="baseline"/>
        <sz val="10"/>
        <color auto="1"/>
        <name val="Arial"/>
        <scheme val="none"/>
      </font>
      <numFmt numFmtId="165" formatCode="_-* #,##0_-;\-* #,##0_-;_-* &quot;-&quot;??_-;_-@_-"/>
    </dxf>
    <dxf>
      <font>
        <b val="0"/>
        <i val="0"/>
        <strike val="0"/>
        <condense val="0"/>
        <extend val="0"/>
        <outline val="0"/>
        <shadow val="0"/>
        <u val="none"/>
        <vertAlign val="baseline"/>
        <sz val="10"/>
        <color auto="1"/>
        <name val="Arial"/>
        <scheme val="none"/>
      </font>
      <numFmt numFmtId="165" formatCode="_-* #,##0_-;\-* #,##0_-;_-* &quot;-&quot;??_-;_-@_-"/>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i val="0"/>
        <strike val="0"/>
        <condense val="0"/>
        <extend val="0"/>
        <outline val="0"/>
        <shadow val="0"/>
        <u val="none"/>
        <vertAlign val="baseline"/>
        <sz val="10"/>
        <color auto="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2"/>
        <color indexed="12"/>
        <name val="Calibri"/>
        <scheme val="minor"/>
      </font>
      <numFmt numFmtId="2" formatCode="0.00"/>
    </dxf>
    <dxf>
      <font>
        <b val="0"/>
        <i val="0"/>
        <strike val="0"/>
        <condense val="0"/>
        <extend val="0"/>
        <outline val="0"/>
        <shadow val="0"/>
        <u val="none"/>
        <vertAlign val="baseline"/>
        <sz val="12"/>
        <color auto="1"/>
        <name val="Calibri"/>
        <scheme val="minor"/>
      </font>
      <numFmt numFmtId="165"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indexed="12"/>
        <name val="Calibri"/>
        <scheme val="minor"/>
      </font>
      <numFmt numFmtId="165" formatCode="_-* #,##0_-;\-* #,##0_-;_-* &quot;-&quot;??_-;_-@_-"/>
    </dxf>
    <dxf>
      <font>
        <b val="0"/>
        <i val="0"/>
        <strike val="0"/>
        <condense val="0"/>
        <extend val="0"/>
        <outline val="0"/>
        <shadow val="0"/>
        <u val="none"/>
        <vertAlign val="baseline"/>
        <sz val="12"/>
        <color auto="1"/>
        <name val="Calibri"/>
        <scheme val="minor"/>
      </font>
      <numFmt numFmtId="165" formatCode="_-* #,##0_-;\-* #,##0_-;_-* &quot;-&quot;??_-;_-@_-"/>
    </dxf>
    <dxf>
      <font>
        <b val="0"/>
        <i val="0"/>
        <strike val="0"/>
        <condense val="0"/>
        <extend val="0"/>
        <outline val="0"/>
        <shadow val="0"/>
        <u val="none"/>
        <vertAlign val="baseline"/>
        <sz val="12"/>
        <color auto="1"/>
        <name val="Calibri"/>
        <scheme val="minor"/>
      </font>
      <numFmt numFmtId="165" formatCode="_-* #,##0_-;\-* #,##0_-;_-* &quot;-&quot;??_-;_-@_-"/>
    </dxf>
    <dxf>
      <font>
        <b val="0"/>
        <i val="0"/>
        <strike val="0"/>
        <condense val="0"/>
        <extend val="0"/>
        <outline val="0"/>
        <shadow val="0"/>
        <u val="none"/>
        <vertAlign val="baseline"/>
        <sz val="12"/>
        <color auto="1"/>
        <name val="Calibri"/>
        <scheme val="minor"/>
      </font>
      <numFmt numFmtId="165" formatCode="_-* #,##0_-;\-* #,##0_-;_-* &quot;-&quot;??_-;_-@_-"/>
    </dxf>
    <dxf>
      <font>
        <b val="0"/>
        <i val="0"/>
        <strike val="0"/>
        <condense val="0"/>
        <extend val="0"/>
        <outline val="0"/>
        <shadow val="0"/>
        <u val="none"/>
        <vertAlign val="baseline"/>
        <sz val="12"/>
        <color auto="1"/>
        <name val="Calibri"/>
        <scheme val="minor"/>
      </font>
      <numFmt numFmtId="165" formatCode="_-* #,##0_-;\-* #,##0_-;_-* &quot;-&quot;??_-;_-@_-"/>
    </dxf>
    <dxf>
      <font>
        <b val="0"/>
        <i val="0"/>
        <strike val="0"/>
        <condense val="0"/>
        <extend val="0"/>
        <outline val="0"/>
        <shadow val="0"/>
        <u val="none"/>
        <vertAlign val="baseline"/>
        <sz val="12"/>
        <color auto="1"/>
        <name val="Calibri"/>
        <scheme val="minor"/>
      </font>
      <numFmt numFmtId="165" formatCode="_-* #,##0_-;\-* #,##0_-;_-* &quot;-&quot;??_-;_-@_-"/>
    </dxf>
    <dxf>
      <font>
        <b val="0"/>
        <i val="0"/>
        <strike val="0"/>
        <condense val="0"/>
        <extend val="0"/>
        <outline val="0"/>
        <shadow val="0"/>
        <u val="none"/>
        <vertAlign val="baseline"/>
        <sz val="12"/>
        <color auto="1"/>
        <name val="Calibri"/>
        <scheme val="minor"/>
      </font>
      <numFmt numFmtId="165" formatCode="_-* #,##0_-;\-* #,##0_-;_-* &quot;-&quot;??_-;_-@_-"/>
    </dxf>
    <dxf>
      <font>
        <b val="0"/>
        <i val="0"/>
        <strike val="0"/>
        <condense val="0"/>
        <extend val="0"/>
        <outline val="0"/>
        <shadow val="0"/>
        <u val="none"/>
        <vertAlign val="baseline"/>
        <sz val="12"/>
        <color auto="1"/>
        <name val="Calibri"/>
        <scheme val="minor"/>
      </font>
      <numFmt numFmtId="165" formatCode="_-* #,##0_-;\-* #,##0_-;_-* &quot;-&quot;??_-;_-@_-"/>
    </dxf>
    <dxf>
      <font>
        <b/>
        <i val="0"/>
        <strike val="0"/>
        <condense val="0"/>
        <extend val="0"/>
        <outline val="0"/>
        <shadow val="0"/>
        <u val="none"/>
        <vertAlign val="baseline"/>
        <sz val="12"/>
        <color auto="1"/>
        <name val="Calibri"/>
        <scheme val="minor"/>
      </font>
      <alignment horizontal="left" vertical="bottom" textRotation="0" wrapText="0" indent="0" justifyLastLine="0" shrinkToFit="0" readingOrder="0"/>
    </dxf>
    <dxf>
      <font>
        <b/>
        <i val="0"/>
        <strike val="0"/>
        <condense val="0"/>
        <extend val="0"/>
        <outline val="0"/>
        <shadow val="0"/>
        <u val="none"/>
        <vertAlign val="baseline"/>
        <sz val="12"/>
        <color auto="1"/>
        <name val="Calibri"/>
        <scheme val="minor"/>
      </font>
      <alignment horizontal="center" vertical="bottom" textRotation="0" wrapText="1" indent="0" justifyLastLine="0" shrinkToFit="0" readingOrder="0"/>
    </dxf>
    <dxf>
      <font>
        <b val="0"/>
        <i val="0"/>
        <strike val="0"/>
        <condense val="0"/>
        <extend val="0"/>
        <outline val="0"/>
        <shadow val="0"/>
        <u val="none"/>
        <vertAlign val="baseline"/>
        <sz val="12"/>
        <color indexed="12"/>
        <name val="Calibri"/>
        <scheme val="minor"/>
      </font>
      <numFmt numFmtId="167" formatCode="#,##0_ ;\-#,##0\ "/>
      <alignment horizontal="right"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2"/>
        <color indexed="12"/>
        <name val="Calibri"/>
        <scheme val="minor"/>
      </font>
      <numFmt numFmtId="167" formatCode="#,##0_ ;\-#,##0\ "/>
      <alignment horizontal="right" vertical="bottom" textRotation="0" wrapText="0" indent="0" justifyLastLine="0" shrinkToFit="0" readingOrder="0"/>
    </dxf>
    <dxf>
      <font>
        <b val="0"/>
        <i val="0"/>
        <strike val="0"/>
        <condense val="0"/>
        <extend val="0"/>
        <outline val="0"/>
        <shadow val="0"/>
        <u val="none"/>
        <vertAlign val="baseline"/>
        <sz val="12"/>
        <color auto="1"/>
        <name val="Calibri"/>
        <scheme val="minor"/>
      </font>
      <numFmt numFmtId="167" formatCode="#,##0_ ;\-#,##0\ "/>
      <alignment horizontal="right"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2"/>
        <color auto="1"/>
        <name val="Calibri"/>
        <scheme val="minor"/>
      </font>
      <numFmt numFmtId="167" formatCode="#,##0_ ;\-#,##0\ "/>
      <alignment horizontal="right" vertical="bottom" textRotation="0" wrapText="0" indent="0" justifyLastLine="0" shrinkToFit="0" readingOrder="0"/>
    </dxf>
    <dxf>
      <font>
        <b val="0"/>
        <i val="0"/>
        <strike val="0"/>
        <condense val="0"/>
        <extend val="0"/>
        <outline val="0"/>
        <shadow val="0"/>
        <u val="none"/>
        <vertAlign val="baseline"/>
        <sz val="12"/>
        <color auto="1"/>
        <name val="Calibri"/>
        <scheme val="minor"/>
      </font>
      <numFmt numFmtId="167" formatCode="#,##0_ ;\-#,##0\ "/>
      <alignment horizontal="right"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2"/>
        <color auto="1"/>
        <name val="Calibri"/>
        <scheme val="minor"/>
      </font>
      <numFmt numFmtId="167" formatCode="#,##0_ ;\-#,##0\ "/>
      <alignment horizontal="right" vertical="bottom" textRotation="0" wrapText="0" indent="0" justifyLastLine="0" shrinkToFit="0" readingOrder="0"/>
    </dxf>
    <dxf>
      <font>
        <b val="0"/>
        <i val="0"/>
        <strike val="0"/>
        <condense val="0"/>
        <extend val="0"/>
        <outline val="0"/>
        <shadow val="0"/>
        <u val="none"/>
        <vertAlign val="baseline"/>
        <sz val="12"/>
        <color auto="1"/>
        <name val="Calibri"/>
        <scheme val="minor"/>
      </font>
      <numFmt numFmtId="167" formatCode="#,##0_ ;\-#,##0\ "/>
      <alignment horizontal="right"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2"/>
        <color auto="1"/>
        <name val="Calibri"/>
        <scheme val="minor"/>
      </font>
      <numFmt numFmtId="167" formatCode="#,##0_ ;\-#,##0\ "/>
      <alignment horizontal="right" vertical="bottom" textRotation="0" wrapText="0" indent="0" justifyLastLine="0" shrinkToFit="0" readingOrder="0"/>
    </dxf>
    <dxf>
      <font>
        <b val="0"/>
        <i val="0"/>
        <strike val="0"/>
        <condense val="0"/>
        <extend val="0"/>
        <outline val="0"/>
        <shadow val="0"/>
        <u val="none"/>
        <vertAlign val="baseline"/>
        <sz val="12"/>
        <color auto="1"/>
        <name val="Calibri"/>
        <scheme val="minor"/>
      </font>
      <numFmt numFmtId="167" formatCode="#,##0_ ;\-#,##0\ "/>
      <alignment horizontal="right"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2"/>
        <color auto="1"/>
        <name val="Calibri"/>
        <scheme val="minor"/>
      </font>
      <numFmt numFmtId="167" formatCode="#,##0_ ;\-#,##0\ "/>
      <alignment horizontal="right" vertical="bottom" textRotation="0" wrapText="0" indent="0" justifyLastLine="0" shrinkToFit="0" readingOrder="0"/>
    </dxf>
    <dxf>
      <font>
        <b val="0"/>
        <i val="0"/>
        <strike val="0"/>
        <condense val="0"/>
        <extend val="0"/>
        <outline val="0"/>
        <shadow val="0"/>
        <u val="none"/>
        <vertAlign val="baseline"/>
        <sz val="12"/>
        <color auto="1"/>
        <name val="Calibri"/>
        <scheme val="minor"/>
      </font>
      <numFmt numFmtId="167" formatCode="#,##0_ ;\-#,##0\ "/>
      <alignment horizontal="right"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2"/>
        <color auto="1"/>
        <name val="Calibri"/>
        <scheme val="minor"/>
      </font>
      <numFmt numFmtId="167" formatCode="#,##0_ ;\-#,##0\ "/>
      <alignment horizontal="right" vertical="bottom" textRotation="0" wrapText="0" indent="0" justifyLastLine="0" shrinkToFit="0" readingOrder="0"/>
    </dxf>
    <dxf>
      <font>
        <b val="0"/>
        <i val="0"/>
        <strike val="0"/>
        <condense val="0"/>
        <extend val="0"/>
        <outline val="0"/>
        <shadow val="0"/>
        <u val="none"/>
        <vertAlign val="baseline"/>
        <sz val="12"/>
        <color auto="1"/>
        <name val="Calibri"/>
        <scheme val="minor"/>
      </font>
      <numFmt numFmtId="167" formatCode="#,##0_ ;\-#,##0\ "/>
      <alignment horizontal="right"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2"/>
        <color auto="1"/>
        <name val="Calibri"/>
        <scheme val="minor"/>
      </font>
      <numFmt numFmtId="167" formatCode="#,##0_ ;\-#,##0\ "/>
      <alignment horizontal="right" vertical="bottom" textRotation="0" wrapText="0" indent="0" justifyLastLine="0" shrinkToFit="0" readingOrder="0"/>
    </dxf>
    <dxf>
      <font>
        <b val="0"/>
        <i val="0"/>
        <strike val="0"/>
        <condense val="0"/>
        <extend val="0"/>
        <outline val="0"/>
        <shadow val="0"/>
        <u val="none"/>
        <vertAlign val="baseline"/>
        <sz val="12"/>
        <color auto="1"/>
        <name val="Calibri"/>
        <scheme val="minor"/>
      </font>
      <numFmt numFmtId="167" formatCode="#,##0_ ;\-#,##0\ "/>
      <alignment horizontal="right"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2"/>
        <color auto="1"/>
        <name val="Calibri"/>
        <scheme val="minor"/>
      </font>
      <numFmt numFmtId="167" formatCode="#,##0_ ;\-#,##0\ "/>
      <alignment horizontal="right" vertical="bottom" textRotation="0" wrapText="0" indent="0" justifyLastLine="0" shrinkToFit="0" readingOrder="0"/>
    </dxf>
    <dxf>
      <font>
        <b/>
        <i val="0"/>
        <strike val="0"/>
        <condense val="0"/>
        <extend val="0"/>
        <outline val="0"/>
        <shadow val="0"/>
        <u val="none"/>
        <vertAlign val="baseline"/>
        <sz val="12"/>
        <color auto="1"/>
        <name val="Calibri"/>
        <scheme val="minor"/>
      </font>
      <numFmt numFmtId="0" formatCode="General"/>
      <fill>
        <patternFill patternType="none">
          <fgColor indexed="64"/>
          <bgColor indexed="65"/>
        </patternFill>
      </fill>
      <alignment horizontal="left" vertical="bottom"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12"/>
        <color auto="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12"/>
        <color auto="1"/>
        <name val="Calibri"/>
        <scheme val="minor"/>
      </font>
      <alignment horizontal="right" vertical="bottom" textRotation="0" wrapText="0" indent="0" justifyLastLine="0" shrinkToFit="0" readingOrder="0"/>
    </dxf>
    <dxf>
      <font>
        <b/>
        <i val="0"/>
        <strike val="0"/>
        <condense val="0"/>
        <extend val="0"/>
        <outline val="0"/>
        <shadow val="0"/>
        <u val="none"/>
        <vertAlign val="baseline"/>
        <sz val="12"/>
        <color auto="1"/>
        <name val="Calibri"/>
        <scheme val="minor"/>
      </font>
      <alignment horizontal="center" vertical="bottom" textRotation="0" wrapText="1" indent="0" justifyLastLine="0" shrinkToFit="0" readingOrder="0"/>
    </dxf>
    <dxf>
      <font>
        <b/>
        <i val="0"/>
        <strike val="0"/>
        <condense val="0"/>
        <extend val="0"/>
        <outline val="0"/>
        <shadow val="0"/>
        <u val="none"/>
        <vertAlign val="baseline"/>
        <sz val="12"/>
        <color auto="1"/>
        <name val="Calibri"/>
        <scheme val="minor"/>
      </font>
      <alignment horizontal="left" vertical="bottom" textRotation="0" wrapText="0" indent="0" justifyLastLine="0" shrinkToFit="0" readingOrder="0"/>
    </dxf>
    <dxf>
      <font>
        <b/>
        <i val="0"/>
        <strike val="0"/>
        <condense val="0"/>
        <extend val="0"/>
        <outline val="0"/>
        <shadow val="0"/>
        <u val="none"/>
        <vertAlign val="baseline"/>
        <sz val="12"/>
        <color auto="1"/>
        <name val="Calibri"/>
        <scheme val="minor"/>
      </font>
      <alignment horizontal="center" vertical="bottom" textRotation="0" wrapText="1" indent="0" justifyLastLine="0" shrinkToFit="0" readingOrder="0"/>
    </dxf>
    <dxf>
      <font>
        <b val="0"/>
        <i val="0"/>
        <strike val="0"/>
        <condense val="0"/>
        <extend val="0"/>
        <outline val="0"/>
        <shadow val="0"/>
        <u val="none"/>
        <vertAlign val="baseline"/>
        <sz val="12"/>
        <color indexed="12"/>
        <name val="Calibri"/>
        <scheme val="minor"/>
      </font>
      <numFmt numFmtId="165" formatCode="_-* #,##0_-;\-* #,##0_-;_-* &quot;-&quot;??_-;_-@_-"/>
    </dxf>
    <dxf>
      <font>
        <b val="0"/>
        <i val="0"/>
        <strike val="0"/>
        <condense val="0"/>
        <extend val="0"/>
        <outline val="0"/>
        <shadow val="0"/>
        <u val="none"/>
        <vertAlign val="baseline"/>
        <sz val="12"/>
        <color auto="1"/>
        <name val="Calibri"/>
        <scheme val="minor"/>
      </font>
      <numFmt numFmtId="0" formatCode="General"/>
      <alignment horizontal="right" vertical="bottom" textRotation="0" wrapText="0" indent="0" justifyLastLine="0" shrinkToFit="0" readingOrder="0"/>
    </dxf>
    <dxf>
      <font>
        <b val="0"/>
        <i val="0"/>
        <strike val="0"/>
        <condense val="0"/>
        <extend val="0"/>
        <outline val="0"/>
        <shadow val="0"/>
        <u val="none"/>
        <vertAlign val="baseline"/>
        <sz val="12"/>
        <color auto="1"/>
        <name val="Calibri"/>
        <scheme val="minor"/>
      </font>
      <numFmt numFmtId="0" formatCode="General"/>
      <alignment horizontal="right" vertical="bottom" textRotation="0" wrapText="0" indent="0" justifyLastLine="0" shrinkToFit="0" readingOrder="0"/>
    </dxf>
    <dxf>
      <font>
        <b val="0"/>
        <i val="0"/>
        <strike val="0"/>
        <condense val="0"/>
        <extend val="0"/>
        <outline val="0"/>
        <shadow val="0"/>
        <u val="none"/>
        <vertAlign val="baseline"/>
        <sz val="12"/>
        <color auto="1"/>
        <name val="Calibri"/>
        <scheme val="minor"/>
      </font>
      <numFmt numFmtId="0" formatCode="General"/>
      <alignment horizontal="right" vertical="bottom" textRotation="0" wrapText="0" indent="0" justifyLastLine="0" shrinkToFit="0" readingOrder="0"/>
    </dxf>
    <dxf>
      <font>
        <b val="0"/>
        <i val="0"/>
        <strike val="0"/>
        <condense val="0"/>
        <extend val="0"/>
        <outline val="0"/>
        <shadow val="0"/>
        <u val="none"/>
        <vertAlign val="baseline"/>
        <sz val="12"/>
        <color auto="1"/>
        <name val="Calibri"/>
        <scheme val="minor"/>
      </font>
      <numFmt numFmtId="165" formatCode="_-* #,##0_-;\-* #,##0_-;_-* &quot;-&quot;??_-;_-@_-"/>
      <alignment horizontal="right" vertical="bottom" textRotation="0" wrapText="0" indent="0" justifyLastLine="0" shrinkToFit="0" readingOrder="0"/>
    </dxf>
    <dxf>
      <font>
        <b val="0"/>
        <i val="0"/>
        <strike val="0"/>
        <condense val="0"/>
        <extend val="0"/>
        <outline val="0"/>
        <shadow val="0"/>
        <u val="none"/>
        <vertAlign val="baseline"/>
        <sz val="12"/>
        <color auto="1"/>
        <name val="Calibri"/>
        <scheme val="minor"/>
      </font>
      <numFmt numFmtId="0" formatCode="General"/>
      <alignment horizontal="right" vertical="bottom" textRotation="0" wrapText="0" indent="0" justifyLastLine="0" shrinkToFit="0" readingOrder="0"/>
    </dxf>
    <dxf>
      <font>
        <b val="0"/>
        <i val="0"/>
        <strike val="0"/>
        <condense val="0"/>
        <extend val="0"/>
        <outline val="0"/>
        <shadow val="0"/>
        <u val="none"/>
        <vertAlign val="baseline"/>
        <sz val="12"/>
        <color auto="1"/>
        <name val="Calibri"/>
        <scheme val="minor"/>
      </font>
      <numFmt numFmtId="0" formatCode="General"/>
      <alignment horizontal="right" vertical="bottom" textRotation="0" wrapText="0" indent="0" justifyLastLine="0" shrinkToFit="0" readingOrder="0"/>
    </dxf>
    <dxf>
      <font>
        <b val="0"/>
        <i val="0"/>
        <strike val="0"/>
        <condense val="0"/>
        <extend val="0"/>
        <outline val="0"/>
        <shadow val="0"/>
        <u val="none"/>
        <vertAlign val="baseline"/>
        <sz val="12"/>
        <color auto="1"/>
        <name val="Calibri"/>
        <scheme val="minor"/>
      </font>
      <numFmt numFmtId="165" formatCode="_-* #,##0_-;\-* #,##0_-;_-* &quot;-&quot;??_-;_-@_-"/>
      <alignment horizontal="right" vertical="bottom" textRotation="0" wrapText="0" indent="0" justifyLastLine="0" shrinkToFit="0" readingOrder="0"/>
    </dxf>
    <dxf>
      <font>
        <b/>
        <i val="0"/>
        <strike val="0"/>
        <condense val="0"/>
        <extend val="0"/>
        <outline val="0"/>
        <shadow val="0"/>
        <u val="none"/>
        <vertAlign val="baseline"/>
        <sz val="12"/>
        <color auto="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12"/>
        <color auto="1"/>
        <name val="Calibri"/>
        <scheme val="minor"/>
      </font>
      <alignment horizontal="right" vertical="bottom" textRotation="0" wrapText="0" indent="0" justifyLastLine="0" shrinkToFit="0" readingOrder="0"/>
    </dxf>
    <dxf>
      <font>
        <b/>
        <i val="0"/>
        <strike val="0"/>
        <condense val="0"/>
        <extend val="0"/>
        <outline val="0"/>
        <shadow val="0"/>
        <u val="none"/>
        <vertAlign val="baseline"/>
        <sz val="12"/>
        <color auto="1"/>
        <name val="Calibri"/>
        <scheme val="minor"/>
      </font>
      <alignment horizontal="center" vertical="bottom" textRotation="0" wrapText="1" indent="0" justifyLastLine="0" shrinkToFit="0" readingOrder="0"/>
    </dxf>
    <dxf>
      <font>
        <strike val="0"/>
        <outline val="0"/>
        <shadow val="0"/>
        <u val="none"/>
        <vertAlign val="baseline"/>
        <sz val="12"/>
        <color rgb="FF0000FF"/>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b/>
        <i val="0"/>
        <strike val="0"/>
        <condense val="0"/>
        <extend val="0"/>
        <outline val="0"/>
        <shadow val="0"/>
        <u val="none"/>
        <vertAlign val="baseline"/>
        <sz val="12"/>
        <color auto="1"/>
        <name val="Calibri"/>
        <scheme val="minor"/>
      </font>
      <alignment horizontal="left" vertical="bottom" textRotation="0" wrapText="0" indent="0" justifyLastLine="0" shrinkToFit="0" readingOrder="0"/>
    </dxf>
    <dxf>
      <font>
        <strike val="0"/>
        <outline val="0"/>
        <shadow val="0"/>
        <u val="none"/>
        <vertAlign val="baseline"/>
        <sz val="12"/>
        <color auto="1"/>
        <name val="Calibri"/>
        <scheme val="minor"/>
      </font>
    </dxf>
    <dxf>
      <font>
        <b/>
        <i val="0"/>
        <strike val="0"/>
        <condense val="0"/>
        <extend val="0"/>
        <outline val="0"/>
        <shadow val="0"/>
        <u val="none"/>
        <vertAlign val="baseline"/>
        <sz val="12"/>
        <color auto="1"/>
        <name val="Calibri"/>
        <scheme val="minor"/>
      </font>
      <alignment horizontal="center" vertical="bottom" textRotation="0" wrapText="1" indent="0" justifyLastLine="0" shrinkToFit="0" readingOrder="0"/>
    </dxf>
    <dxf>
      <font>
        <b val="0"/>
        <i val="0"/>
        <strike val="0"/>
        <condense val="0"/>
        <extend val="0"/>
        <outline val="0"/>
        <shadow val="0"/>
        <u val="none"/>
        <vertAlign val="baseline"/>
        <sz val="11"/>
        <color rgb="FF0000FF"/>
        <name val="Calibri"/>
        <scheme val="minor"/>
      </font>
      <numFmt numFmtId="3" formatCode="#,##0"/>
    </dxf>
    <dxf>
      <font>
        <b val="0"/>
        <i val="0"/>
        <strike val="0"/>
        <condense val="0"/>
        <extend val="0"/>
        <outline val="0"/>
        <shadow val="0"/>
        <u val="none"/>
        <vertAlign val="baseline"/>
        <sz val="11"/>
        <color theme="1"/>
        <name val="Calibri"/>
        <scheme val="minor"/>
      </font>
      <numFmt numFmtId="3" formatCode="#,##0"/>
    </dxf>
    <dxf>
      <font>
        <b val="0"/>
        <i val="0"/>
        <strike val="0"/>
        <condense val="0"/>
        <extend val="0"/>
        <outline val="0"/>
        <shadow val="0"/>
        <u val="none"/>
        <vertAlign val="baseline"/>
        <sz val="11"/>
        <color theme="1"/>
        <name val="Calibri"/>
        <scheme val="minor"/>
      </font>
      <numFmt numFmtId="3" formatCode="#,##0"/>
    </dxf>
    <dxf>
      <font>
        <b val="0"/>
        <i val="0"/>
        <strike val="0"/>
        <condense val="0"/>
        <extend val="0"/>
        <outline val="0"/>
        <shadow val="0"/>
        <u val="none"/>
        <vertAlign val="baseline"/>
        <sz val="11"/>
        <color theme="1"/>
        <name val="Calibri"/>
        <scheme val="minor"/>
      </font>
      <numFmt numFmtId="3" formatCode="#,##0"/>
    </dxf>
    <dxf>
      <font>
        <b val="0"/>
        <i val="0"/>
        <strike val="0"/>
        <condense val="0"/>
        <extend val="0"/>
        <outline val="0"/>
        <shadow val="0"/>
        <u val="none"/>
        <vertAlign val="baseline"/>
        <sz val="11"/>
        <color theme="1"/>
        <name val="Calibri"/>
        <scheme val="minor"/>
      </font>
      <numFmt numFmtId="3" formatCode="#,##0"/>
    </dxf>
    <dxf>
      <font>
        <b val="0"/>
        <i val="0"/>
        <strike val="0"/>
        <condense val="0"/>
        <extend val="0"/>
        <outline val="0"/>
        <shadow val="0"/>
        <u val="none"/>
        <vertAlign val="baseline"/>
        <sz val="11"/>
        <color theme="1"/>
        <name val="Calibri"/>
        <scheme val="minor"/>
      </font>
      <numFmt numFmtId="3" formatCode="#,##0"/>
    </dxf>
    <dxf>
      <font>
        <b val="0"/>
        <i val="0"/>
        <strike val="0"/>
        <condense val="0"/>
        <extend val="0"/>
        <outline val="0"/>
        <shadow val="0"/>
        <u val="none"/>
        <vertAlign val="baseline"/>
        <sz val="11"/>
        <color theme="1"/>
        <name val="Calibri"/>
        <scheme val="minor"/>
      </font>
      <numFmt numFmtId="3" formatCode="#,##0"/>
    </dxf>
    <dxf>
      <font>
        <b val="0"/>
        <i val="0"/>
        <strike val="0"/>
        <condense val="0"/>
        <extend val="0"/>
        <outline val="0"/>
        <shadow val="0"/>
        <u val="none"/>
        <vertAlign val="baseline"/>
        <sz val="11"/>
        <color theme="1"/>
        <name val="Calibri"/>
        <scheme val="minor"/>
      </font>
      <numFmt numFmtId="3" formatCode="#,##0"/>
    </dxf>
    <dxf>
      <font>
        <b val="0"/>
        <i val="0"/>
        <strike val="0"/>
        <condense val="0"/>
        <extend val="0"/>
        <outline val="0"/>
        <shadow val="0"/>
        <u val="none"/>
        <vertAlign val="baseline"/>
        <sz val="11"/>
        <color theme="1"/>
        <name val="Calibri"/>
        <scheme val="minor"/>
      </font>
      <numFmt numFmtId="3" formatCode="#,##0"/>
    </dxf>
    <dxf>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numFmt numFmtId="0" formatCode="General"/>
      <alignment horizontal="general" vertical="bottom" textRotation="0" wrapText="1" indent="0" justifyLastLine="0" shrinkToFit="0" readingOrder="0"/>
    </dxf>
    <dxf>
      <font>
        <b val="0"/>
        <i val="0"/>
        <strike val="0"/>
        <condense val="0"/>
        <extend val="0"/>
        <outline val="0"/>
        <shadow val="0"/>
        <u val="none"/>
        <vertAlign val="baseline"/>
        <sz val="11"/>
        <color rgb="FF0000FF"/>
        <name val="Calibri"/>
        <scheme val="minor"/>
      </font>
      <numFmt numFmtId="165" formatCode="_-* #,##0_-;\-* #,##0_-;_-* &quot;-&quot;??_-;_-@_-"/>
    </dxf>
    <dxf>
      <font>
        <b val="0"/>
        <i val="0"/>
        <strike val="0"/>
        <condense val="0"/>
        <extend val="0"/>
        <outline val="0"/>
        <shadow val="0"/>
        <u val="none"/>
        <vertAlign val="baseline"/>
        <sz val="11"/>
        <color theme="1"/>
        <name val="Calibri"/>
        <scheme val="minor"/>
      </font>
      <numFmt numFmtId="165" formatCode="_-* #,##0_-;\-* #,##0_-;_-* &quot;-&quot;??_-;_-@_-"/>
    </dxf>
    <dxf>
      <font>
        <b val="0"/>
        <i val="0"/>
        <strike val="0"/>
        <condense val="0"/>
        <extend val="0"/>
        <outline val="0"/>
        <shadow val="0"/>
        <u val="none"/>
        <vertAlign val="baseline"/>
        <sz val="11"/>
        <color theme="1"/>
        <name val="Calibri"/>
        <scheme val="minor"/>
      </font>
      <numFmt numFmtId="165" formatCode="_-* #,##0_-;\-* #,##0_-;_-* &quot;-&quot;??_-;_-@_-"/>
    </dxf>
    <dxf>
      <font>
        <b val="0"/>
        <i val="0"/>
        <strike val="0"/>
        <condense val="0"/>
        <extend val="0"/>
        <outline val="0"/>
        <shadow val="0"/>
        <u val="none"/>
        <vertAlign val="baseline"/>
        <sz val="11"/>
        <color theme="1"/>
        <name val="Calibri"/>
        <scheme val="minor"/>
      </font>
      <numFmt numFmtId="165" formatCode="_-* #,##0_-;\-* #,##0_-;_-* &quot;-&quot;??_-;_-@_-"/>
    </dxf>
    <dxf>
      <font>
        <b val="0"/>
        <i val="0"/>
        <strike val="0"/>
        <condense val="0"/>
        <extend val="0"/>
        <outline val="0"/>
        <shadow val="0"/>
        <u val="none"/>
        <vertAlign val="baseline"/>
        <sz val="11"/>
        <color theme="1"/>
        <name val="Calibri"/>
        <scheme val="minor"/>
      </font>
      <numFmt numFmtId="165" formatCode="_-* #,##0_-;\-* #,##0_-;_-* &quot;-&quot;??_-;_-@_-"/>
    </dxf>
    <dxf>
      <font>
        <b val="0"/>
        <i val="0"/>
        <strike val="0"/>
        <condense val="0"/>
        <extend val="0"/>
        <outline val="0"/>
        <shadow val="0"/>
        <u val="none"/>
        <vertAlign val="baseline"/>
        <sz val="11"/>
        <color theme="1"/>
        <name val="Calibri"/>
        <scheme val="minor"/>
      </font>
      <numFmt numFmtId="165" formatCode="_-* #,##0_-;\-* #,##0_-;_-* &quot;-&quot;??_-;_-@_-"/>
    </dxf>
    <dxf>
      <font>
        <b val="0"/>
        <i val="0"/>
        <strike val="0"/>
        <condense val="0"/>
        <extend val="0"/>
        <outline val="0"/>
        <shadow val="0"/>
        <u val="none"/>
        <vertAlign val="baseline"/>
        <sz val="11"/>
        <color theme="1"/>
        <name val="Calibri"/>
        <scheme val="minor"/>
      </font>
      <numFmt numFmtId="165" formatCode="_-* #,##0_-;\-* #,##0_-;_-* &quot;-&quot;??_-;_-@_-"/>
    </dxf>
    <dxf>
      <font>
        <b val="0"/>
        <i val="0"/>
        <strike val="0"/>
        <condense val="0"/>
        <extend val="0"/>
        <outline val="0"/>
        <shadow val="0"/>
        <u val="none"/>
        <vertAlign val="baseline"/>
        <sz val="11"/>
        <color theme="1"/>
        <name val="Calibri"/>
        <scheme val="minor"/>
      </font>
      <numFmt numFmtId="165" formatCode="_-* #,##0_-;\-* #,##0_-;_-* &quot;-&quot;??_-;_-@_-"/>
    </dxf>
    <dxf>
      <font>
        <b val="0"/>
        <i val="0"/>
        <strike val="0"/>
        <condense val="0"/>
        <extend val="0"/>
        <outline val="0"/>
        <shadow val="0"/>
        <u val="none"/>
        <vertAlign val="baseline"/>
        <sz val="11"/>
        <color theme="1"/>
        <name val="Calibri"/>
        <scheme val="minor"/>
      </font>
      <numFmt numFmtId="165" formatCode="_-* #,##0_-;\-* #,##0_-;_-* &quot;-&quot;??_-;_-@_-"/>
    </dxf>
    <dxf>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numFmt numFmtId="0" formatCode="General"/>
      <alignment horizontal="general" vertical="bottom" textRotation="0" wrapText="1" indent="0" justifyLastLine="0" shrinkToFit="0" readingOrder="0"/>
    </dxf>
    <dxf>
      <font>
        <strike val="0"/>
        <outline val="0"/>
        <shadow val="0"/>
        <u val="none"/>
        <vertAlign val="baseline"/>
        <sz val="11"/>
        <color rgb="FF0000FF"/>
        <name val="Calibri"/>
        <scheme val="minor"/>
      </font>
    </dxf>
    <dxf>
      <font>
        <b/>
      </font>
      <alignment horizontal="general" vertical="bottom" textRotation="0" wrapText="1" indent="0" justifyLastLine="0" shrinkToFit="0" readingOrder="0"/>
    </dxf>
    <dxf>
      <font>
        <b val="0"/>
        <i val="0"/>
        <strike val="0"/>
        <condense val="0"/>
        <extend val="0"/>
        <outline val="0"/>
        <shadow val="0"/>
        <u val="none"/>
        <vertAlign val="baseline"/>
        <sz val="11"/>
        <color rgb="FF0000FF"/>
        <name val="Calibri"/>
        <scheme val="minor"/>
      </font>
      <numFmt numFmtId="3" formatCode="#,##0"/>
    </dxf>
    <dxf>
      <font>
        <b val="0"/>
        <i val="0"/>
        <strike val="0"/>
        <condense val="0"/>
        <extend val="0"/>
        <outline val="0"/>
        <shadow val="0"/>
        <u val="none"/>
        <vertAlign val="baseline"/>
        <sz val="11"/>
        <color auto="1"/>
        <name val="Calibri"/>
        <scheme val="minor"/>
      </font>
      <numFmt numFmtId="3" formatCode="#,##0"/>
    </dxf>
    <dxf>
      <font>
        <b val="0"/>
        <i val="0"/>
        <strike val="0"/>
        <condense val="0"/>
        <extend val="0"/>
        <outline val="0"/>
        <shadow val="0"/>
        <u val="none"/>
        <vertAlign val="baseline"/>
        <sz val="11"/>
        <color auto="1"/>
        <name val="Calibri"/>
        <scheme val="minor"/>
      </font>
      <numFmt numFmtId="3" formatCode="#,##0"/>
    </dxf>
    <dxf>
      <font>
        <b val="0"/>
        <i val="0"/>
        <strike val="0"/>
        <condense val="0"/>
        <extend val="0"/>
        <outline val="0"/>
        <shadow val="0"/>
        <u val="none"/>
        <vertAlign val="baseline"/>
        <sz val="11"/>
        <color auto="1"/>
        <name val="Calibri"/>
        <scheme val="minor"/>
      </font>
      <numFmt numFmtId="3" formatCode="#,##0"/>
    </dxf>
    <dxf>
      <font>
        <b val="0"/>
        <i val="0"/>
        <strike val="0"/>
        <condense val="0"/>
        <extend val="0"/>
        <outline val="0"/>
        <shadow val="0"/>
        <u val="none"/>
        <vertAlign val="baseline"/>
        <sz val="11"/>
        <color auto="1"/>
        <name val="Calibri"/>
        <scheme val="minor"/>
      </font>
      <numFmt numFmtId="3" formatCode="#,##0"/>
    </dxf>
    <dxf>
      <font>
        <b/>
        <i val="0"/>
        <strike val="0"/>
        <condense val="0"/>
        <extend val="0"/>
        <outline val="0"/>
        <shadow val="0"/>
        <u val="none"/>
        <vertAlign val="baseline"/>
        <sz val="11"/>
        <color theme="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minor"/>
      </font>
    </dxf>
    <dxf>
      <font>
        <b/>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11"/>
        <color auto="1"/>
        <name val="Calibri"/>
        <scheme val="minor"/>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right" vertical="bottom" textRotation="0" wrapText="0" indent="0" justifyLastLine="0" shrinkToFit="0" readingOrder="0"/>
    </dxf>
    <dxf>
      <font>
        <b val="0"/>
        <i val="0"/>
        <strike val="0"/>
        <condense val="0"/>
        <extend val="0"/>
        <outline val="0"/>
        <shadow val="0"/>
        <u val="none"/>
        <vertAlign val="baseline"/>
        <sz val="11"/>
        <color rgb="FF0000FF"/>
        <name val="Calibri"/>
        <scheme val="minor"/>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right" vertical="bottom" textRotation="0" wrapText="0" indent="0" justifyLastLine="0" shrinkToFit="0" readingOrder="0"/>
    </dxf>
    <dxf>
      <font>
        <b/>
        <i val="0"/>
        <strike val="0"/>
        <condense val="0"/>
        <extend val="0"/>
        <outline val="0"/>
        <shadow val="0"/>
        <u val="none"/>
        <vertAlign val="baseline"/>
        <sz val="11"/>
        <color auto="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right" vertical="bottom" textRotation="0" wrapText="0" indent="0" justifyLastLine="0" shrinkToFit="0" readingOrder="0"/>
    </dxf>
    <dxf>
      <font>
        <b/>
        <i val="0"/>
        <strike val="0"/>
        <condense val="0"/>
        <extend val="0"/>
        <outline val="0"/>
        <shadow val="0"/>
        <u val="none"/>
        <vertAlign val="baseline"/>
        <sz val="11"/>
        <color auto="1"/>
        <name val="Calibri"/>
        <scheme val="minor"/>
      </font>
      <alignment horizontal="left" vertical="bottom" textRotation="0" wrapText="1" indent="0" justifyLastLine="0" shrinkToFit="0" readingOrder="0"/>
    </dxf>
    <dxf>
      <font>
        <b val="0"/>
        <i val="0"/>
        <strike val="0"/>
        <condense val="0"/>
        <extend val="0"/>
        <outline val="0"/>
        <shadow val="0"/>
        <u val="none"/>
        <vertAlign val="baseline"/>
        <sz val="12"/>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scheme val="minor"/>
      </font>
      <alignment horizontal="general" vertical="bottom" textRotation="0" wrapText="1" indent="0" justifyLastLine="0" shrinkToFit="0" readingOrder="0"/>
    </dxf>
    <dxf>
      <font>
        <strike val="0"/>
        <outline val="0"/>
        <shadow val="0"/>
        <u val="none"/>
        <vertAlign val="baseline"/>
        <sz val="12"/>
        <color theme="1"/>
        <name val="Calibri"/>
        <scheme val="minor"/>
      </font>
      <alignment horizontal="general" vertical="bottom" textRotation="0" wrapText="1" indent="0" justifyLastLine="0" shrinkToFit="0" readingOrder="0"/>
    </dxf>
  </dxfs>
  <tableStyles count="0"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13.xml" Id="rId13" /><Relationship Type="http://schemas.openxmlformats.org/officeDocument/2006/relationships/worksheet" Target="worksheets/sheet18.xml" Id="rId18" /><Relationship Type="http://schemas.openxmlformats.org/officeDocument/2006/relationships/worksheet" Target="worksheets/sheet3.xml" Id="rId3" /><Relationship Type="http://schemas.openxmlformats.org/officeDocument/2006/relationships/theme" Target="theme/theme1.xml" Id="rId21" /><Relationship Type="http://schemas.openxmlformats.org/officeDocument/2006/relationships/worksheet" Target="worksheets/sheet7.xml" Id="rId7" /><Relationship Type="http://schemas.openxmlformats.org/officeDocument/2006/relationships/worksheet" Target="worksheets/sheet12.xml" Id="rId12" /><Relationship Type="http://schemas.openxmlformats.org/officeDocument/2006/relationships/worksheet" Target="worksheets/sheet17.xml" Id="rId17" /><Relationship Type="http://schemas.openxmlformats.org/officeDocument/2006/relationships/worksheet" Target="worksheets/sheet2.xml" Id="rId2" /><Relationship Type="http://schemas.openxmlformats.org/officeDocument/2006/relationships/worksheet" Target="worksheets/sheet16.xml" Id="rId16" /><Relationship Type="http://schemas.openxmlformats.org/officeDocument/2006/relationships/externalLink" Target="externalLinks/externalLink2.xml" Id="rId20"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11.xml" Id="rId11" /><Relationship Type="http://schemas.openxmlformats.org/officeDocument/2006/relationships/calcChain" Target="calcChain.xml" Id="rId24" /><Relationship Type="http://schemas.openxmlformats.org/officeDocument/2006/relationships/worksheet" Target="worksheets/sheet5.xml" Id="rId5" /><Relationship Type="http://schemas.openxmlformats.org/officeDocument/2006/relationships/worksheet" Target="worksheets/sheet15.xml" Id="rId15" /><Relationship Type="http://schemas.openxmlformats.org/officeDocument/2006/relationships/sharedStrings" Target="sharedStrings.xml" Id="rId23" /><Relationship Type="http://schemas.openxmlformats.org/officeDocument/2006/relationships/worksheet" Target="worksheets/sheet10.xml" Id="rId10" /><Relationship Type="http://schemas.openxmlformats.org/officeDocument/2006/relationships/externalLink" Target="externalLinks/externalLink1.xml" Id="rId19"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worksheet" Target="worksheets/sheet14.xml" Id="rId14" /><Relationship Type="http://schemas.openxmlformats.org/officeDocument/2006/relationships/styles" Target="styles.xml" Id="rId22" /><Relationship Type="http://schemas.openxmlformats.org/officeDocument/2006/relationships/customXml" Target="/customXML/item2.xml" Id="Re6bcf7d945f74369" /></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1" i="0" u="none" strike="noStrike" baseline="0">
                <a:solidFill>
                  <a:srgbClr val="000000"/>
                </a:solidFill>
                <a:latin typeface="Arial"/>
                <a:ea typeface="Arial"/>
                <a:cs typeface="Arial"/>
              </a:defRPr>
            </a:pPr>
            <a:r>
              <a:rPr lang="en-GB"/>
              <a:t>(A) Reported killed or Seriously Injured casualties</a:t>
            </a:r>
          </a:p>
        </c:rich>
      </c:tx>
      <c:overlay val="0"/>
      <c:spPr>
        <a:noFill/>
        <a:ln w="25400">
          <a:noFill/>
        </a:ln>
      </c:spPr>
    </c:title>
    <c:autoTitleDeleted val="0"/>
    <c:plotArea>
      <c:layout/>
      <c:lineChart>
        <c:grouping val="standard"/>
        <c:varyColors val="0"/>
        <c:ser>
          <c:idx val="0"/>
          <c:order val="0"/>
          <c:tx>
            <c:v>base line</c:v>
          </c:tx>
          <c:spPr>
            <a:ln w="25400">
              <a:solidFill>
                <a:srgbClr val="000000"/>
              </a:solidFill>
              <a:prstDash val="lgDash"/>
            </a:ln>
          </c:spPr>
          <c:marker>
            <c:symbol val="none"/>
          </c:marker>
          <c:cat>
            <c:numLit>
              <c:formatCode>General</c:formatCode>
              <c:ptCount val="7"/>
              <c:pt idx="0">
                <c:v>2009</c:v>
              </c:pt>
              <c:pt idx="1">
                <c:v>2010</c:v>
              </c:pt>
              <c:pt idx="2">
                <c:v>2011</c:v>
              </c:pt>
              <c:pt idx="3">
                <c:v>2012</c:v>
              </c:pt>
              <c:pt idx="4">
                <c:v>2013</c:v>
              </c:pt>
              <c:pt idx="5">
                <c:v>2014</c:v>
              </c:pt>
              <c:pt idx="6">
                <c:v>2015</c:v>
              </c:pt>
            </c:numLit>
          </c:cat>
          <c:val>
            <c:numLit>
              <c:formatCode>General</c:formatCode>
              <c:ptCount val="7"/>
              <c:pt idx="0">
                <c:v>292</c:v>
              </c:pt>
              <c:pt idx="1">
                <c:v>292</c:v>
              </c:pt>
              <c:pt idx="2">
                <c:v>292</c:v>
              </c:pt>
              <c:pt idx="3">
                <c:v>292</c:v>
              </c:pt>
              <c:pt idx="4">
                <c:v>292</c:v>
              </c:pt>
              <c:pt idx="5">
                <c:v>292</c:v>
              </c:pt>
              <c:pt idx="6">
                <c:v>292</c:v>
              </c:pt>
            </c:numLit>
          </c:val>
          <c:smooth val="0"/>
          <c:extLst>
            <c:ext xmlns:c16="http://schemas.microsoft.com/office/drawing/2014/chart" uri="{C3380CC4-5D6E-409C-BE32-E72D297353CC}">
              <c16:uniqueId val="{00000000-25A2-430B-B2B1-EE7A8E1B62CC}"/>
            </c:ext>
          </c:extLst>
        </c:ser>
        <c:ser>
          <c:idx val="1"/>
          <c:order val="1"/>
          <c:tx>
            <c:v>Serious casualties</c:v>
          </c:tx>
          <c:spPr>
            <a:ln w="38100">
              <a:solidFill>
                <a:srgbClr val="000000"/>
              </a:solidFill>
              <a:prstDash val="solid"/>
            </a:ln>
          </c:spPr>
          <c:marker>
            <c:symbol val="none"/>
          </c:marker>
          <c:cat>
            <c:numLit>
              <c:formatCode>General</c:formatCode>
              <c:ptCount val="7"/>
              <c:pt idx="0">
                <c:v>2009</c:v>
              </c:pt>
              <c:pt idx="1">
                <c:v>2010</c:v>
              </c:pt>
              <c:pt idx="2">
                <c:v>2011</c:v>
              </c:pt>
              <c:pt idx="3">
                <c:v>2012</c:v>
              </c:pt>
              <c:pt idx="4">
                <c:v>2013</c:v>
              </c:pt>
              <c:pt idx="5">
                <c:v>2014</c:v>
              </c:pt>
              <c:pt idx="6">
                <c:v>2015</c:v>
              </c:pt>
            </c:numLit>
          </c:cat>
          <c:val>
            <c:numLit>
              <c:formatCode>General</c:formatCode>
              <c:ptCount val="7"/>
              <c:pt idx="0">
                <c:v>216</c:v>
              </c:pt>
            </c:numLit>
          </c:val>
          <c:smooth val="0"/>
          <c:extLst>
            <c:ext xmlns:c16="http://schemas.microsoft.com/office/drawing/2014/chart" uri="{C3380CC4-5D6E-409C-BE32-E72D297353CC}">
              <c16:uniqueId val="{00000001-25A2-430B-B2B1-EE7A8E1B62CC}"/>
            </c:ext>
          </c:extLst>
        </c:ser>
        <c:ser>
          <c:idx val="2"/>
          <c:order val="2"/>
          <c:tx>
            <c:v>Average annual rate of reduction required from 1996</c:v>
          </c:tx>
          <c:spPr>
            <a:ln w="38100">
              <a:solidFill>
                <a:srgbClr val="000000"/>
              </a:solidFill>
              <a:prstDash val="sysDash"/>
            </a:ln>
          </c:spPr>
          <c:marker>
            <c:symbol val="none"/>
          </c:marker>
          <c:cat>
            <c:numLit>
              <c:formatCode>General</c:formatCode>
              <c:ptCount val="7"/>
              <c:pt idx="0">
                <c:v>2009</c:v>
              </c:pt>
              <c:pt idx="1">
                <c:v>2010</c:v>
              </c:pt>
              <c:pt idx="2">
                <c:v>2011</c:v>
              </c:pt>
              <c:pt idx="3">
                <c:v>2012</c:v>
              </c:pt>
              <c:pt idx="4">
                <c:v>2013</c:v>
              </c:pt>
              <c:pt idx="5">
                <c:v>2014</c:v>
              </c:pt>
              <c:pt idx="6">
                <c:v>2015</c:v>
              </c:pt>
            </c:numLit>
          </c:cat>
          <c:val>
            <c:numLit>
              <c:formatCode>General</c:formatCode>
              <c:ptCount val="7"/>
              <c:pt idx="0">
                <c:v>259.26796850883937</c:v>
              </c:pt>
              <c:pt idx="1">
                <c:v>249.1939739306423</c:v>
              </c:pt>
              <c:pt idx="2">
                <c:v>239.51140976070286</c:v>
              </c:pt>
              <c:pt idx="3">
                <c:v>230.20506676267303</c:v>
              </c:pt>
              <c:pt idx="4">
                <c:v>221.26032666315859</c:v>
              </c:pt>
              <c:pt idx="5">
                <c:v>212.66313918953983</c:v>
              </c:pt>
              <c:pt idx="6">
                <c:v>204.39999999999989</c:v>
              </c:pt>
            </c:numLit>
          </c:val>
          <c:smooth val="0"/>
          <c:extLst>
            <c:ext xmlns:c16="http://schemas.microsoft.com/office/drawing/2014/chart" uri="{C3380CC4-5D6E-409C-BE32-E72D297353CC}">
              <c16:uniqueId val="{00000002-25A2-430B-B2B1-EE7A8E1B62CC}"/>
            </c:ext>
          </c:extLst>
        </c:ser>
        <c:dLbls>
          <c:showLegendKey val="0"/>
          <c:showVal val="0"/>
          <c:showCatName val="0"/>
          <c:showSerName val="0"/>
          <c:showPercent val="0"/>
          <c:showBubbleSize val="0"/>
        </c:dLbls>
        <c:smooth val="0"/>
        <c:axId val="426172992"/>
        <c:axId val="1"/>
      </c:lineChart>
      <c:catAx>
        <c:axId val="4261729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3000"/>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en-US"/>
          </a:p>
        </c:txPr>
        <c:crossAx val="426172992"/>
        <c:crosses val="autoZero"/>
        <c:crossBetween val="midCat"/>
        <c:majorUnit val="500"/>
        <c:minorUnit val="100"/>
      </c:valAx>
      <c:spPr>
        <a:solidFill>
          <a:srgbClr val="FFFFFF"/>
        </a:solidFill>
        <a:ln w="12700">
          <a:solidFill>
            <a:srgbClr val="C0C0C0"/>
          </a:solidFill>
          <a:prstDash val="solid"/>
        </a:ln>
      </c:spPr>
    </c:plotArea>
    <c:legend>
      <c:legendPos val="b"/>
      <c:overlay val="0"/>
      <c:spPr>
        <a:solidFill>
          <a:srgbClr val="FFFFFF"/>
        </a:solidFill>
        <a:ln w="3175">
          <a:solidFill>
            <a:srgbClr val="C0C0C0"/>
          </a:solidFill>
          <a:prstDash val="solid"/>
        </a:ln>
      </c:spPr>
      <c:txPr>
        <a:bodyPr/>
        <a:lstStyle/>
        <a:p>
          <a:pPr>
            <a:defRPr sz="1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1" i="0" u="none" strike="noStrike" baseline="0">
                <a:solidFill>
                  <a:srgbClr val="000000"/>
                </a:solidFill>
                <a:latin typeface="Arial"/>
                <a:ea typeface="Arial"/>
                <a:cs typeface="Arial"/>
              </a:defRPr>
            </a:pPr>
            <a:r>
              <a:rPr lang="en-GB"/>
              <a:t>(B) Reported child casualties Killed or Seriously Injured</a:t>
            </a:r>
          </a:p>
        </c:rich>
      </c:tx>
      <c:overlay val="0"/>
      <c:spPr>
        <a:noFill/>
        <a:ln w="25400">
          <a:noFill/>
        </a:ln>
      </c:spPr>
    </c:title>
    <c:autoTitleDeleted val="0"/>
    <c:plotArea>
      <c:layout/>
      <c:lineChart>
        <c:grouping val="standard"/>
        <c:varyColors val="0"/>
        <c:ser>
          <c:idx val="0"/>
          <c:order val="0"/>
          <c:tx>
            <c:v>Baseline average</c:v>
          </c:tx>
          <c:spPr>
            <a:ln w="25400">
              <a:solidFill>
                <a:srgbClr val="000000"/>
              </a:solidFill>
              <a:prstDash val="lgDash"/>
            </a:ln>
          </c:spPr>
          <c:marker>
            <c:symbol val="none"/>
          </c:marker>
          <c:cat>
            <c:numLit>
              <c:formatCode>General</c:formatCode>
              <c:ptCount val="17"/>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numLit>
          </c:cat>
          <c:val>
            <c:numLit>
              <c:formatCode>General</c:formatCode>
              <c:ptCount val="17"/>
              <c:pt idx="0">
                <c:v>842.4</c:v>
              </c:pt>
              <c:pt idx="1">
                <c:v>842.4</c:v>
              </c:pt>
              <c:pt idx="2">
                <c:v>842.4</c:v>
              </c:pt>
              <c:pt idx="3">
                <c:v>842.4</c:v>
              </c:pt>
              <c:pt idx="4">
                <c:v>842.4</c:v>
              </c:pt>
              <c:pt idx="5">
                <c:v>842.4</c:v>
              </c:pt>
              <c:pt idx="6">
                <c:v>842.4</c:v>
              </c:pt>
              <c:pt idx="7">
                <c:v>842.4</c:v>
              </c:pt>
              <c:pt idx="8">
                <c:v>842.4</c:v>
              </c:pt>
              <c:pt idx="9">
                <c:v>842.4</c:v>
              </c:pt>
              <c:pt idx="10">
                <c:v>842.4</c:v>
              </c:pt>
              <c:pt idx="11">
                <c:v>842.4</c:v>
              </c:pt>
              <c:pt idx="12">
                <c:v>842.4</c:v>
              </c:pt>
              <c:pt idx="13">
                <c:v>842.4</c:v>
              </c:pt>
              <c:pt idx="14">
                <c:v>842.4</c:v>
              </c:pt>
              <c:pt idx="15">
                <c:v>842.4</c:v>
              </c:pt>
              <c:pt idx="16">
                <c:v>842.4</c:v>
              </c:pt>
            </c:numLit>
          </c:val>
          <c:smooth val="0"/>
          <c:extLst>
            <c:ext xmlns:c16="http://schemas.microsoft.com/office/drawing/2014/chart" uri="{C3380CC4-5D6E-409C-BE32-E72D297353CC}">
              <c16:uniqueId val="{00000000-4A9D-4A2B-85B1-754B333F5B2E}"/>
            </c:ext>
          </c:extLst>
        </c:ser>
        <c:ser>
          <c:idx val="1"/>
          <c:order val="1"/>
          <c:tx>
            <c:v>Average annual rate of reduction required from 1996</c:v>
          </c:tx>
          <c:spPr>
            <a:ln w="38100">
              <a:solidFill>
                <a:srgbClr val="000000"/>
              </a:solidFill>
              <a:prstDash val="sysDash"/>
            </a:ln>
          </c:spPr>
          <c:marker>
            <c:symbol val="none"/>
          </c:marker>
          <c:cat>
            <c:numLit>
              <c:formatCode>General</c:formatCode>
              <c:ptCount val="17"/>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numLit>
          </c:cat>
          <c:val>
            <c:numLit>
              <c:formatCode>General</c:formatCode>
              <c:ptCount val="17"/>
              <c:pt idx="2">
                <c:v>842.4</c:v>
              </c:pt>
              <c:pt idx="3">
                <c:v>801.70799689614591</c:v>
              </c:pt>
              <c:pt idx="4">
                <c:v>762.98161477591486</c:v>
              </c:pt>
              <c:pt idx="5">
                <c:v>726.12590461845389</c:v>
              </c:pt>
              <c:pt idx="6">
                <c:v>691.05050390083397</c:v>
              </c:pt>
              <c:pt idx="7">
                <c:v>657.66941504797001</c:v>
              </c:pt>
              <c:pt idx="8">
                <c:v>625.90079458448247</c:v>
              </c:pt>
              <c:pt idx="9">
                <c:v>595.6667524715474</c:v>
              </c:pt>
              <c:pt idx="10">
                <c:v>566.89316113674818</c:v>
              </c:pt>
              <c:pt idx="11">
                <c:v>539.50947372871133</c:v>
              </c:pt>
              <c:pt idx="12">
                <c:v>513.4485511509248</c:v>
              </c:pt>
              <c:pt idx="13">
                <c:v>488.64649745066032</c:v>
              </c:pt>
              <c:pt idx="14">
                <c:v>465.04250315940948</c:v>
              </c:pt>
              <c:pt idx="15">
                <c:v>442.57869620073575</c:v>
              </c:pt>
              <c:pt idx="16">
                <c:v>421.1999999999997</c:v>
              </c:pt>
            </c:numLit>
          </c:val>
          <c:smooth val="0"/>
          <c:extLst>
            <c:ext xmlns:c16="http://schemas.microsoft.com/office/drawing/2014/chart" uri="{C3380CC4-5D6E-409C-BE32-E72D297353CC}">
              <c16:uniqueId val="{00000001-4A9D-4A2B-85B1-754B333F5B2E}"/>
            </c:ext>
          </c:extLst>
        </c:ser>
        <c:ser>
          <c:idx val="2"/>
          <c:order val="2"/>
          <c:tx>
            <c:v>Child KSI casualties</c:v>
          </c:tx>
          <c:spPr>
            <a:ln w="38100">
              <a:solidFill>
                <a:srgbClr val="000000"/>
              </a:solidFill>
              <a:prstDash val="solid"/>
            </a:ln>
          </c:spPr>
          <c:marker>
            <c:symbol val="none"/>
          </c:marker>
          <c:cat>
            <c:numLit>
              <c:formatCode>General</c:formatCode>
              <c:ptCount val="17"/>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numLit>
          </c:cat>
          <c:val>
            <c:numLit>
              <c:formatCode>General</c:formatCode>
              <c:ptCount val="17"/>
              <c:pt idx="0">
                <c:v>1029</c:v>
              </c:pt>
              <c:pt idx="1">
                <c:v>950</c:v>
              </c:pt>
              <c:pt idx="2">
                <c:v>790</c:v>
              </c:pt>
              <c:pt idx="3">
                <c:v>745</c:v>
              </c:pt>
              <c:pt idx="4">
                <c:v>698</c:v>
              </c:pt>
              <c:pt idx="5">
                <c:v>625</c:v>
              </c:pt>
              <c:pt idx="6">
                <c:v>561</c:v>
              </c:pt>
              <c:pt idx="7">
                <c:v>544</c:v>
              </c:pt>
              <c:pt idx="8">
                <c:v>527</c:v>
              </c:pt>
              <c:pt idx="9">
                <c:v>432</c:v>
              </c:pt>
              <c:pt idx="10">
                <c:v>384</c:v>
              </c:pt>
              <c:pt idx="11">
                <c:v>368</c:v>
              </c:pt>
              <c:pt idx="12">
                <c:v>375</c:v>
              </c:pt>
              <c:pt idx="13">
                <c:v>278</c:v>
              </c:pt>
              <c:pt idx="14">
                <c:v>298</c:v>
              </c:pt>
              <c:pt idx="15">
                <c:v>257</c:v>
              </c:pt>
            </c:numLit>
          </c:val>
          <c:smooth val="0"/>
          <c:extLst>
            <c:ext xmlns:c16="http://schemas.microsoft.com/office/drawing/2014/chart" uri="{C3380CC4-5D6E-409C-BE32-E72D297353CC}">
              <c16:uniqueId val="{00000002-4A9D-4A2B-85B1-754B333F5B2E}"/>
            </c:ext>
          </c:extLst>
        </c:ser>
        <c:dLbls>
          <c:showLegendKey val="0"/>
          <c:showVal val="0"/>
          <c:showCatName val="0"/>
          <c:showSerName val="0"/>
          <c:showPercent val="0"/>
          <c:showBubbleSize val="0"/>
        </c:dLbls>
        <c:smooth val="0"/>
        <c:axId val="426717456"/>
        <c:axId val="1"/>
      </c:lineChart>
      <c:catAx>
        <c:axId val="426717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en-US"/>
          </a:p>
        </c:txPr>
        <c:crossAx val="426717456"/>
        <c:crosses val="autoZero"/>
        <c:crossBetween val="midCat"/>
      </c:valAx>
      <c:spPr>
        <a:noFill/>
        <a:ln w="12700">
          <a:solidFill>
            <a:srgbClr val="C0C0C0"/>
          </a:solidFill>
          <a:prstDash val="solid"/>
        </a:ln>
      </c:spPr>
    </c:plotArea>
    <c:legend>
      <c:legendPos val="b"/>
      <c:overlay val="0"/>
      <c:spPr>
        <a:solidFill>
          <a:srgbClr val="FFFFFF"/>
        </a:solidFill>
        <a:ln w="3175">
          <a:solidFill>
            <a:srgbClr val="C0C0C0"/>
          </a:solidFill>
          <a:prstDash val="solid"/>
        </a:ln>
      </c:spPr>
      <c:txPr>
        <a:bodyPr/>
        <a:lstStyle/>
        <a:p>
          <a:pPr>
            <a:defRPr sz="1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1" i="0" u="none" strike="noStrike" baseline="0">
                <a:solidFill>
                  <a:srgbClr val="000000"/>
                </a:solidFill>
                <a:latin typeface="Arial"/>
                <a:ea typeface="Arial"/>
                <a:cs typeface="Arial"/>
              </a:defRPr>
            </a:pPr>
            <a:r>
              <a:rPr lang="en-GB"/>
              <a:t>(C) Slight casualties: rate per 100 million vehicle kilometres</a:t>
            </a:r>
          </a:p>
        </c:rich>
      </c:tx>
      <c:overlay val="0"/>
      <c:spPr>
        <a:noFill/>
        <a:ln w="25400">
          <a:noFill/>
        </a:ln>
      </c:spPr>
    </c:title>
    <c:autoTitleDeleted val="0"/>
    <c:plotArea>
      <c:layout/>
      <c:lineChart>
        <c:grouping val="standard"/>
        <c:varyColors val="0"/>
        <c:ser>
          <c:idx val="0"/>
          <c:order val="0"/>
          <c:tx>
            <c:v>Slight casualty rate</c:v>
          </c:tx>
          <c:spPr>
            <a:ln w="38100">
              <a:solidFill>
                <a:srgbClr val="000000"/>
              </a:solidFill>
              <a:prstDash val="solid"/>
            </a:ln>
          </c:spPr>
          <c:marker>
            <c:symbol val="none"/>
          </c:marker>
          <c:cat>
            <c:numLit>
              <c:formatCode>General</c:formatCode>
              <c:ptCount val="17"/>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numLit>
          </c:cat>
          <c:val>
            <c:numLit>
              <c:formatCode>General</c:formatCode>
              <c:ptCount val="17"/>
              <c:pt idx="0">
                <c:v>47.227777777777781</c:v>
              </c:pt>
              <c:pt idx="1">
                <c:v>45.881424216027874</c:v>
              </c:pt>
              <c:pt idx="2">
                <c:v>45.842708526352013</c:v>
              </c:pt>
              <c:pt idx="3">
                <c:v>47.19</c:v>
              </c:pt>
              <c:pt idx="4">
                <c:v>45.98</c:v>
              </c:pt>
              <c:pt idx="5">
                <c:v>42.562232838823235</c:v>
              </c:pt>
              <c:pt idx="6">
                <c:v>42.016126993756473</c:v>
              </c:pt>
              <c:pt idx="7">
                <c:v>40.309497067265696</c:v>
              </c:pt>
              <c:pt idx="8">
                <c:v>37.900565787889732</c:v>
              </c:pt>
              <c:pt idx="9">
                <c:v>36.778628859603216</c:v>
              </c:pt>
              <c:pt idx="10">
                <c:v>36.12457557663037</c:v>
              </c:pt>
              <c:pt idx="11">
                <c:v>34.957160915773208</c:v>
              </c:pt>
              <c:pt idx="12">
                <c:v>32.468268359020854</c:v>
              </c:pt>
              <c:pt idx="13">
                <c:v>30.385528142211076</c:v>
              </c:pt>
              <c:pt idx="14">
                <c:v>28.671014166854057</c:v>
              </c:pt>
              <c:pt idx="15">
                <c:v>28.370157624550536</c:v>
              </c:pt>
            </c:numLit>
          </c:val>
          <c:smooth val="0"/>
          <c:extLst>
            <c:ext xmlns:c16="http://schemas.microsoft.com/office/drawing/2014/chart" uri="{C3380CC4-5D6E-409C-BE32-E72D297353CC}">
              <c16:uniqueId val="{00000000-8D0D-4E85-9653-5749FDCEADDE}"/>
            </c:ext>
          </c:extLst>
        </c:ser>
        <c:ser>
          <c:idx val="1"/>
          <c:order val="1"/>
          <c:tx>
            <c:v>baseline average</c:v>
          </c:tx>
          <c:spPr>
            <a:ln w="25400">
              <a:solidFill>
                <a:srgbClr val="000000"/>
              </a:solidFill>
              <a:prstDash val="lgDash"/>
            </a:ln>
          </c:spPr>
          <c:marker>
            <c:symbol val="none"/>
          </c:marker>
          <c:cat>
            <c:numLit>
              <c:formatCode>General</c:formatCode>
              <c:ptCount val="17"/>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numLit>
          </c:cat>
          <c:val>
            <c:numLit>
              <c:formatCode>General</c:formatCode>
              <c:ptCount val="17"/>
              <c:pt idx="0">
                <c:v>46.41885862405983</c:v>
              </c:pt>
              <c:pt idx="1">
                <c:v>46.41885862405983</c:v>
              </c:pt>
              <c:pt idx="2">
                <c:v>46.41885862405983</c:v>
              </c:pt>
              <c:pt idx="3">
                <c:v>46.41885862405983</c:v>
              </c:pt>
              <c:pt idx="4">
                <c:v>46.41885862405983</c:v>
              </c:pt>
              <c:pt idx="5">
                <c:v>46.41885862405983</c:v>
              </c:pt>
              <c:pt idx="6">
                <c:v>46.41885862405983</c:v>
              </c:pt>
              <c:pt idx="7">
                <c:v>46.41885862405983</c:v>
              </c:pt>
              <c:pt idx="8">
                <c:v>46.41885862405983</c:v>
              </c:pt>
              <c:pt idx="9">
                <c:v>46.41885862405983</c:v>
              </c:pt>
              <c:pt idx="10">
                <c:v>46.41885862405983</c:v>
              </c:pt>
              <c:pt idx="11">
                <c:v>46.41885862405983</c:v>
              </c:pt>
              <c:pt idx="12">
                <c:v>46.41885862405983</c:v>
              </c:pt>
              <c:pt idx="13">
                <c:v>46.41885862405983</c:v>
              </c:pt>
              <c:pt idx="14">
                <c:v>46.41885862405983</c:v>
              </c:pt>
              <c:pt idx="15">
                <c:v>46.41885862405983</c:v>
              </c:pt>
              <c:pt idx="16">
                <c:v>46.41885862405983</c:v>
              </c:pt>
            </c:numLit>
          </c:val>
          <c:smooth val="0"/>
          <c:extLst>
            <c:ext xmlns:c16="http://schemas.microsoft.com/office/drawing/2014/chart" uri="{C3380CC4-5D6E-409C-BE32-E72D297353CC}">
              <c16:uniqueId val="{00000001-8D0D-4E85-9653-5749FDCEADDE}"/>
            </c:ext>
          </c:extLst>
        </c:ser>
        <c:ser>
          <c:idx val="2"/>
          <c:order val="2"/>
          <c:tx>
            <c:v>Average annual rate of reduction required from 1996</c:v>
          </c:tx>
          <c:spPr>
            <a:ln w="38100">
              <a:solidFill>
                <a:srgbClr val="000000"/>
              </a:solidFill>
              <a:prstDash val="sysDash"/>
            </a:ln>
          </c:spPr>
          <c:marker>
            <c:symbol val="none"/>
          </c:marker>
          <c:cat>
            <c:numLit>
              <c:formatCode>General</c:formatCode>
              <c:ptCount val="17"/>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numLit>
          </c:cat>
          <c:val>
            <c:numLit>
              <c:formatCode>General</c:formatCode>
              <c:ptCount val="17"/>
              <c:pt idx="2">
                <c:v>46.42</c:v>
              </c:pt>
              <c:pt idx="3">
                <c:v>46.071965884779488</c:v>
              </c:pt>
              <c:pt idx="4">
                <c:v>45.72654115657658</c:v>
              </c:pt>
              <c:pt idx="5">
                <c:v>45.383706251502829</c:v>
              </c:pt>
              <c:pt idx="6">
                <c:v>45.043441752350105</c:v>
              </c:pt>
              <c:pt idx="7">
                <c:v>44.705728387490865</c:v>
              </c:pt>
              <c:pt idx="8">
                <c:v>44.370547029786664</c:v>
              </c:pt>
              <c:pt idx="9">
                <c:v>44.037878695504851</c:v>
              </c:pt>
              <c:pt idx="10">
                <c:v>43.707704543243366</c:v>
              </c:pt>
              <c:pt idx="11">
                <c:v>43.380005872863634</c:v>
              </c:pt>
              <c:pt idx="12">
                <c:v>43.054764124431436</c:v>
              </c:pt>
              <c:pt idx="13">
                <c:v>42.731960877165726</c:v>
              </c:pt>
              <c:pt idx="14">
                <c:v>42.411577848395325</c:v>
              </c:pt>
              <c:pt idx="15">
                <c:v>42.093596892523458</c:v>
              </c:pt>
              <c:pt idx="16">
                <c:v>41.778000000000013</c:v>
              </c:pt>
            </c:numLit>
          </c:val>
          <c:smooth val="0"/>
          <c:extLst>
            <c:ext xmlns:c16="http://schemas.microsoft.com/office/drawing/2014/chart" uri="{C3380CC4-5D6E-409C-BE32-E72D297353CC}">
              <c16:uniqueId val="{00000002-8D0D-4E85-9653-5749FDCEADDE}"/>
            </c:ext>
          </c:extLst>
        </c:ser>
        <c:dLbls>
          <c:showLegendKey val="0"/>
          <c:showVal val="0"/>
          <c:showCatName val="0"/>
          <c:showSerName val="0"/>
          <c:showPercent val="0"/>
          <c:showBubbleSize val="0"/>
        </c:dLbls>
        <c:smooth val="0"/>
        <c:axId val="426715816"/>
        <c:axId val="1"/>
      </c:lineChart>
      <c:catAx>
        <c:axId val="4267158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in val="0"/>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en-US"/>
          </a:p>
        </c:txPr>
        <c:crossAx val="426715816"/>
        <c:crosses val="autoZero"/>
        <c:crossBetween val="midCat"/>
        <c:majorUnit val="5"/>
        <c:minorUnit val="2"/>
      </c:valAx>
      <c:spPr>
        <a:solidFill>
          <a:srgbClr val="FFFFFF"/>
        </a:solidFill>
        <a:ln w="12700">
          <a:solidFill>
            <a:srgbClr val="C0C0C0"/>
          </a:solidFill>
          <a:prstDash val="solid"/>
        </a:ln>
      </c:spPr>
    </c:plotArea>
    <c:legend>
      <c:legendPos val="b"/>
      <c:overlay val="0"/>
      <c:spPr>
        <a:solidFill>
          <a:srgbClr val="FFFFFF"/>
        </a:solidFill>
        <a:ln w="3175">
          <a:solidFill>
            <a:srgbClr val="C0C0C0"/>
          </a:solidFill>
          <a:prstDash val="solid"/>
        </a:ln>
      </c:spPr>
      <c:txPr>
        <a:bodyPr/>
        <a:lstStyle/>
        <a:p>
          <a:pPr>
            <a:defRPr sz="1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75" b="1" i="0" u="none" strike="noStrike" baseline="0">
                <a:solidFill>
                  <a:srgbClr val="000000"/>
                </a:solidFill>
                <a:latin typeface="Arial"/>
                <a:ea typeface="Arial"/>
                <a:cs typeface="Arial"/>
              </a:defRPr>
            </a:pPr>
            <a:r>
              <a:rPr lang="en-GB"/>
              <a:t>Fatalities</a:t>
            </a:r>
          </a:p>
        </c:rich>
      </c:tx>
      <c:layout>
        <c:manualLayout>
          <c:xMode val="edge"/>
          <c:yMode val="edge"/>
          <c:x val="0.34280139812785287"/>
          <c:y val="1.212130661885086E-2"/>
        </c:manualLayout>
      </c:layout>
      <c:overlay val="0"/>
      <c:spPr>
        <a:noFill/>
        <a:ln w="25400">
          <a:noFill/>
        </a:ln>
      </c:spPr>
    </c:title>
    <c:autoTitleDeleted val="0"/>
    <c:plotArea>
      <c:layout>
        <c:manualLayout>
          <c:layoutTarget val="inner"/>
          <c:xMode val="edge"/>
          <c:yMode val="edge"/>
          <c:x val="4.52504284071929E-2"/>
          <c:y val="8.2828375961201572E-2"/>
          <c:w val="0.88344802289040636"/>
          <c:h val="0.6424255098356807"/>
        </c:manualLayout>
      </c:layout>
      <c:lineChart>
        <c:grouping val="standard"/>
        <c:varyColors val="0"/>
        <c:ser>
          <c:idx val="0"/>
          <c:order val="0"/>
          <c:tx>
            <c:v>Baseline 2014-18 average</c:v>
          </c:tx>
          <c:spPr>
            <a:ln w="12700">
              <a:solidFill>
                <a:srgbClr val="0070C0"/>
              </a:solidFill>
              <a:prstDash val="lgDash"/>
            </a:ln>
          </c:spPr>
          <c:marker>
            <c:symbol val="none"/>
          </c:marker>
          <c:cat>
            <c:numLit>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Lit>
          </c:cat>
          <c:val>
            <c:numRef>
              <c:f>'Headline targets'!$U$38:$U$52</c:f>
              <c:numCache>
                <c:formatCode>#,##0.0</c:formatCode>
                <c:ptCount val="15"/>
                <c:pt idx="0">
                  <c:v>173.6</c:v>
                </c:pt>
                <c:pt idx="1">
                  <c:v>173.6</c:v>
                </c:pt>
                <c:pt idx="2">
                  <c:v>173.6</c:v>
                </c:pt>
                <c:pt idx="3">
                  <c:v>173.6</c:v>
                </c:pt>
                <c:pt idx="4">
                  <c:v>173.6</c:v>
                </c:pt>
                <c:pt idx="5">
                  <c:v>173.6</c:v>
                </c:pt>
                <c:pt idx="6">
                  <c:v>173.6</c:v>
                </c:pt>
                <c:pt idx="7">
                  <c:v>173.6</c:v>
                </c:pt>
                <c:pt idx="8">
                  <c:v>173.6</c:v>
                </c:pt>
                <c:pt idx="9">
                  <c:v>173.6</c:v>
                </c:pt>
                <c:pt idx="10">
                  <c:v>173.6</c:v>
                </c:pt>
                <c:pt idx="11">
                  <c:v>173.6</c:v>
                </c:pt>
                <c:pt idx="12">
                  <c:v>173.6</c:v>
                </c:pt>
                <c:pt idx="13">
                  <c:v>173.6</c:v>
                </c:pt>
                <c:pt idx="14">
                  <c:v>173.6</c:v>
                </c:pt>
              </c:numCache>
            </c:numRef>
          </c:val>
          <c:smooth val="0"/>
          <c:extLst>
            <c:ext xmlns:c16="http://schemas.microsoft.com/office/drawing/2014/chart" uri="{C3380CC4-5D6E-409C-BE32-E72D297353CC}">
              <c16:uniqueId val="{00000000-D04E-45BE-B116-4EFEA7E17507}"/>
            </c:ext>
          </c:extLst>
        </c:ser>
        <c:ser>
          <c:idx val="1"/>
          <c:order val="1"/>
          <c:tx>
            <c:v>Fatalities</c:v>
          </c:tx>
          <c:spPr>
            <a:ln w="38100">
              <a:solidFill>
                <a:srgbClr val="FF0000"/>
              </a:solidFill>
              <a:prstDash val="solid"/>
            </a:ln>
          </c:spPr>
          <c:marker>
            <c:symbol val="none"/>
          </c:marker>
          <c:cat>
            <c:numLit>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Lit>
          </c:cat>
          <c:val>
            <c:numRef>
              <c:f>'Headline targets'!$B$14:$B$28</c:f>
              <c:numCache>
                <c:formatCode>#,##0</c:formatCode>
                <c:ptCount val="15"/>
                <c:pt idx="0">
                  <c:v>191</c:v>
                </c:pt>
                <c:pt idx="1">
                  <c:v>145</c:v>
                </c:pt>
                <c:pt idx="2">
                  <c:v>161</c:v>
                </c:pt>
                <c:pt idx="3">
                  <c:v>164</c:v>
                </c:pt>
                <c:pt idx="4">
                  <c:v>141</c:v>
                </c:pt>
                <c:pt idx="5" formatCode="General">
                  <c:v>139</c:v>
                </c:pt>
              </c:numCache>
            </c:numRef>
          </c:val>
          <c:smooth val="0"/>
          <c:extLst>
            <c:ext xmlns:c16="http://schemas.microsoft.com/office/drawing/2014/chart" uri="{C3380CC4-5D6E-409C-BE32-E72D297353CC}">
              <c16:uniqueId val="{00000001-D04E-45BE-B116-4EFEA7E17507}"/>
            </c:ext>
          </c:extLst>
        </c:ser>
        <c:ser>
          <c:idx val="2"/>
          <c:order val="2"/>
          <c:tx>
            <c:v>Rate of reduction required</c:v>
          </c:tx>
          <c:spPr>
            <a:ln w="25400">
              <a:solidFill>
                <a:srgbClr val="7030A0"/>
              </a:solidFill>
              <a:prstDash val="lgDashDot"/>
            </a:ln>
          </c:spPr>
          <c:marker>
            <c:symbol val="none"/>
          </c:marker>
          <c:cat>
            <c:numLit>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Lit>
          </c:cat>
          <c:val>
            <c:numRef>
              <c:f>'Headline targets'!$S$38:$S$52</c:f>
              <c:numCache>
                <c:formatCode>#,##0</c:formatCode>
                <c:ptCount val="15"/>
                <c:pt idx="0">
                  <c:v>173.6</c:v>
                </c:pt>
                <c:pt idx="1">
                  <c:v>165.21427856264356</c:v>
                </c:pt>
                <c:pt idx="2">
                  <c:v>157.23362811621419</c:v>
                </c:pt>
                <c:pt idx="3">
                  <c:v>149.63848176847532</c:v>
                </c:pt>
                <c:pt idx="4">
                  <c:v>142.41021780292593</c:v>
                </c:pt>
                <c:pt idx="5">
                  <c:v>135.53111402223126</c:v>
                </c:pt>
                <c:pt idx="6">
                  <c:v>128.98430429708711</c:v>
                </c:pt>
                <c:pt idx="7">
                  <c:v>122.75373721398464</c:v>
                </c:pt>
                <c:pt idx="8">
                  <c:v>116.8241367204885</c:v>
                </c:pt>
                <c:pt idx="9">
                  <c:v>111.18096467153885</c:v>
                </c:pt>
                <c:pt idx="10">
                  <c:v>105.81038518494844</c:v>
                </c:pt>
                <c:pt idx="11">
                  <c:v>100.69923071870211</c:v>
                </c:pt>
                <c:pt idx="12">
                  <c:v>95.834969786886887</c:v>
                </c:pt>
                <c:pt idx="13">
                  <c:v>91.205676235099418</c:v>
                </c:pt>
                <c:pt idx="14">
                  <c:v>86.799999999999969</c:v>
                </c:pt>
              </c:numCache>
            </c:numRef>
          </c:val>
          <c:smooth val="0"/>
          <c:extLst>
            <c:ext xmlns:c16="http://schemas.microsoft.com/office/drawing/2014/chart" uri="{C3380CC4-5D6E-409C-BE32-E72D297353CC}">
              <c16:uniqueId val="{00000002-D04E-45BE-B116-4EFEA7E17507}"/>
            </c:ext>
          </c:extLst>
        </c:ser>
        <c:dLbls>
          <c:showLegendKey val="0"/>
          <c:showVal val="0"/>
          <c:showCatName val="0"/>
          <c:showSerName val="0"/>
          <c:showPercent val="0"/>
          <c:showBubbleSize val="0"/>
        </c:dLbls>
        <c:smooth val="0"/>
        <c:axId val="426721392"/>
        <c:axId val="1"/>
      </c:lineChart>
      <c:catAx>
        <c:axId val="4267213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in val="0"/>
        </c:scaling>
        <c:delete val="0"/>
        <c:axPos val="l"/>
        <c:majorGridlines>
          <c:spPr>
            <a:ln w="12700">
              <a:no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426721392"/>
        <c:crosses val="autoZero"/>
        <c:crossBetween val="midCat"/>
        <c:majorUnit val="100"/>
        <c:minorUnit val="10"/>
      </c:valAx>
      <c:spPr>
        <a:solidFill>
          <a:srgbClr val="FFFFFF"/>
        </a:solidFill>
        <a:ln w="12700">
          <a:solidFill>
            <a:srgbClr val="C0C0C0"/>
          </a:solidFill>
          <a:prstDash val="solid"/>
        </a:ln>
      </c:spPr>
    </c:plotArea>
    <c:legend>
      <c:legendPos val="b"/>
      <c:legendEntry>
        <c:idx val="2"/>
        <c:txPr>
          <a:bodyPr/>
          <a:lstStyle/>
          <a:p>
            <a:pPr>
              <a:defRPr sz="1200" b="0" i="0" u="none" strike="noStrike" baseline="0">
                <a:solidFill>
                  <a:srgbClr val="000000"/>
                </a:solidFill>
                <a:latin typeface="Arial"/>
                <a:ea typeface="Arial"/>
                <a:cs typeface="Arial"/>
              </a:defRPr>
            </a:pPr>
            <a:endParaRPr lang="en-US"/>
          </a:p>
        </c:txPr>
      </c:legendEntry>
      <c:layout>
        <c:manualLayout>
          <c:xMode val="edge"/>
          <c:yMode val="edge"/>
          <c:x val="4.1119622413832609E-2"/>
          <c:y val="0.8335685663054494"/>
          <c:w val="0.89870650261830753"/>
          <c:h val="7.9126841818040083E-2"/>
        </c:manualLayout>
      </c:layout>
      <c:overlay val="0"/>
      <c:spPr>
        <a:solidFill>
          <a:srgbClr val="FFFFFF"/>
        </a:solidFill>
        <a:ln w="3175">
          <a:solidFill>
            <a:srgbClr val="C0C0C0"/>
          </a:solidFill>
          <a:prstDash val="solid"/>
        </a:ln>
      </c:spPr>
      <c:txPr>
        <a:bodyPr/>
        <a:lstStyle/>
        <a:p>
          <a:pPr>
            <a:defRPr sz="12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1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GB"/>
              <a:t>Serious</a:t>
            </a:r>
            <a:r>
              <a:rPr lang="en-GB" baseline="0"/>
              <a:t> injuries</a:t>
            </a:r>
            <a:endParaRPr lang="en-GB"/>
          </a:p>
        </c:rich>
      </c:tx>
      <c:layout>
        <c:manualLayout>
          <c:xMode val="edge"/>
          <c:yMode val="edge"/>
          <c:x val="0.27405283194268665"/>
          <c:y val="1.9047562979861161E-2"/>
        </c:manualLayout>
      </c:layout>
      <c:overlay val="0"/>
      <c:spPr>
        <a:noFill/>
        <a:ln w="25400">
          <a:noFill/>
        </a:ln>
      </c:spPr>
    </c:title>
    <c:autoTitleDeleted val="0"/>
    <c:plotArea>
      <c:layout>
        <c:manualLayout>
          <c:layoutTarget val="inner"/>
          <c:xMode val="edge"/>
          <c:yMode val="edge"/>
          <c:x val="5.9280911459198345E-2"/>
          <c:y val="0.10095256873617696"/>
          <c:w val="0.86880548925448065"/>
          <c:h val="0.6533345486133717"/>
        </c:manualLayout>
      </c:layout>
      <c:lineChart>
        <c:grouping val="standard"/>
        <c:varyColors val="0"/>
        <c:ser>
          <c:idx val="0"/>
          <c:order val="0"/>
          <c:tx>
            <c:v>Baseline 2014-18 average</c:v>
          </c:tx>
          <c:spPr>
            <a:ln w="12700">
              <a:solidFill>
                <a:srgbClr val="0070C0"/>
              </a:solidFill>
              <a:prstDash val="lgDash"/>
            </a:ln>
          </c:spPr>
          <c:marker>
            <c:symbol val="none"/>
          </c:marker>
          <c:cat>
            <c:numLit>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Lit>
          </c:cat>
          <c:val>
            <c:numRef>
              <c:f>'Headline targets'!$U$73:$U$87</c:f>
              <c:numCache>
                <c:formatCode>#,##0.0</c:formatCode>
                <c:ptCount val="15"/>
                <c:pt idx="0">
                  <c:v>2906.34</c:v>
                </c:pt>
                <c:pt idx="1">
                  <c:v>2906.34</c:v>
                </c:pt>
                <c:pt idx="2">
                  <c:v>2906.34</c:v>
                </c:pt>
                <c:pt idx="3">
                  <c:v>2906.34</c:v>
                </c:pt>
                <c:pt idx="4">
                  <c:v>2906.34</c:v>
                </c:pt>
                <c:pt idx="5">
                  <c:v>2906.34</c:v>
                </c:pt>
                <c:pt idx="6">
                  <c:v>2906.34</c:v>
                </c:pt>
                <c:pt idx="7">
                  <c:v>2906.34</c:v>
                </c:pt>
                <c:pt idx="8">
                  <c:v>2906.34</c:v>
                </c:pt>
                <c:pt idx="9">
                  <c:v>2906.34</c:v>
                </c:pt>
                <c:pt idx="10">
                  <c:v>2906.34</c:v>
                </c:pt>
                <c:pt idx="11">
                  <c:v>2906.34</c:v>
                </c:pt>
                <c:pt idx="12">
                  <c:v>2906.34</c:v>
                </c:pt>
                <c:pt idx="13">
                  <c:v>2906.34</c:v>
                </c:pt>
                <c:pt idx="14">
                  <c:v>2906.34</c:v>
                </c:pt>
              </c:numCache>
            </c:numRef>
          </c:val>
          <c:smooth val="0"/>
          <c:extLst>
            <c:ext xmlns:c16="http://schemas.microsoft.com/office/drawing/2014/chart" uri="{C3380CC4-5D6E-409C-BE32-E72D297353CC}">
              <c16:uniqueId val="{00000000-ABE7-4B61-8F0C-A9699F3813BD}"/>
            </c:ext>
          </c:extLst>
        </c:ser>
        <c:ser>
          <c:idx val="1"/>
          <c:order val="1"/>
          <c:tx>
            <c:v>Rate of reduction required</c:v>
          </c:tx>
          <c:spPr>
            <a:ln w="25400">
              <a:solidFill>
                <a:srgbClr val="7030A0"/>
              </a:solidFill>
              <a:prstDash val="lgDashDot"/>
            </a:ln>
          </c:spPr>
          <c:marker>
            <c:symbol val="none"/>
          </c:marker>
          <c:cat>
            <c:numLit>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Lit>
          </c:cat>
          <c:val>
            <c:numRef>
              <c:f>'Headline targets'!$S$73:$S$87</c:f>
              <c:numCache>
                <c:formatCode>#,##0</c:formatCode>
                <c:ptCount val="15"/>
                <c:pt idx="0">
                  <c:v>2906.34</c:v>
                </c:pt>
                <c:pt idx="1">
                  <c:v>2765.9496910008843</c:v>
                </c:pt>
                <c:pt idx="2">
                  <c:v>2632.3409143967624</c:v>
                </c:pt>
                <c:pt idx="3">
                  <c:v>2505.1860893029411</c:v>
                </c:pt>
                <c:pt idx="4">
                  <c:v>2384.1734585792383</c:v>
                </c:pt>
                <c:pt idx="5">
                  <c:v>2269.0063244664261</c:v>
                </c:pt>
                <c:pt idx="6">
                  <c:v>2159.402321145139</c:v>
                </c:pt>
                <c:pt idx="7">
                  <c:v>2055.0927224337102</c:v>
                </c:pt>
                <c:pt idx="8">
                  <c:v>1955.8217829275604</c:v>
                </c:pt>
                <c:pt idx="9">
                  <c:v>1861.3461109647474</c:v>
                </c:pt>
                <c:pt idx="10">
                  <c:v>1771.4340718803169</c:v>
                </c:pt>
                <c:pt idx="11">
                  <c:v>1685.865220086363</c:v>
                </c:pt>
                <c:pt idx="12">
                  <c:v>1604.4297585853731</c:v>
                </c:pt>
                <c:pt idx="13">
                  <c:v>1526.928024591698</c:v>
                </c:pt>
                <c:pt idx="14">
                  <c:v>1453.1699999999992</c:v>
                </c:pt>
              </c:numCache>
            </c:numRef>
          </c:val>
          <c:smooth val="0"/>
          <c:extLst>
            <c:ext xmlns:c16="http://schemas.microsoft.com/office/drawing/2014/chart" uri="{C3380CC4-5D6E-409C-BE32-E72D297353CC}">
              <c16:uniqueId val="{00000001-ABE7-4B61-8F0C-A9699F3813BD}"/>
            </c:ext>
          </c:extLst>
        </c:ser>
        <c:ser>
          <c:idx val="2"/>
          <c:order val="2"/>
          <c:tx>
            <c:v>Adjusted serious injuries</c:v>
          </c:tx>
          <c:spPr>
            <a:ln>
              <a:solidFill>
                <a:srgbClr val="FF0000"/>
              </a:solidFill>
            </a:ln>
          </c:spPr>
          <c:marker>
            <c:symbol val="none"/>
          </c:marker>
          <c:cat>
            <c:numLit>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Lit>
          </c:cat>
          <c:val>
            <c:numRef>
              <c:f>'Headline targets'!$I$14:$I$28</c:f>
              <c:numCache>
                <c:formatCode>0.0</c:formatCode>
                <c:ptCount val="15"/>
                <c:pt idx="0">
                  <c:v>3055.2</c:v>
                </c:pt>
                <c:pt idx="1">
                  <c:v>2739.27</c:v>
                </c:pt>
                <c:pt idx="2">
                  <c:v>2647.37</c:v>
                </c:pt>
                <c:pt idx="3">
                  <c:v>2448.9499999999998</c:v>
                </c:pt>
                <c:pt idx="4">
                  <c:v>1531</c:v>
                </c:pt>
                <c:pt idx="5">
                  <c:v>1596</c:v>
                </c:pt>
              </c:numCache>
            </c:numRef>
          </c:val>
          <c:smooth val="0"/>
          <c:extLst>
            <c:ext xmlns:c16="http://schemas.microsoft.com/office/drawing/2014/chart" uri="{C3380CC4-5D6E-409C-BE32-E72D297353CC}">
              <c16:uniqueId val="{00000002-ABE7-4B61-8F0C-A9699F3813BD}"/>
            </c:ext>
          </c:extLst>
        </c:ser>
        <c:dLbls>
          <c:showLegendKey val="0"/>
          <c:showVal val="0"/>
          <c:showCatName val="0"/>
          <c:showSerName val="0"/>
          <c:showPercent val="0"/>
          <c:showBubbleSize val="0"/>
        </c:dLbls>
        <c:smooth val="0"/>
        <c:axId val="426716800"/>
        <c:axId val="1"/>
      </c:lineChart>
      <c:catAx>
        <c:axId val="4267168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12700">
              <a:no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426716800"/>
        <c:crosses val="autoZero"/>
        <c:crossBetween val="midCat"/>
      </c:valAx>
      <c:spPr>
        <a:noFill/>
        <a:ln w="12700">
          <a:solidFill>
            <a:schemeClr val="tx1">
              <a:lumMod val="50000"/>
              <a:lumOff val="50000"/>
            </a:schemeClr>
          </a:solidFill>
          <a:prstDash val="solid"/>
        </a:ln>
      </c:spPr>
    </c:plotArea>
    <c:legend>
      <c:legendPos val="b"/>
      <c:legendEntry>
        <c:idx val="1"/>
        <c:txPr>
          <a:bodyPr/>
          <a:lstStyle/>
          <a:p>
            <a:pPr>
              <a:defRPr sz="1200" b="0" i="0" u="none" strike="noStrike" baseline="0">
                <a:solidFill>
                  <a:srgbClr val="000000"/>
                </a:solidFill>
                <a:latin typeface="Arial"/>
                <a:ea typeface="Arial"/>
                <a:cs typeface="Arial"/>
              </a:defRPr>
            </a:pPr>
            <a:endParaRPr lang="en-US"/>
          </a:p>
        </c:txPr>
      </c:legendEntry>
      <c:layout>
        <c:manualLayout>
          <c:xMode val="edge"/>
          <c:yMode val="edge"/>
          <c:x val="6.5192909596598791E-2"/>
          <c:y val="0.830039002134079"/>
          <c:w val="0.84775063848491516"/>
          <c:h val="9.9157063311011373E-2"/>
        </c:manualLayout>
      </c:layout>
      <c:overlay val="0"/>
      <c:spPr>
        <a:solidFill>
          <a:srgbClr val="FFFFFF"/>
        </a:solidFill>
        <a:ln w="3175">
          <a:solidFill>
            <a:schemeClr val="tx1"/>
          </a:solidFill>
          <a:prstDash val="solid"/>
        </a:ln>
      </c:spPr>
      <c:txPr>
        <a:bodyPr/>
        <a:lstStyle/>
        <a:p>
          <a:pPr>
            <a:defRPr sz="12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GB"/>
              <a:t>Child</a:t>
            </a:r>
            <a:r>
              <a:rPr lang="en-GB" baseline="0"/>
              <a:t> fatalities</a:t>
            </a:r>
            <a:endParaRPr lang="en-GB"/>
          </a:p>
        </c:rich>
      </c:tx>
      <c:layout>
        <c:manualLayout>
          <c:xMode val="edge"/>
          <c:yMode val="edge"/>
          <c:x val="0.27405283194268665"/>
          <c:y val="1.9047562979861161E-2"/>
        </c:manualLayout>
      </c:layout>
      <c:overlay val="0"/>
      <c:spPr>
        <a:noFill/>
        <a:ln w="25400">
          <a:noFill/>
        </a:ln>
      </c:spPr>
    </c:title>
    <c:autoTitleDeleted val="0"/>
    <c:plotArea>
      <c:layout>
        <c:manualLayout>
          <c:layoutTarget val="inner"/>
          <c:xMode val="edge"/>
          <c:yMode val="edge"/>
          <c:x val="5.9280911459198345E-2"/>
          <c:y val="0.10095256873617696"/>
          <c:w val="0.86880548925448065"/>
          <c:h val="0.6533345486133717"/>
        </c:manualLayout>
      </c:layout>
      <c:lineChart>
        <c:grouping val="standard"/>
        <c:varyColors val="0"/>
        <c:ser>
          <c:idx val="0"/>
          <c:order val="0"/>
          <c:tx>
            <c:v>Baseline 2014-18 average</c:v>
          </c:tx>
          <c:spPr>
            <a:ln>
              <a:solidFill>
                <a:srgbClr val="0070C0"/>
              </a:solidFill>
              <a:prstDash val="sysDash"/>
            </a:ln>
          </c:spPr>
          <c:marker>
            <c:symbol val="none"/>
          </c:marker>
          <c:cat>
            <c:numRef>
              <c:f>'Headline targets'!$R$106:$R$120</c:f>
              <c:numCache>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Cache>
            </c:numRef>
          </c:cat>
          <c:val>
            <c:numRef>
              <c:f>'Headline targets'!$U$106:$U$120</c:f>
              <c:numCache>
                <c:formatCode>#,##0.0</c:formatCode>
                <c:ptCount val="15"/>
                <c:pt idx="0">
                  <c:v>5.6</c:v>
                </c:pt>
                <c:pt idx="1">
                  <c:v>5.6</c:v>
                </c:pt>
                <c:pt idx="2">
                  <c:v>5.6</c:v>
                </c:pt>
                <c:pt idx="3">
                  <c:v>5.6</c:v>
                </c:pt>
                <c:pt idx="4">
                  <c:v>5.6</c:v>
                </c:pt>
                <c:pt idx="5">
                  <c:v>5.6</c:v>
                </c:pt>
                <c:pt idx="6">
                  <c:v>5.6</c:v>
                </c:pt>
                <c:pt idx="7">
                  <c:v>5.6</c:v>
                </c:pt>
                <c:pt idx="8">
                  <c:v>5.6</c:v>
                </c:pt>
                <c:pt idx="9">
                  <c:v>5.6</c:v>
                </c:pt>
                <c:pt idx="10">
                  <c:v>5.6</c:v>
                </c:pt>
                <c:pt idx="11">
                  <c:v>5.6</c:v>
                </c:pt>
                <c:pt idx="12">
                  <c:v>5.6</c:v>
                </c:pt>
                <c:pt idx="13">
                  <c:v>5.6</c:v>
                </c:pt>
                <c:pt idx="14">
                  <c:v>5.6</c:v>
                </c:pt>
              </c:numCache>
            </c:numRef>
          </c:val>
          <c:smooth val="0"/>
          <c:extLst>
            <c:ext xmlns:c16="http://schemas.microsoft.com/office/drawing/2014/chart" uri="{C3380CC4-5D6E-409C-BE32-E72D297353CC}">
              <c16:uniqueId val="{00000000-7EEA-44D1-A2A6-88C8CD650D31}"/>
            </c:ext>
          </c:extLst>
        </c:ser>
        <c:ser>
          <c:idx val="1"/>
          <c:order val="1"/>
          <c:tx>
            <c:v>Rate of reduction required</c:v>
          </c:tx>
          <c:spPr>
            <a:ln>
              <a:solidFill>
                <a:srgbClr val="7030A0"/>
              </a:solidFill>
              <a:prstDash val="lgDashDot"/>
            </a:ln>
          </c:spPr>
          <c:marker>
            <c:symbol val="none"/>
          </c:marker>
          <c:cat>
            <c:numRef>
              <c:f>'Headline targets'!$R$106:$R$120</c:f>
              <c:numCache>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Cache>
            </c:numRef>
          </c:cat>
          <c:val>
            <c:numRef>
              <c:f>'Headline targets'!$S$106:$S$120</c:f>
              <c:numCache>
                <c:formatCode>#,##0</c:formatCode>
                <c:ptCount val="15"/>
                <c:pt idx="0">
                  <c:v>5.6</c:v>
                </c:pt>
                <c:pt idx="1">
                  <c:v>5.2452203885252082</c:v>
                </c:pt>
                <c:pt idx="2">
                  <c:v>4.9129173078929531</c:v>
                </c:pt>
                <c:pt idx="3">
                  <c:v>4.6016667911604454</c:v>
                </c:pt>
                <c:pt idx="4">
                  <c:v>4.3101350846775253</c:v>
                </c:pt>
                <c:pt idx="5">
                  <c:v>4.0370729327586394</c:v>
                </c:pt>
                <c:pt idx="6">
                  <c:v>3.7813102244408698</c:v>
                </c:pt>
                <c:pt idx="7">
                  <c:v>3.5417509793885857</c:v>
                </c:pt>
                <c:pt idx="8">
                  <c:v>3.3173686514585952</c:v>
                </c:pt>
                <c:pt idx="9">
                  <c:v>3.1072017298008925</c:v>
                </c:pt>
                <c:pt idx="10">
                  <c:v>2.9103496186450779</c:v>
                </c:pt>
                <c:pt idx="11">
                  <c:v>2.7259687781167368</c:v>
                </c:pt>
                <c:pt idx="12">
                  <c:v>2.5532691095466173</c:v>
                </c:pt>
                <c:pt idx="13">
                  <c:v>2.3915105697831285</c:v>
                </c:pt>
                <c:pt idx="14">
                  <c:v>2.2400000000000007</c:v>
                </c:pt>
              </c:numCache>
            </c:numRef>
          </c:val>
          <c:smooth val="0"/>
          <c:extLst>
            <c:ext xmlns:c16="http://schemas.microsoft.com/office/drawing/2014/chart" uri="{C3380CC4-5D6E-409C-BE32-E72D297353CC}">
              <c16:uniqueId val="{00000001-7EEA-44D1-A2A6-88C8CD650D31}"/>
            </c:ext>
          </c:extLst>
        </c:ser>
        <c:ser>
          <c:idx val="2"/>
          <c:order val="2"/>
          <c:tx>
            <c:v>Children killed</c:v>
          </c:tx>
          <c:spPr>
            <a:ln>
              <a:noFill/>
            </a:ln>
          </c:spPr>
          <c:marker>
            <c:symbol val="x"/>
            <c:size val="9"/>
            <c:spPr>
              <a:noFill/>
              <a:ln>
                <a:solidFill>
                  <a:schemeClr val="tx1"/>
                </a:solidFill>
              </a:ln>
            </c:spPr>
          </c:marker>
          <c:cat>
            <c:numRef>
              <c:f>'Headline targets'!$R$106:$R$120</c:f>
              <c:numCache>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Cache>
            </c:numRef>
          </c:cat>
          <c:val>
            <c:numRef>
              <c:f>'Headline targets'!$P$14:$P$28</c:f>
              <c:numCache>
                <c:formatCode>#,##0</c:formatCode>
                <c:ptCount val="15"/>
                <c:pt idx="0">
                  <c:v>12</c:v>
                </c:pt>
                <c:pt idx="1">
                  <c:v>2</c:v>
                </c:pt>
                <c:pt idx="2">
                  <c:v>3</c:v>
                </c:pt>
                <c:pt idx="3">
                  <c:v>2</c:v>
                </c:pt>
                <c:pt idx="4">
                  <c:v>6</c:v>
                </c:pt>
                <c:pt idx="5">
                  <c:v>5</c:v>
                </c:pt>
              </c:numCache>
            </c:numRef>
          </c:val>
          <c:smooth val="0"/>
          <c:extLst>
            <c:ext xmlns:c16="http://schemas.microsoft.com/office/drawing/2014/chart" uri="{C3380CC4-5D6E-409C-BE32-E72D297353CC}">
              <c16:uniqueId val="{00000002-7EEA-44D1-A2A6-88C8CD650D31}"/>
            </c:ext>
          </c:extLst>
        </c:ser>
        <c:ser>
          <c:idx val="3"/>
          <c:order val="3"/>
          <c:tx>
            <c:v>Children killed (3 year average)</c:v>
          </c:tx>
          <c:spPr>
            <a:ln>
              <a:solidFill>
                <a:srgbClr val="FF0000"/>
              </a:solidFill>
            </a:ln>
          </c:spPr>
          <c:marker>
            <c:symbol val="none"/>
          </c:marker>
          <c:cat>
            <c:numRef>
              <c:f>'Headline targets'!$R$106:$R$120</c:f>
              <c:numCache>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Cache>
            </c:numRef>
          </c:cat>
          <c:val>
            <c:numRef>
              <c:f>'Headline targets'!$W$107:$W$110</c:f>
              <c:numCache>
                <c:formatCode>0.0</c:formatCode>
                <c:ptCount val="4"/>
                <c:pt idx="0">
                  <c:v>5.666666666666667</c:v>
                </c:pt>
                <c:pt idx="1">
                  <c:v>2.3333333333333335</c:v>
                </c:pt>
                <c:pt idx="2">
                  <c:v>3.6666666666666665</c:v>
                </c:pt>
                <c:pt idx="3">
                  <c:v>4.333333333333333</c:v>
                </c:pt>
              </c:numCache>
            </c:numRef>
          </c:val>
          <c:smooth val="0"/>
          <c:extLst>
            <c:ext xmlns:c16="http://schemas.microsoft.com/office/drawing/2014/chart" uri="{C3380CC4-5D6E-409C-BE32-E72D297353CC}">
              <c16:uniqueId val="{00000003-7EEA-44D1-A2A6-88C8CD650D31}"/>
            </c:ext>
          </c:extLst>
        </c:ser>
        <c:dLbls>
          <c:showLegendKey val="0"/>
          <c:showVal val="0"/>
          <c:showCatName val="0"/>
          <c:showSerName val="0"/>
          <c:showPercent val="0"/>
          <c:showBubbleSize val="0"/>
        </c:dLbls>
        <c:smooth val="0"/>
        <c:axId val="426716800"/>
        <c:axId val="1"/>
      </c:lineChart>
      <c:catAx>
        <c:axId val="4267168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12700">
              <a:no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426716800"/>
        <c:crosses val="autoZero"/>
        <c:crossBetween val="midCat"/>
      </c:valAx>
      <c:spPr>
        <a:noFill/>
        <a:ln w="12700">
          <a:solidFill>
            <a:srgbClr val="C0C0C0"/>
          </a:solidFill>
          <a:prstDash val="solid"/>
        </a:ln>
      </c:spPr>
    </c:plotArea>
    <c:legend>
      <c:legendPos val="b"/>
      <c:legendEntry>
        <c:idx val="1"/>
        <c:txPr>
          <a:bodyPr/>
          <a:lstStyle/>
          <a:p>
            <a:pPr>
              <a:defRPr sz="1200" b="0" i="0" u="none" strike="noStrike" baseline="0">
                <a:solidFill>
                  <a:srgbClr val="000000"/>
                </a:solidFill>
                <a:latin typeface="Arial"/>
                <a:ea typeface="Arial"/>
                <a:cs typeface="Arial"/>
              </a:defRPr>
            </a:pPr>
            <a:endParaRPr lang="en-US"/>
          </a:p>
        </c:txPr>
      </c:legendEntry>
      <c:layout>
        <c:manualLayout>
          <c:xMode val="edge"/>
          <c:yMode val="edge"/>
          <c:x val="6.5192909596598791E-2"/>
          <c:y val="0.830039002134079"/>
          <c:w val="0.9"/>
          <c:h val="4.8923618050281795E-2"/>
        </c:manualLayout>
      </c:layout>
      <c:overlay val="0"/>
      <c:spPr>
        <a:solidFill>
          <a:srgbClr val="FFFFFF"/>
        </a:solidFill>
        <a:ln w="3175">
          <a:solidFill>
            <a:schemeClr val="tx1"/>
          </a:solidFill>
          <a:prstDash val="solid"/>
        </a:ln>
      </c:spPr>
      <c:txPr>
        <a:bodyPr/>
        <a:lstStyle/>
        <a:p>
          <a:pPr>
            <a:defRPr sz="12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GB"/>
              <a:t>Children seriously injured</a:t>
            </a:r>
          </a:p>
        </c:rich>
      </c:tx>
      <c:layout>
        <c:manualLayout>
          <c:xMode val="edge"/>
          <c:yMode val="edge"/>
          <c:x val="0.27405283194268665"/>
          <c:y val="1.9047562979861161E-2"/>
        </c:manualLayout>
      </c:layout>
      <c:overlay val="0"/>
      <c:spPr>
        <a:noFill/>
        <a:ln w="25400">
          <a:noFill/>
        </a:ln>
      </c:spPr>
    </c:title>
    <c:autoTitleDeleted val="0"/>
    <c:plotArea>
      <c:layout>
        <c:manualLayout>
          <c:layoutTarget val="inner"/>
          <c:xMode val="edge"/>
          <c:yMode val="edge"/>
          <c:x val="5.9280911459198345E-2"/>
          <c:y val="0.10095256873617696"/>
          <c:w val="0.86880548925448065"/>
          <c:h val="0.6533345486133717"/>
        </c:manualLayout>
      </c:layout>
      <c:lineChart>
        <c:grouping val="standard"/>
        <c:varyColors val="0"/>
        <c:ser>
          <c:idx val="0"/>
          <c:order val="0"/>
          <c:tx>
            <c:v>Baseline 2014-18 average</c:v>
          </c:tx>
          <c:spPr>
            <a:ln>
              <a:solidFill>
                <a:srgbClr val="0070C0"/>
              </a:solidFill>
              <a:prstDash val="sysDash"/>
            </a:ln>
          </c:spPr>
          <c:marker>
            <c:symbol val="none"/>
          </c:marker>
          <c:cat>
            <c:numLit>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Lit>
          </c:cat>
          <c:val>
            <c:numRef>
              <c:f>'Headline targets'!$U$142:$U$156</c:f>
              <c:numCache>
                <c:formatCode>#,##0.0</c:formatCode>
                <c:ptCount val="15"/>
                <c:pt idx="0">
                  <c:v>277.66000000000003</c:v>
                </c:pt>
                <c:pt idx="1">
                  <c:v>277.66000000000003</c:v>
                </c:pt>
                <c:pt idx="2">
                  <c:v>277.66000000000003</c:v>
                </c:pt>
                <c:pt idx="3">
                  <c:v>277.66000000000003</c:v>
                </c:pt>
                <c:pt idx="4">
                  <c:v>277.66000000000003</c:v>
                </c:pt>
                <c:pt idx="5">
                  <c:v>277.66000000000003</c:v>
                </c:pt>
                <c:pt idx="6">
                  <c:v>277.66000000000003</c:v>
                </c:pt>
                <c:pt idx="7">
                  <c:v>277.66000000000003</c:v>
                </c:pt>
                <c:pt idx="8">
                  <c:v>277.66000000000003</c:v>
                </c:pt>
                <c:pt idx="9">
                  <c:v>277.66000000000003</c:v>
                </c:pt>
                <c:pt idx="10">
                  <c:v>277.66000000000003</c:v>
                </c:pt>
                <c:pt idx="11">
                  <c:v>277.66000000000003</c:v>
                </c:pt>
                <c:pt idx="12">
                  <c:v>277.66000000000003</c:v>
                </c:pt>
                <c:pt idx="13">
                  <c:v>277.66000000000003</c:v>
                </c:pt>
                <c:pt idx="14">
                  <c:v>277.66000000000003</c:v>
                </c:pt>
              </c:numCache>
            </c:numRef>
          </c:val>
          <c:smooth val="0"/>
          <c:extLst>
            <c:ext xmlns:c16="http://schemas.microsoft.com/office/drawing/2014/chart" uri="{C3380CC4-5D6E-409C-BE32-E72D297353CC}">
              <c16:uniqueId val="{00000000-E7CF-47C0-8C94-B1D9388A8268}"/>
            </c:ext>
          </c:extLst>
        </c:ser>
        <c:ser>
          <c:idx val="1"/>
          <c:order val="1"/>
          <c:tx>
            <c:v>Rate of reduction required</c:v>
          </c:tx>
          <c:spPr>
            <a:ln>
              <a:solidFill>
                <a:srgbClr val="7030A0"/>
              </a:solidFill>
              <a:prstDash val="lgDashDot"/>
            </a:ln>
          </c:spPr>
          <c:marker>
            <c:symbol val="none"/>
          </c:marker>
          <c:cat>
            <c:numLit>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Lit>
          </c:cat>
          <c:val>
            <c:numRef>
              <c:f>'Headline targets'!$S$142:$S$156</c:f>
              <c:numCache>
                <c:formatCode>#,##0</c:formatCode>
                <c:ptCount val="15"/>
                <c:pt idx="0">
                  <c:v>277.66000000000003</c:v>
                </c:pt>
                <c:pt idx="1">
                  <c:v>260.06926662105525</c:v>
                </c:pt>
                <c:pt idx="2">
                  <c:v>243.59296780527811</c:v>
                </c:pt>
                <c:pt idx="3">
                  <c:v>228.16050022028739</c:v>
                </c:pt>
                <c:pt idx="4">
                  <c:v>213.70573350206459</c:v>
                </c:pt>
                <c:pt idx="5">
                  <c:v>200.16672687674352</c:v>
                </c:pt>
                <c:pt idx="6">
                  <c:v>187.48546373540213</c:v>
                </c:pt>
                <c:pt idx="7">
                  <c:v>175.60760302447051</c:v>
                </c:pt>
                <c:pt idx="8">
                  <c:v>164.48224638642745</c:v>
                </c:pt>
                <c:pt idx="9">
                  <c:v>154.06172005294928</c:v>
                </c:pt>
                <c:pt idx="10">
                  <c:v>144.30137055589151</c:v>
                </c:pt>
                <c:pt idx="11">
                  <c:v>135.15937338069523</c:v>
                </c:pt>
                <c:pt idx="12">
                  <c:v>126.59655374227034</c:v>
                </c:pt>
                <c:pt idx="13">
                  <c:v>118.57621871535423</c:v>
                </c:pt>
                <c:pt idx="14">
                  <c:v>111.06400000000006</c:v>
                </c:pt>
              </c:numCache>
            </c:numRef>
          </c:val>
          <c:smooth val="0"/>
          <c:extLst>
            <c:ext xmlns:c16="http://schemas.microsoft.com/office/drawing/2014/chart" uri="{C3380CC4-5D6E-409C-BE32-E72D297353CC}">
              <c16:uniqueId val="{00000001-E7CF-47C0-8C94-B1D9388A8268}"/>
            </c:ext>
          </c:extLst>
        </c:ser>
        <c:ser>
          <c:idx val="2"/>
          <c:order val="2"/>
          <c:tx>
            <c:v>Adjusted child serious casualties</c:v>
          </c:tx>
          <c:spPr>
            <a:ln>
              <a:solidFill>
                <a:srgbClr val="FF0000"/>
              </a:solidFill>
            </a:ln>
          </c:spPr>
          <c:marker>
            <c:symbol val="none"/>
          </c:marker>
          <c:cat>
            <c:numLit>
              <c:formatCode>General</c:formatCode>
              <c:ptCount val="1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numLit>
          </c:cat>
          <c:val>
            <c:numRef>
              <c:f>'Headline targets'!$W$14:$W$28</c:f>
              <c:numCache>
                <c:formatCode>General</c:formatCode>
                <c:ptCount val="15"/>
                <c:pt idx="0">
                  <c:v>298.30000000000007</c:v>
                </c:pt>
                <c:pt idx="1">
                  <c:v>272.39999999999998</c:v>
                </c:pt>
                <c:pt idx="2">
                  <c:v>241.1</c:v>
                </c:pt>
                <c:pt idx="3">
                  <c:v>243.20000000000002</c:v>
                </c:pt>
                <c:pt idx="4">
                  <c:v>144</c:v>
                </c:pt>
                <c:pt idx="5">
                  <c:v>139</c:v>
                </c:pt>
              </c:numCache>
            </c:numRef>
          </c:val>
          <c:smooth val="0"/>
          <c:extLst>
            <c:ext xmlns:c16="http://schemas.microsoft.com/office/drawing/2014/chart" uri="{C3380CC4-5D6E-409C-BE32-E72D297353CC}">
              <c16:uniqueId val="{00000002-E7CF-47C0-8C94-B1D9388A8268}"/>
            </c:ext>
          </c:extLst>
        </c:ser>
        <c:dLbls>
          <c:showLegendKey val="0"/>
          <c:showVal val="0"/>
          <c:showCatName val="0"/>
          <c:showSerName val="0"/>
          <c:showPercent val="0"/>
          <c:showBubbleSize val="0"/>
        </c:dLbls>
        <c:smooth val="0"/>
        <c:axId val="426716800"/>
        <c:axId val="1"/>
      </c:lineChart>
      <c:catAx>
        <c:axId val="4267168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12700">
              <a:solidFill>
                <a:srgbClr val="007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426716800"/>
        <c:crosses val="autoZero"/>
        <c:crossBetween val="midCat"/>
      </c:valAx>
      <c:spPr>
        <a:noFill/>
        <a:ln w="12700">
          <a:solidFill>
            <a:srgbClr val="C0C0C0"/>
          </a:solidFill>
          <a:prstDash val="sysDash"/>
        </a:ln>
      </c:spPr>
    </c:plotArea>
    <c:legend>
      <c:legendPos val="b"/>
      <c:legendEntry>
        <c:idx val="1"/>
        <c:txPr>
          <a:bodyPr/>
          <a:lstStyle/>
          <a:p>
            <a:pPr>
              <a:defRPr sz="1200" b="0" i="0" u="none" strike="noStrike" baseline="0">
                <a:solidFill>
                  <a:srgbClr val="000000"/>
                </a:solidFill>
                <a:latin typeface="Arial"/>
                <a:ea typeface="Arial"/>
                <a:cs typeface="Arial"/>
              </a:defRPr>
            </a:pPr>
            <a:endParaRPr lang="en-US"/>
          </a:p>
        </c:txPr>
      </c:legendEntry>
      <c:layout>
        <c:manualLayout>
          <c:xMode val="edge"/>
          <c:yMode val="edge"/>
          <c:x val="6.5192909596598791E-2"/>
          <c:y val="0.830039002134079"/>
          <c:w val="0.84775063848491516"/>
          <c:h val="9.9157063311011373E-2"/>
        </c:manualLayout>
      </c:layout>
      <c:overlay val="0"/>
      <c:spPr>
        <a:solidFill>
          <a:srgbClr val="FFFFFF"/>
        </a:solidFill>
        <a:ln w="3175">
          <a:solidFill>
            <a:schemeClr val="tx1"/>
          </a:solidFill>
          <a:prstDash val="solid"/>
        </a:ln>
      </c:spPr>
      <c:txPr>
        <a:bodyPr/>
        <a:lstStyle/>
        <a:p>
          <a:pPr>
            <a:defRPr sz="12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333375</xdr:colOff>
      <xdr:row>36</xdr:row>
      <xdr:rowOff>0</xdr:rowOff>
    </xdr:from>
    <xdr:to>
      <xdr:col>16</xdr:col>
      <xdr:colOff>485775</xdr:colOff>
      <xdr:row>36</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342900</xdr:colOff>
      <xdr:row>36</xdr:row>
      <xdr:rowOff>0</xdr:rowOff>
    </xdr:from>
    <xdr:to>
      <xdr:col>16</xdr:col>
      <xdr:colOff>495300</xdr:colOff>
      <xdr:row>36</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333375</xdr:colOff>
      <xdr:row>36</xdr:row>
      <xdr:rowOff>0</xdr:rowOff>
    </xdr:from>
    <xdr:to>
      <xdr:col>16</xdr:col>
      <xdr:colOff>504825</xdr:colOff>
      <xdr:row>36</xdr:row>
      <xdr:rowOff>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323850</xdr:colOff>
      <xdr:row>35</xdr:row>
      <xdr:rowOff>107950</xdr:rowOff>
    </xdr:from>
    <xdr:to>
      <xdr:col>16</xdr:col>
      <xdr:colOff>400050</xdr:colOff>
      <xdr:row>64</xdr:row>
      <xdr:rowOff>127000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276225</xdr:colOff>
      <xdr:row>68</xdr:row>
      <xdr:rowOff>114300</xdr:rowOff>
    </xdr:from>
    <xdr:to>
      <xdr:col>16</xdr:col>
      <xdr:colOff>428625</xdr:colOff>
      <xdr:row>99</xdr:row>
      <xdr:rowOff>95250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0</xdr:colOff>
      <xdr:row>104</xdr:row>
      <xdr:rowOff>0</xdr:rowOff>
    </xdr:from>
    <xdr:to>
      <xdr:col>17</xdr:col>
      <xdr:colOff>152400</xdr:colOff>
      <xdr:row>134</xdr:row>
      <xdr:rowOff>146050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0</xdr:colOff>
      <xdr:row>140</xdr:row>
      <xdr:rowOff>0</xdr:rowOff>
    </xdr:from>
    <xdr:to>
      <xdr:col>17</xdr:col>
      <xdr:colOff>152400</xdr:colOff>
      <xdr:row>170</xdr:row>
      <xdr:rowOff>146050</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0.78134</cdr:x>
      <cdr:y>0.12997</cdr:y>
    </cdr:from>
    <cdr:to>
      <cdr:x>0.90617</cdr:x>
      <cdr:y>0.1871</cdr:y>
    </cdr:to>
    <cdr:sp macro="" textlink="">
      <cdr:nvSpPr>
        <cdr:cNvPr id="2" name="TextBox 1"/>
        <cdr:cNvSpPr txBox="1"/>
      </cdr:nvSpPr>
      <cdr:spPr>
        <a:xfrm xmlns:a="http://schemas.openxmlformats.org/drawingml/2006/main">
          <a:off x="7204075" y="612775"/>
          <a:ext cx="1151021" cy="269369"/>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GB" sz="1200" b="1">
              <a:solidFill>
                <a:srgbClr val="FF0000"/>
              </a:solidFill>
              <a:latin typeface="Arial" panose="020B0604020202020204" pitchFamily="34" charset="0"/>
              <a:cs typeface="Arial" panose="020B0604020202020204" pitchFamily="34" charset="0"/>
            </a:rPr>
            <a:t>Target: - 50%</a:t>
          </a:r>
        </a:p>
      </cdr:txBody>
    </cdr:sp>
  </cdr:relSizeAnchor>
</c:userShapes>
</file>

<file path=xl/drawings/drawing3.xml><?xml version="1.0" encoding="utf-8"?>
<c:userShapes xmlns:c="http://schemas.openxmlformats.org/drawingml/2006/chart">
  <cdr:relSizeAnchor xmlns:cdr="http://schemas.openxmlformats.org/drawingml/2006/chartDrawing">
    <cdr:from>
      <cdr:x>0.77903</cdr:x>
      <cdr:y>0.11873</cdr:y>
    </cdr:from>
    <cdr:to>
      <cdr:x>0.90284</cdr:x>
      <cdr:y>0.1726</cdr:y>
    </cdr:to>
    <cdr:sp macro="" textlink="">
      <cdr:nvSpPr>
        <cdr:cNvPr id="2" name="TextBox 1"/>
        <cdr:cNvSpPr txBox="1"/>
      </cdr:nvSpPr>
      <cdr:spPr>
        <a:xfrm xmlns:a="http://schemas.openxmlformats.org/drawingml/2006/main">
          <a:off x="7242175" y="593725"/>
          <a:ext cx="1151021" cy="269369"/>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GB" sz="1200" b="1">
              <a:solidFill>
                <a:srgbClr val="FF0000"/>
              </a:solidFill>
              <a:latin typeface="Arial" panose="020B0604020202020204" pitchFamily="34" charset="0"/>
              <a:cs typeface="Arial" panose="020B0604020202020204" pitchFamily="34" charset="0"/>
            </a:rPr>
            <a:t>Target: - 50%</a:t>
          </a:r>
        </a:p>
      </cdr:txBody>
    </cdr:sp>
  </cdr:relSizeAnchor>
</c:userShapes>
</file>

<file path=xl/drawings/drawing4.xml><?xml version="1.0" encoding="utf-8"?>
<c:userShapes xmlns:c="http://schemas.openxmlformats.org/drawingml/2006/chart">
  <cdr:relSizeAnchor xmlns:cdr="http://schemas.openxmlformats.org/drawingml/2006/chartDrawing">
    <cdr:from>
      <cdr:x>0.76059</cdr:x>
      <cdr:y>0.13769</cdr:y>
    </cdr:from>
    <cdr:to>
      <cdr:x>0.8844</cdr:x>
      <cdr:y>0.19152</cdr:y>
    </cdr:to>
    <cdr:sp macro="" textlink="">
      <cdr:nvSpPr>
        <cdr:cNvPr id="2" name="TextBox 1"/>
        <cdr:cNvSpPr txBox="1"/>
      </cdr:nvSpPr>
      <cdr:spPr>
        <a:xfrm xmlns:a="http://schemas.openxmlformats.org/drawingml/2006/main">
          <a:off x="7070725" y="688975"/>
          <a:ext cx="1151021" cy="269369"/>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GB" sz="1200" b="1">
              <a:solidFill>
                <a:srgbClr val="FF0000"/>
              </a:solidFill>
              <a:latin typeface="Arial" panose="020B0604020202020204" pitchFamily="34" charset="0"/>
              <a:cs typeface="Arial" panose="020B0604020202020204" pitchFamily="34" charset="0"/>
            </a:rPr>
            <a:t>Target: - 60%</a:t>
          </a:r>
        </a:p>
      </cdr:txBody>
    </cdr:sp>
  </cdr:relSizeAnchor>
</c:userShapes>
</file>

<file path=xl/drawings/drawing5.xml><?xml version="1.0" encoding="utf-8"?>
<c:userShapes xmlns:c="http://schemas.openxmlformats.org/drawingml/2006/chart">
  <cdr:relSizeAnchor xmlns:cdr="http://schemas.openxmlformats.org/drawingml/2006/chartDrawing">
    <cdr:from>
      <cdr:x>0.77083</cdr:x>
      <cdr:y>0.12627</cdr:y>
    </cdr:from>
    <cdr:to>
      <cdr:x>0.89465</cdr:x>
      <cdr:y>0.1801</cdr:y>
    </cdr:to>
    <cdr:sp macro="" textlink="">
      <cdr:nvSpPr>
        <cdr:cNvPr id="2" name="TextBox 1"/>
        <cdr:cNvSpPr txBox="1"/>
      </cdr:nvSpPr>
      <cdr:spPr>
        <a:xfrm xmlns:a="http://schemas.openxmlformats.org/drawingml/2006/main">
          <a:off x="7165975" y="631825"/>
          <a:ext cx="1151021" cy="269369"/>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GB" sz="1200" b="1">
              <a:solidFill>
                <a:srgbClr val="FF0000"/>
              </a:solidFill>
              <a:latin typeface="Arial" panose="020B0604020202020204" pitchFamily="34" charset="0"/>
              <a:cs typeface="Arial" panose="020B0604020202020204" pitchFamily="34" charset="0"/>
            </a:rPr>
            <a:t>Target: - 60%</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016789\Objective\Director\Cache\erdm.scotland.gov.uk%208443%20uA2238\A27152473\Reported%20Road%20Casualties%20Scotland%202010%20-%20tabl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dd\t&amp;p\eas\branch2\transtat\exeldata\ras\y99\rast2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1Data"/>
      <sheetName val="Figure1"/>
      <sheetName val="figs2&amp;3data"/>
      <sheetName val="Figures 2&amp;3"/>
      <sheetName val="Fig4data"/>
      <sheetName val="Fig5data"/>
      <sheetName val="Figures 4&amp;5"/>
      <sheetName val="Fig6data"/>
      <sheetName val="Figure6"/>
      <sheetName val="Fig7data"/>
      <sheetName val="Figure7"/>
      <sheetName val="Figure8"/>
      <sheetName val="Figure8a"/>
      <sheetName val="Figure 9"/>
      <sheetName val="Figure10"/>
      <sheetName val="Table A"/>
      <sheetName val="Table B"/>
      <sheetName val="Table C-D"/>
      <sheetName val="Table E-F"/>
      <sheetName val="Table G"/>
      <sheetName val="Table G2"/>
      <sheetName val="Table H"/>
      <sheetName val="Table I"/>
      <sheetName val="Table J"/>
      <sheetName val="Table K"/>
      <sheetName val="Table L"/>
      <sheetName val="Table M - Accs"/>
      <sheetName val="Chart M"/>
      <sheetName val="Table N - Accidents"/>
      <sheetName val="Table O - vehicles"/>
      <sheetName val="Table P - ped"/>
      <sheetName val="Table Q - pairs - veh"/>
      <sheetName val="Table R - cas"/>
      <sheetName val="Table S - cas"/>
      <sheetName val="Table T - Freq of factors"/>
      <sheetName val="Table1"/>
      <sheetName val="Table2"/>
      <sheetName val="Table2Chart"/>
      <sheetName val="Table2Chart ORIG"/>
      <sheetName val="Table3"/>
      <sheetName val="Table4"/>
      <sheetName val="Table5a"/>
      <sheetName val="Table5b"/>
      <sheetName val="Table5c9498"/>
      <sheetName val="Table5c0610"/>
      <sheetName val="Table6"/>
      <sheetName val="Table7"/>
      <sheetName val="Table8"/>
      <sheetName val="Table9-11"/>
      <sheetName val="Table12"/>
      <sheetName val="13a-c"/>
      <sheetName val="13d-e"/>
      <sheetName val="Table14a"/>
      <sheetName val="Table14b"/>
      <sheetName val="Table15"/>
      <sheetName val="Table16"/>
      <sheetName val="Table16chart"/>
      <sheetName val="Table17"/>
      <sheetName val="Table18a"/>
      <sheetName val="Table18b"/>
      <sheetName val="Table18Chart"/>
      <sheetName val="Table19"/>
      <sheetName val="Table20"/>
      <sheetName val="Table21"/>
      <sheetName val="Table21Chart"/>
      <sheetName val="Table22Chart"/>
      <sheetName val="Table23a"/>
      <sheetName val="table23b"/>
      <sheetName val="table23c"/>
      <sheetName val="Table23b &amp; c"/>
      <sheetName val="Table23Chart"/>
      <sheetName val="Table24a"/>
      <sheetName val="Table24b"/>
      <sheetName val="Table25"/>
      <sheetName val="Table26"/>
      <sheetName val="Table27"/>
      <sheetName val="Table27Chart"/>
      <sheetName val="Table28"/>
      <sheetName val="Table28Chart"/>
      <sheetName val="Table29"/>
      <sheetName val="Table30"/>
      <sheetName val="Table31"/>
      <sheetName val="Table31Chart"/>
      <sheetName val="Table32"/>
      <sheetName val="Table32a"/>
      <sheetName val="Table32(b)"/>
      <sheetName val="Table32Chart"/>
      <sheetName val="Table32Chart (2)"/>
      <sheetName val="Table33"/>
      <sheetName val="Table34"/>
      <sheetName val="Table34a"/>
      <sheetName val="Table35a"/>
      <sheetName val="Table35b"/>
      <sheetName val="Table36"/>
      <sheetName val="Table37a"/>
      <sheetName val="Table37b"/>
      <sheetName val="Table38a"/>
      <sheetName val="Table38b"/>
      <sheetName val="Table39a"/>
      <sheetName val="Table39b"/>
      <sheetName val="Table40"/>
      <sheetName val="Table41"/>
      <sheetName val="Table42"/>
      <sheetName val="Table43a"/>
      <sheetName val="Table43b"/>
      <sheetName val="Tables44_45"/>
      <sheetName val="AppendixF_Accident"/>
      <sheetName val="AppendixF_Vehicle1"/>
      <sheetName val="AppendixF_Vehicle2"/>
      <sheetName val="AppendixF_Casualty1"/>
      <sheetName val="AppendixF_Casualty2"/>
      <sheetName val="Appendix H"/>
      <sheetName val="AppendixH_Child KSI chart "/>
      <sheetName val="AppendixH_All KSI chart"/>
      <sheetName val="AppendixH_Slight casualty chart"/>
      <sheetName val="TableHwork1"/>
      <sheetName val="TableHwork2"/>
      <sheetName val="TableHwork3"/>
      <sheetName val="Figure4"/>
      <sheetName val="Figure5"/>
      <sheetName val="Table 36"/>
      <sheetName val="Table 4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ow r="10">
          <cell r="B10" t="str">
            <v>Year</v>
          </cell>
          <cell r="E10" t="str">
            <v>Numbers</v>
          </cell>
          <cell r="J10" t="str">
            <v>Rates per thousand population</v>
          </cell>
        </row>
        <row r="11">
          <cell r="C11" t="str">
            <v>17-25</v>
          </cell>
          <cell r="D11" t="str">
            <v>26-34</v>
          </cell>
          <cell r="E11" t="str">
            <v>35-59</v>
          </cell>
          <cell r="F11" t="str">
            <v>60+</v>
          </cell>
          <cell r="G11" t="str">
            <v>Total 2</v>
          </cell>
          <cell r="I11" t="str">
            <v>17-25</v>
          </cell>
          <cell r="J11" t="str">
            <v>26-34</v>
          </cell>
          <cell r="K11" t="str">
            <v>35-59</v>
          </cell>
          <cell r="L11" t="str">
            <v>60+</v>
          </cell>
          <cell r="M11" t="str">
            <v>Total 3</v>
          </cell>
        </row>
        <row r="12">
          <cell r="B12" t="str">
            <v>1994-98 average</v>
          </cell>
          <cell r="C12">
            <v>3789</v>
          </cell>
          <cell r="D12">
            <v>3185</v>
          </cell>
          <cell r="E12">
            <v>4903</v>
          </cell>
          <cell r="F12">
            <v>1375</v>
          </cell>
          <cell r="G12">
            <v>13514</v>
          </cell>
          <cell r="I12">
            <v>12.64711459115</v>
          </cell>
          <cell r="J12">
            <v>9.0359343515880006</v>
          </cell>
          <cell r="K12">
            <v>6.0540969307469998</v>
          </cell>
          <cell r="L12">
            <v>3.1774422398770001</v>
          </cell>
          <cell r="M12">
            <v>6.9942087736009997</v>
          </cell>
        </row>
        <row r="13">
          <cell r="B13">
            <v>1999</v>
          </cell>
          <cell r="C13">
            <v>3086</v>
          </cell>
          <cell r="D13">
            <v>2860</v>
          </cell>
          <cell r="E13">
            <v>4891</v>
          </cell>
          <cell r="F13">
            <v>1342</v>
          </cell>
          <cell r="G13">
            <v>12286</v>
          </cell>
          <cell r="I13">
            <v>10.989050120182</v>
          </cell>
          <cell r="J13">
            <v>8.6377694017589999</v>
          </cell>
          <cell r="K13">
            <v>5.8169959515330003</v>
          </cell>
          <cell r="L13">
            <v>3.0291060525689999</v>
          </cell>
          <cell r="M13">
            <v>6.4242821936769996</v>
          </cell>
        </row>
        <row r="14">
          <cell r="B14">
            <v>2000</v>
          </cell>
          <cell r="C14">
            <v>2940</v>
          </cell>
          <cell r="D14">
            <v>2738</v>
          </cell>
          <cell r="E14">
            <v>4729</v>
          </cell>
          <cell r="F14">
            <v>1386</v>
          </cell>
          <cell r="G14">
            <v>11878</v>
          </cell>
          <cell r="I14">
            <v>10.521606871253001</v>
          </cell>
          <cell r="J14">
            <v>8.6062739674359996</v>
          </cell>
          <cell r="K14">
            <v>5.5554119745030004</v>
          </cell>
          <cell r="L14">
            <v>3.0995686098230002</v>
          </cell>
          <cell r="M14">
            <v>6.2200482498099996</v>
          </cell>
        </row>
        <row r="15">
          <cell r="B15">
            <v>2001</v>
          </cell>
          <cell r="C15">
            <v>2804</v>
          </cell>
          <cell r="D15">
            <v>2573</v>
          </cell>
          <cell r="E15">
            <v>4525</v>
          </cell>
          <cell r="F15">
            <v>1331</v>
          </cell>
          <cell r="G15">
            <v>11303</v>
          </cell>
          <cell r="I15">
            <v>9.962197652275</v>
          </cell>
          <cell r="J15">
            <v>8.3540045974619996</v>
          </cell>
          <cell r="K15">
            <v>5.2470460000700001</v>
          </cell>
          <cell r="L15">
            <v>2.9490485939400002</v>
          </cell>
          <cell r="M15">
            <v>5.9022205968739998</v>
          </cell>
        </row>
        <row r="16">
          <cell r="B16">
            <v>2002</v>
          </cell>
          <cell r="C16">
            <v>2757</v>
          </cell>
          <cell r="D16">
            <v>2356</v>
          </cell>
          <cell r="E16">
            <v>4572</v>
          </cell>
          <cell r="F16">
            <v>1369</v>
          </cell>
          <cell r="G16">
            <v>11138</v>
          </cell>
          <cell r="I16">
            <v>9.6837417106890005</v>
          </cell>
          <cell r="J16">
            <v>7.927214976918</v>
          </cell>
          <cell r="K16">
            <v>5.2476025962549997</v>
          </cell>
          <cell r="L16">
            <v>3.0033851155829998</v>
          </cell>
          <cell r="M16">
            <v>5.7905208116160001</v>
          </cell>
        </row>
        <row r="17">
          <cell r="B17">
            <v>2003</v>
          </cell>
          <cell r="C17">
            <v>2692</v>
          </cell>
          <cell r="D17">
            <v>2161</v>
          </cell>
          <cell r="E17">
            <v>4528</v>
          </cell>
          <cell r="F17">
            <v>1409</v>
          </cell>
          <cell r="G17">
            <v>10862</v>
          </cell>
          <cell r="I17">
            <v>9.2699405305080003</v>
          </cell>
          <cell r="J17">
            <v>7.5299840410329999</v>
          </cell>
          <cell r="K17">
            <v>5.1514724018509996</v>
          </cell>
          <cell r="L17">
            <v>3.050074033025</v>
          </cell>
          <cell r="M17">
            <v>5.624727951353</v>
          </cell>
        </row>
        <row r="18">
          <cell r="B18">
            <v>2004</v>
          </cell>
          <cell r="C18">
            <v>2740</v>
          </cell>
          <cell r="D18">
            <v>2026</v>
          </cell>
          <cell r="E18">
            <v>4608</v>
          </cell>
          <cell r="F18">
            <v>1376</v>
          </cell>
          <cell r="G18">
            <v>10810</v>
          </cell>
          <cell r="I18">
            <v>9.2282613820839998</v>
          </cell>
          <cell r="J18">
            <v>7.2654767924319996</v>
          </cell>
          <cell r="K18">
            <v>5.1911768019290001</v>
          </cell>
          <cell r="L18">
            <v>2.926725513134</v>
          </cell>
          <cell r="M18">
            <v>5.5596441207150002</v>
          </cell>
        </row>
        <row r="19">
          <cell r="B19">
            <v>2005</v>
          </cell>
          <cell r="C19">
            <v>2689</v>
          </cell>
          <cell r="D19">
            <v>1840</v>
          </cell>
          <cell r="E19">
            <v>4330</v>
          </cell>
          <cell r="F19">
            <v>1320</v>
          </cell>
          <cell r="G19">
            <v>10214</v>
          </cell>
          <cell r="I19">
            <v>8.8794814303590002</v>
          </cell>
          <cell r="J19">
            <v>6.6790083124609998</v>
          </cell>
          <cell r="K19">
            <v>4.8486721580959999</v>
          </cell>
          <cell r="L19">
            <v>2.77103097047</v>
          </cell>
          <cell r="M19">
            <v>5.2261427277600001</v>
          </cell>
        </row>
        <row r="20">
          <cell r="B20">
            <v>2006</v>
          </cell>
          <cell r="C20">
            <v>2657</v>
          </cell>
          <cell r="D20">
            <v>1688</v>
          </cell>
          <cell r="E20">
            <v>4184</v>
          </cell>
          <cell r="F20">
            <v>1186</v>
          </cell>
          <cell r="G20">
            <v>9753</v>
          </cell>
          <cell r="I20">
            <v>8.6345851369440005</v>
          </cell>
          <cell r="J20">
            <v>6.1250185963980002</v>
          </cell>
          <cell r="K20">
            <v>4.6621864807730002</v>
          </cell>
          <cell r="L20">
            <v>2.4506511996000002</v>
          </cell>
          <cell r="M20">
            <v>4.9447929014860001</v>
          </cell>
        </row>
        <row r="21">
          <cell r="B21">
            <v>2007</v>
          </cell>
          <cell r="C21">
            <v>2592</v>
          </cell>
          <cell r="D21">
            <v>1584</v>
          </cell>
          <cell r="E21">
            <v>3824</v>
          </cell>
          <cell r="F21">
            <v>1292</v>
          </cell>
          <cell r="G21">
            <v>9336</v>
          </cell>
          <cell r="I21">
            <v>8.3374076837960001</v>
          </cell>
          <cell r="J21">
            <v>5.6678713278709996</v>
          </cell>
          <cell r="K21">
            <v>4.287303124888</v>
          </cell>
          <cell r="L21">
            <v>2.5833644923349999</v>
          </cell>
          <cell r="M21">
            <v>4.6872075854880002</v>
          </cell>
        </row>
        <row r="22">
          <cell r="B22">
            <v>2008</v>
          </cell>
          <cell r="C22">
            <v>2363</v>
          </cell>
          <cell r="D22">
            <v>1549</v>
          </cell>
          <cell r="E22">
            <v>3706</v>
          </cell>
          <cell r="F22">
            <v>1229</v>
          </cell>
          <cell r="G22">
            <v>8886</v>
          </cell>
          <cell r="I22">
            <v>7.4840058275799999</v>
          </cell>
          <cell r="J22">
            <v>5.4702701939139997</v>
          </cell>
          <cell r="K22">
            <v>4.1770124555220001</v>
          </cell>
          <cell r="L22">
            <v>2.396463607487</v>
          </cell>
          <cell r="M22">
            <v>4.4257504941260004</v>
          </cell>
        </row>
        <row r="23">
          <cell r="B23">
            <v>2009</v>
          </cell>
          <cell r="C23">
            <v>2253</v>
          </cell>
          <cell r="D23">
            <v>1536</v>
          </cell>
          <cell r="E23">
            <v>3423</v>
          </cell>
          <cell r="F23">
            <v>1283</v>
          </cell>
          <cell r="G23">
            <v>8521</v>
          </cell>
          <cell r="I23">
            <v>7.0310890854280004</v>
          </cell>
          <cell r="J23">
            <v>5.3128750747989999</v>
          </cell>
          <cell r="K23">
            <v>3.8813264316859999</v>
          </cell>
          <cell r="L23">
            <v>2.4473523576990002</v>
          </cell>
          <cell r="M23">
            <v>4.2144210094960002</v>
          </cell>
        </row>
        <row r="24">
          <cell r="B24">
            <v>2010</v>
          </cell>
          <cell r="C24">
            <v>2327</v>
          </cell>
          <cell r="D24">
            <v>1547</v>
          </cell>
          <cell r="E24">
            <v>3652</v>
          </cell>
          <cell r="F24">
            <v>1223</v>
          </cell>
          <cell r="G24">
            <v>8784</v>
          </cell>
          <cell r="I24">
            <v>7.4</v>
          </cell>
          <cell r="J24">
            <v>5.4</v>
          </cell>
          <cell r="K24">
            <v>4.0999999999999996</v>
          </cell>
          <cell r="L24">
            <v>2.4</v>
          </cell>
          <cell r="M24">
            <v>4.4000000000000004</v>
          </cell>
        </row>
        <row r="25">
          <cell r="B25" t="str">
            <v>2006-2010 average</v>
          </cell>
        </row>
        <row r="26">
          <cell r="B26" t="str">
            <v>1994-98 average</v>
          </cell>
          <cell r="C26">
            <v>1727</v>
          </cell>
          <cell r="D26">
            <v>1822</v>
          </cell>
          <cell r="E26">
            <v>2609</v>
          </cell>
          <cell r="F26">
            <v>417</v>
          </cell>
          <cell r="G26">
            <v>6643</v>
          </cell>
          <cell r="I26">
            <v>5.7624770241750003</v>
          </cell>
          <cell r="J26">
            <v>4.9728786805359997</v>
          </cell>
          <cell r="K26">
            <v>3.1147737902400001</v>
          </cell>
          <cell r="L26">
            <v>0.68071650722800003</v>
          </cell>
          <cell r="M26">
            <v>3.1075089767119999</v>
          </cell>
        </row>
        <row r="27">
          <cell r="B27" t="str">
            <v>1994-98 average</v>
          </cell>
          <cell r="C27">
            <v>1727</v>
          </cell>
          <cell r="D27">
            <v>1822</v>
          </cell>
          <cell r="E27">
            <v>2609</v>
          </cell>
          <cell r="F27">
            <v>417</v>
          </cell>
          <cell r="G27">
            <v>6643</v>
          </cell>
          <cell r="I27">
            <v>5.7624770241750003</v>
          </cell>
          <cell r="J27">
            <v>4.9728786805359997</v>
          </cell>
          <cell r="K27">
            <v>3.1147737902400001</v>
          </cell>
          <cell r="L27">
            <v>0.68071650722800003</v>
          </cell>
          <cell r="M27">
            <v>3.1075089767119999</v>
          </cell>
        </row>
        <row r="28">
          <cell r="B28">
            <v>1999</v>
          </cell>
          <cell r="C28">
            <v>1536</v>
          </cell>
          <cell r="D28">
            <v>1781</v>
          </cell>
          <cell r="E28">
            <v>2848</v>
          </cell>
          <cell r="F28">
            <v>472</v>
          </cell>
          <cell r="G28">
            <v>6652</v>
          </cell>
          <cell r="I28">
            <v>5.4381113892319997</v>
          </cell>
          <cell r="J28">
            <v>5.0954429974139996</v>
          </cell>
          <cell r="K28">
            <v>3.263353049425</v>
          </cell>
          <cell r="L28">
            <v>0.76822041415499998</v>
          </cell>
          <cell r="M28">
            <v>3.131978171948</v>
          </cell>
        </row>
        <row r="29">
          <cell r="B29">
            <v>2000</v>
          </cell>
          <cell r="C29">
            <v>1315</v>
          </cell>
          <cell r="D29">
            <v>1701</v>
          </cell>
          <cell r="E29">
            <v>2954</v>
          </cell>
          <cell r="F29">
            <v>510</v>
          </cell>
          <cell r="G29">
            <v>6503</v>
          </cell>
          <cell r="I29">
            <v>4.6760044519830002</v>
          </cell>
          <cell r="J29">
            <v>5.0287504988840004</v>
          </cell>
          <cell r="K29">
            <v>3.3366014105440001</v>
          </cell>
          <cell r="L29">
            <v>0.82851118165199999</v>
          </cell>
          <cell r="M29">
            <v>3.0560675202279999</v>
          </cell>
        </row>
        <row r="30">
          <cell r="B30">
            <v>2001</v>
          </cell>
          <cell r="C30">
            <v>1343</v>
          </cell>
          <cell r="D30">
            <v>1668</v>
          </cell>
          <cell r="E30">
            <v>2902</v>
          </cell>
          <cell r="F30">
            <v>504</v>
          </cell>
          <cell r="G30">
            <v>6438</v>
          </cell>
          <cell r="I30">
            <v>4.7929023646889997</v>
          </cell>
          <cell r="J30">
            <v>5.0747521951039998</v>
          </cell>
          <cell r="K30">
            <v>3.2281783707599998</v>
          </cell>
          <cell r="L30">
            <v>0.816326530612</v>
          </cell>
          <cell r="M30">
            <v>3.0194080605070002</v>
          </cell>
        </row>
        <row r="31">
          <cell r="B31">
            <v>2002</v>
          </cell>
          <cell r="C31">
            <v>1284</v>
          </cell>
          <cell r="D31">
            <v>1508</v>
          </cell>
          <cell r="E31">
            <v>2956</v>
          </cell>
          <cell r="F31">
            <v>510</v>
          </cell>
          <cell r="G31">
            <v>6275</v>
          </cell>
          <cell r="I31">
            <v>4.5946410168330001</v>
          </cell>
          <cell r="J31">
            <v>4.7616792181749998</v>
          </cell>
          <cell r="K31">
            <v>3.247580794009</v>
          </cell>
          <cell r="L31">
            <v>0.824059965713</v>
          </cell>
          <cell r="M31">
            <v>2.9445892114540002</v>
          </cell>
        </row>
        <row r="32">
          <cell r="B32">
            <v>2003</v>
          </cell>
          <cell r="C32">
            <v>1293</v>
          </cell>
          <cell r="D32">
            <v>1389</v>
          </cell>
          <cell r="E32">
            <v>2961</v>
          </cell>
          <cell r="F32">
            <v>541</v>
          </cell>
          <cell r="G32">
            <v>6202</v>
          </cell>
          <cell r="I32">
            <v>4.566242296894</v>
          </cell>
          <cell r="J32">
            <v>4.5668405945770001</v>
          </cell>
          <cell r="K32">
            <v>3.2140449749200002</v>
          </cell>
          <cell r="L32">
            <v>0.86941150001599998</v>
          </cell>
          <cell r="M32">
            <v>2.9021377924139999</v>
          </cell>
        </row>
        <row r="33">
          <cell r="B33">
            <v>2004</v>
          </cell>
          <cell r="C33">
            <v>1389</v>
          </cell>
          <cell r="D33">
            <v>1367</v>
          </cell>
          <cell r="E33">
            <v>2859</v>
          </cell>
          <cell r="F33">
            <v>524</v>
          </cell>
          <cell r="G33">
            <v>6151</v>
          </cell>
          <cell r="I33">
            <v>4.8146748794600001</v>
          </cell>
          <cell r="J33">
            <v>4.6376083917980004</v>
          </cell>
          <cell r="K33">
            <v>3.0630086265640002</v>
          </cell>
          <cell r="L33">
            <v>0.83589098960599995</v>
          </cell>
          <cell r="M33">
            <v>2.8639687170079999</v>
          </cell>
        </row>
        <row r="34">
          <cell r="B34">
            <v>2005</v>
          </cell>
          <cell r="C34">
            <v>1269</v>
          </cell>
          <cell r="D34">
            <v>1211</v>
          </cell>
          <cell r="E34">
            <v>2784</v>
          </cell>
          <cell r="F34">
            <v>542</v>
          </cell>
          <cell r="G34">
            <v>5823</v>
          </cell>
          <cell r="I34">
            <v>4.3153577768259996</v>
          </cell>
          <cell r="J34">
            <v>4.2049049122040003</v>
          </cell>
          <cell r="K34">
            <v>2.9538743606039999</v>
          </cell>
          <cell r="L34">
            <v>0.86078200933799998</v>
          </cell>
          <cell r="M34">
            <v>2.6951825584639999</v>
          </cell>
        </row>
        <row r="35">
          <cell r="B35">
            <v>2006</v>
          </cell>
          <cell r="C35">
            <v>1405</v>
          </cell>
          <cell r="D35">
            <v>1170</v>
          </cell>
          <cell r="E35">
            <v>2778</v>
          </cell>
          <cell r="F35">
            <v>549</v>
          </cell>
          <cell r="G35">
            <v>5913</v>
          </cell>
          <cell r="I35">
            <v>4.7157304011900001</v>
          </cell>
          <cell r="J35">
            <v>4.1180218008780001</v>
          </cell>
          <cell r="K35">
            <v>2.9224293825130001</v>
          </cell>
          <cell r="L35">
            <v>0.86649778640599995</v>
          </cell>
          <cell r="M35">
            <v>2.7245616788690001</v>
          </cell>
        </row>
        <row r="36">
          <cell r="B36">
            <v>2007</v>
          </cell>
          <cell r="C36">
            <v>1422</v>
          </cell>
          <cell r="D36">
            <v>1075</v>
          </cell>
          <cell r="E36">
            <v>2538</v>
          </cell>
          <cell r="F36">
            <v>524</v>
          </cell>
          <cell r="G36">
            <v>5569</v>
          </cell>
          <cell r="I36">
            <v>4.7328376390400004</v>
          </cell>
          <cell r="J36">
            <v>3.795220493485</v>
          </cell>
          <cell r="K36">
            <v>2.6753723437339998</v>
          </cell>
          <cell r="L36">
            <v>0.81053948827699995</v>
          </cell>
          <cell r="M36">
            <v>2.5513564321579998</v>
          </cell>
        </row>
        <row r="37">
          <cell r="B37">
            <v>2008</v>
          </cell>
          <cell r="C37">
            <v>1350</v>
          </cell>
          <cell r="D37">
            <v>1047</v>
          </cell>
          <cell r="E37">
            <v>2636</v>
          </cell>
          <cell r="F37">
            <v>520</v>
          </cell>
          <cell r="G37">
            <v>5563</v>
          </cell>
          <cell r="I37">
            <v>4.4456885054250002</v>
          </cell>
          <cell r="J37">
            <v>3.6884639502850001</v>
          </cell>
          <cell r="K37">
            <v>2.784876724833</v>
          </cell>
          <cell r="L37">
            <v>0.79257902165299998</v>
          </cell>
          <cell r="M37">
            <v>2.5354427778919999</v>
          </cell>
        </row>
        <row r="38">
          <cell r="B38">
            <v>2009</v>
          </cell>
          <cell r="C38">
            <v>1298</v>
          </cell>
          <cell r="D38">
            <v>1078</v>
          </cell>
          <cell r="E38">
            <v>2494</v>
          </cell>
          <cell r="F38">
            <v>557</v>
          </cell>
          <cell r="G38">
            <v>5442</v>
          </cell>
          <cell r="I38">
            <v>4.2193407036349999</v>
          </cell>
          <cell r="J38">
            <v>3.7571055649080001</v>
          </cell>
          <cell r="K38">
            <v>2.6439797513980001</v>
          </cell>
          <cell r="L38">
            <v>0.83826964289999994</v>
          </cell>
          <cell r="M38">
            <v>2.464249761499</v>
          </cell>
        </row>
        <row r="39">
          <cell r="B39">
            <v>2010</v>
          </cell>
        </row>
        <row r="40">
          <cell r="B40" t="str">
            <v>2006-2010 average</v>
          </cell>
          <cell r="C40">
            <v>5537</v>
          </cell>
          <cell r="D40">
            <v>5043</v>
          </cell>
          <cell r="E40">
            <v>7547</v>
          </cell>
          <cell r="F40">
            <v>1794</v>
          </cell>
          <cell r="G40">
            <v>20975</v>
          </cell>
          <cell r="I40">
            <v>9.2395980676379992</v>
          </cell>
          <cell r="J40">
            <v>7.0147324962060003</v>
          </cell>
          <cell r="K40">
            <v>4.5811552490069998</v>
          </cell>
          <cell r="L40">
            <v>1.7171733221329999</v>
          </cell>
          <cell r="M40">
            <v>4.9673710338049997</v>
          </cell>
        </row>
        <row r="41">
          <cell r="B41">
            <v>2000</v>
          </cell>
          <cell r="C41">
            <v>4280</v>
          </cell>
          <cell r="D41">
            <v>4506</v>
          </cell>
          <cell r="E41">
            <v>7742</v>
          </cell>
          <cell r="F41">
            <v>1902</v>
          </cell>
          <cell r="G41">
            <v>19285</v>
          </cell>
          <cell r="I41">
            <v>7.6</v>
          </cell>
          <cell r="J41">
            <v>6.9</v>
          </cell>
          <cell r="K41">
            <v>4.5</v>
          </cell>
          <cell r="L41">
            <v>1.8</v>
          </cell>
          <cell r="M41">
            <v>4.5999999999999996</v>
          </cell>
        </row>
        <row r="42">
          <cell r="B42" t="str">
            <v>1994-98 average</v>
          </cell>
          <cell r="C42">
            <v>5537</v>
          </cell>
          <cell r="D42">
            <v>5043</v>
          </cell>
          <cell r="E42">
            <v>7547</v>
          </cell>
          <cell r="F42">
            <v>1794</v>
          </cell>
          <cell r="G42">
            <v>20975</v>
          </cell>
          <cell r="I42">
            <v>9.2395980676379992</v>
          </cell>
          <cell r="J42">
            <v>7.0147324962060003</v>
          </cell>
          <cell r="K42">
            <v>4.5811552490069998</v>
          </cell>
          <cell r="L42">
            <v>1.7171733221329999</v>
          </cell>
          <cell r="M42">
            <v>4.9673710338049997</v>
          </cell>
        </row>
        <row r="43">
          <cell r="B43">
            <v>1999</v>
          </cell>
          <cell r="C43">
            <v>4642</v>
          </cell>
          <cell r="D43">
            <v>4714</v>
          </cell>
          <cell r="E43">
            <v>7791</v>
          </cell>
          <cell r="F43">
            <v>1819</v>
          </cell>
          <cell r="G43">
            <v>19622</v>
          </cell>
          <cell r="I43">
            <v>8.2410754230609999</v>
          </cell>
          <cell r="J43">
            <v>6.9259159134450003</v>
          </cell>
          <cell r="K43">
            <v>4.5467437471330001</v>
          </cell>
          <cell r="L43">
            <v>1.7201889087060001</v>
          </cell>
          <cell r="M43">
            <v>4.7239222851770002</v>
          </cell>
        </row>
        <row r="44">
          <cell r="B44">
            <v>2000</v>
          </cell>
          <cell r="C44">
            <v>4280</v>
          </cell>
          <cell r="D44">
            <v>4506</v>
          </cell>
          <cell r="E44">
            <v>7742</v>
          </cell>
          <cell r="F44">
            <v>1902</v>
          </cell>
          <cell r="G44">
            <v>19285</v>
          </cell>
          <cell r="I44">
            <v>7.6340234871080002</v>
          </cell>
          <cell r="J44">
            <v>6.8647689272469998</v>
          </cell>
          <cell r="K44">
            <v>4.4582033359939999</v>
          </cell>
          <cell r="L44">
            <v>1.7897453800200001</v>
          </cell>
          <cell r="M44">
            <v>4.5887572211299998</v>
          </cell>
        </row>
        <row r="45">
          <cell r="B45">
            <v>2001</v>
          </cell>
          <cell r="C45">
            <v>4172</v>
          </cell>
          <cell r="D45">
            <v>4309</v>
          </cell>
          <cell r="E45">
            <v>7503</v>
          </cell>
          <cell r="F45">
            <v>1837</v>
          </cell>
          <cell r="G45">
            <v>18605</v>
          </cell>
          <cell r="I45">
            <v>7.4278490928840002</v>
          </cell>
          <cell r="J45">
            <v>6.7678998306849998</v>
          </cell>
          <cell r="K45">
            <v>4.2598031395250002</v>
          </cell>
          <cell r="L45">
            <v>1.718859358567</v>
          </cell>
          <cell r="M45">
            <v>4.4238044917219996</v>
          </cell>
        </row>
        <row r="46">
          <cell r="B46">
            <v>2002</v>
          </cell>
          <cell r="C46">
            <v>4072</v>
          </cell>
          <cell r="D46">
            <v>3941</v>
          </cell>
          <cell r="E46">
            <v>7624</v>
          </cell>
          <cell r="F46">
            <v>1882</v>
          </cell>
          <cell r="G46">
            <v>18194</v>
          </cell>
          <cell r="I46">
            <v>7.2178105501990002</v>
          </cell>
          <cell r="J46">
            <v>6.4196227718239998</v>
          </cell>
          <cell r="K46">
            <v>4.2796093789910001</v>
          </cell>
          <cell r="L46">
            <v>1.7511766008559999</v>
          </cell>
          <cell r="M46">
            <v>4.3425818420139999</v>
          </cell>
        </row>
        <row r="47">
          <cell r="B47">
            <v>2003</v>
          </cell>
          <cell r="C47">
            <v>4035</v>
          </cell>
          <cell r="D47">
            <v>3641</v>
          </cell>
          <cell r="E47">
            <v>7597</v>
          </cell>
          <cell r="F47">
            <v>1963</v>
          </cell>
          <cell r="G47">
            <v>17726</v>
          </cell>
          <cell r="I47">
            <v>7.0349358225560001</v>
          </cell>
          <cell r="J47">
            <v>6.1593375455689996</v>
          </cell>
          <cell r="K47">
            <v>4.21999054571</v>
          </cell>
          <cell r="L47">
            <v>1.8105248400689999</v>
          </cell>
          <cell r="M47">
            <v>4.2566874397100003</v>
          </cell>
        </row>
        <row r="48">
          <cell r="B48">
            <v>2004</v>
          </cell>
          <cell r="C48">
            <v>4153</v>
          </cell>
          <cell r="D48">
            <v>3459</v>
          </cell>
          <cell r="E48">
            <v>7645</v>
          </cell>
          <cell r="F48">
            <v>1950</v>
          </cell>
          <cell r="G48">
            <v>17718</v>
          </cell>
          <cell r="I48">
            <v>7.0942096695119998</v>
          </cell>
          <cell r="J48">
            <v>6.0301560100209999</v>
          </cell>
          <cell r="K48">
            <v>4.1981136219859998</v>
          </cell>
          <cell r="L48">
            <v>1.777533075789</v>
          </cell>
          <cell r="M48">
            <v>4.2203955452719999</v>
          </cell>
        </row>
        <row r="49">
          <cell r="B49">
            <v>2005</v>
          </cell>
          <cell r="C49">
            <v>3997</v>
          </cell>
          <cell r="D49">
            <v>3111</v>
          </cell>
          <cell r="E49">
            <v>7348</v>
          </cell>
          <cell r="F49">
            <v>1875</v>
          </cell>
          <cell r="G49">
            <v>16770</v>
          </cell>
          <cell r="I49">
            <v>6.6962752492469999</v>
          </cell>
          <cell r="J49">
            <v>5.5209791885169999</v>
          </cell>
          <cell r="K49">
            <v>4.0032274250500004</v>
          </cell>
          <cell r="L49">
            <v>1.695272314983</v>
          </cell>
          <cell r="M49">
            <v>3.9813043739010001</v>
          </cell>
        </row>
        <row r="50">
          <cell r="B50">
            <v>2006</v>
          </cell>
          <cell r="C50">
            <v>4097</v>
          </cell>
          <cell r="D50">
            <v>2916</v>
          </cell>
          <cell r="E50">
            <v>7213</v>
          </cell>
          <cell r="F50">
            <v>1741</v>
          </cell>
          <cell r="G50">
            <v>16398</v>
          </cell>
          <cell r="I50">
            <v>6.7645771932869998</v>
          </cell>
          <cell r="J50">
            <v>5.2098594267009997</v>
          </cell>
          <cell r="K50">
            <v>3.9031131832480002</v>
          </cell>
          <cell r="L50">
            <v>1.55788885926</v>
          </cell>
          <cell r="M50">
            <v>3.865247222587</v>
          </cell>
        </row>
        <row r="51">
          <cell r="B51">
            <v>2007</v>
          </cell>
          <cell r="C51">
            <v>4120</v>
          </cell>
          <cell r="D51">
            <v>2710</v>
          </cell>
          <cell r="E51">
            <v>6545</v>
          </cell>
          <cell r="F51">
            <v>1823</v>
          </cell>
          <cell r="G51">
            <v>15584</v>
          </cell>
          <cell r="I51">
            <v>6.7392719623390001</v>
          </cell>
          <cell r="J51">
            <v>4.8158856698079999</v>
          </cell>
          <cell r="K51">
            <v>3.5559269342589999</v>
          </cell>
          <cell r="L51">
            <v>1.589909698711</v>
          </cell>
          <cell r="M51">
            <v>3.6522609268639998</v>
          </cell>
        </row>
        <row r="52">
          <cell r="B52">
            <v>2008</v>
          </cell>
          <cell r="C52">
            <v>3792</v>
          </cell>
          <cell r="D52">
            <v>2658</v>
          </cell>
          <cell r="E52">
            <v>6510</v>
          </cell>
          <cell r="F52">
            <v>1752</v>
          </cell>
          <cell r="G52">
            <v>15058</v>
          </cell>
          <cell r="I52">
            <v>6.1220041814319996</v>
          </cell>
          <cell r="J52">
            <v>4.6876240024689997</v>
          </cell>
          <cell r="K52">
            <v>3.5500480428930001</v>
          </cell>
          <cell r="L52">
            <v>1.4988130119550001</v>
          </cell>
          <cell r="M52">
            <v>3.5119438795570002</v>
          </cell>
        </row>
        <row r="53">
          <cell r="B53">
            <v>2009</v>
          </cell>
          <cell r="C53">
            <v>3629</v>
          </cell>
          <cell r="D53">
            <v>2726</v>
          </cell>
          <cell r="E53">
            <v>6049</v>
          </cell>
          <cell r="F53">
            <v>1847</v>
          </cell>
          <cell r="G53">
            <v>14561</v>
          </cell>
          <cell r="I53">
            <v>5.7780643723180001</v>
          </cell>
          <cell r="J53">
            <v>4.7323759791119997</v>
          </cell>
          <cell r="K53">
            <v>3.3141755104950001</v>
          </cell>
          <cell r="L53">
            <v>1.553793038469</v>
          </cell>
          <cell r="M53">
            <v>3.3786226665729999</v>
          </cell>
        </row>
        <row r="54">
          <cell r="B54">
            <v>2010</v>
          </cell>
          <cell r="C54">
            <v>2.1939779965257671</v>
          </cell>
          <cell r="D54">
            <v>1.7480790340285401</v>
          </cell>
          <cell r="E54">
            <v>1.8792640858566501</v>
          </cell>
          <cell r="F54">
            <v>3.2973621103117505</v>
          </cell>
          <cell r="G54">
            <v>2.0343218425410208</v>
          </cell>
          <cell r="I54">
            <v>2.1947357947098549</v>
          </cell>
          <cell r="J54">
            <v>1.817042991005376</v>
          </cell>
          <cell r="K54">
            <v>1.943671463307298</v>
          </cell>
          <cell r="L54">
            <v>4.66779078535368</v>
          </cell>
          <cell r="M54">
            <v>2.2507445114451281</v>
          </cell>
        </row>
        <row r="55">
          <cell r="B55" t="str">
            <v>2006-2010 average</v>
          </cell>
          <cell r="C55">
            <v>2.2357414448669202</v>
          </cell>
          <cell r="D55">
            <v>1.6096413874191653</v>
          </cell>
          <cell r="E55">
            <v>1.600880162491537</v>
          </cell>
          <cell r="F55">
            <v>2.7176470588235295</v>
          </cell>
          <cell r="G55">
            <v>1.8265415961863756</v>
          </cell>
          <cell r="I55">
            <v>2.2340425531914891</v>
          </cell>
          <cell r="J55">
            <v>1.72</v>
          </cell>
          <cell r="K55">
            <v>1.696969696969697</v>
          </cell>
          <cell r="L55">
            <v>3.875</v>
          </cell>
          <cell r="M55">
            <v>2</v>
          </cell>
        </row>
        <row r="56">
          <cell r="B56">
            <v>2001</v>
          </cell>
          <cell r="C56">
            <v>2.0863095238095237</v>
          </cell>
          <cell r="D56">
            <v>1.5416417016177351</v>
          </cell>
          <cell r="E56">
            <v>1.5587323458491216</v>
          </cell>
          <cell r="F56">
            <v>2.6369047619047619</v>
          </cell>
          <cell r="G56">
            <v>1.7545412203074058</v>
          </cell>
          <cell r="I56">
            <v>2.0833333333333335</v>
          </cell>
          <cell r="J56">
            <v>1.6470588235294119</v>
          </cell>
          <cell r="K56">
            <v>1.625</v>
          </cell>
          <cell r="L56">
            <v>3.6249999999999996</v>
          </cell>
          <cell r="M56">
            <v>1.9666666666666668</v>
          </cell>
        </row>
        <row r="57">
          <cell r="B57" t="str">
            <v>1994-98 average</v>
          </cell>
          <cell r="C57">
            <v>2.1939779965257671</v>
          </cell>
          <cell r="D57">
            <v>1.7480790340285401</v>
          </cell>
          <cell r="E57">
            <v>1.8792640858566501</v>
          </cell>
          <cell r="F57">
            <v>3.2973621103117505</v>
          </cell>
          <cell r="G57">
            <v>2.0343218425410208</v>
          </cell>
          <cell r="I57">
            <v>2.1947357947098549</v>
          </cell>
          <cell r="J57">
            <v>1.817042991005376</v>
          </cell>
          <cell r="K57">
            <v>1.943671463307298</v>
          </cell>
          <cell r="L57">
            <v>4.66779078535368</v>
          </cell>
          <cell r="M57">
            <v>2.2507445114451281</v>
          </cell>
        </row>
        <row r="58">
          <cell r="B58">
            <v>1999</v>
          </cell>
          <cell r="C58">
            <v>2.0091145833333335</v>
          </cell>
          <cell r="D58">
            <v>1.6058394160583942</v>
          </cell>
          <cell r="E58">
            <v>1.7173455056179776</v>
          </cell>
          <cell r="F58">
            <v>2.843220338983051</v>
          </cell>
          <cell r="G58">
            <v>1.8469633193024655</v>
          </cell>
          <cell r="I58">
            <v>2.020747523109109</v>
          </cell>
          <cell r="J58">
            <v>1.6951949822896213</v>
          </cell>
          <cell r="K58">
            <v>1.7825211870833129</v>
          </cell>
          <cell r="L58">
            <v>3.9430168695801311</v>
          </cell>
          <cell r="M58">
            <v>2.0511899639713267</v>
          </cell>
        </row>
        <row r="59">
          <cell r="B59">
            <v>2000</v>
          </cell>
          <cell r="C59">
            <v>2.2357414448669202</v>
          </cell>
          <cell r="D59">
            <v>1.6096413874191653</v>
          </cell>
          <cell r="E59">
            <v>1.600880162491537</v>
          </cell>
          <cell r="F59">
            <v>2.7176470588235295</v>
          </cell>
          <cell r="G59">
            <v>1.8265415961863756</v>
          </cell>
          <cell r="I59">
            <v>2.2501276419424703</v>
          </cell>
          <cell r="J59">
            <v>1.7114139922722229</v>
          </cell>
          <cell r="K59">
            <v>1.6649911964154103</v>
          </cell>
          <cell r="L59">
            <v>3.7411306913717839</v>
          </cell>
          <cell r="M59">
            <v>2.0353111338802976</v>
          </cell>
        </row>
        <row r="60">
          <cell r="B60">
            <v>2001</v>
          </cell>
          <cell r="C60">
            <v>2.087862993298585</v>
          </cell>
          <cell r="D60">
            <v>1.5425659472422062</v>
          </cell>
          <cell r="E60">
            <v>1.5592694693314955</v>
          </cell>
          <cell r="F60">
            <v>2.6408730158730158</v>
          </cell>
          <cell r="G60">
            <v>1.7556694625660143</v>
          </cell>
          <cell r="I60">
            <v>2.0785313144849393</v>
          </cell>
          <cell r="J60">
            <v>1.6461896613438081</v>
          </cell>
          <cell r="K60">
            <v>1.6253891196336541</v>
          </cell>
          <cell r="L60">
            <v>3.6125845275775839</v>
          </cell>
          <cell r="M60">
            <v>1.9547608268234322</v>
          </cell>
        </row>
        <row r="61">
          <cell r="B61">
            <v>2002</v>
          </cell>
          <cell r="C61">
            <v>2.1471962616822431</v>
          </cell>
          <cell r="D61">
            <v>1.5623342175066313</v>
          </cell>
          <cell r="E61">
            <v>1.5466847090663058</v>
          </cell>
          <cell r="F61">
            <v>2.6843137254901959</v>
          </cell>
          <cell r="G61">
            <v>1.7749800796812749</v>
          </cell>
          <cell r="I61">
            <v>2.1076166070888869</v>
          </cell>
          <cell r="J61">
            <v>1.6647939967607162</v>
          </cell>
          <cell r="K61">
            <v>1.6158497445038336</v>
          </cell>
          <cell r="L61">
            <v>3.6446196157392334</v>
          </cell>
          <cell r="M61">
            <v>1.9664952887457994</v>
          </cell>
        </row>
        <row r="62">
          <cell r="B62">
            <v>2003</v>
          </cell>
          <cell r="C62">
            <v>2.0819798917246715</v>
          </cell>
          <cell r="D62">
            <v>1.5557955363570914</v>
          </cell>
          <cell r="E62">
            <v>1.5292131036811887</v>
          </cell>
          <cell r="F62">
            <v>2.6044362292051755</v>
          </cell>
          <cell r="G62">
            <v>1.7513705256368912</v>
          </cell>
          <cell r="I62">
            <v>2.0301026375261557</v>
          </cell>
          <cell r="J62">
            <v>1.6488388164839063</v>
          </cell>
          <cell r="K62">
            <v>1.6028003472413213</v>
          </cell>
          <cell r="L62">
            <v>3.5082053009062668</v>
          </cell>
          <cell r="M62">
            <v>1.9381326296965204</v>
          </cell>
        </row>
        <row r="63">
          <cell r="B63">
            <v>2004</v>
          </cell>
          <cell r="C63">
            <v>1.9726421886249099</v>
          </cell>
          <cell r="D63">
            <v>1.4820775420629115</v>
          </cell>
          <cell r="E63">
            <v>1.6117523609653726</v>
          </cell>
          <cell r="F63">
            <v>2.6259541984732824</v>
          </cell>
          <cell r="G63">
            <v>1.7574378149894325</v>
          </cell>
          <cell r="I63">
            <v>1.916694608280386</v>
          </cell>
          <cell r="J63">
            <v>1.5666430148094446</v>
          </cell>
          <cell r="K63">
            <v>1.6947966639429028</v>
          </cell>
          <cell r="L63">
            <v>3.5013243946002119</v>
          </cell>
          <cell r="M63">
            <v>1.9412377264103582</v>
          </cell>
        </row>
        <row r="64">
          <cell r="B64">
            <v>2005</v>
          </cell>
          <cell r="C64">
            <v>2.118991331757289</v>
          </cell>
          <cell r="D64">
            <v>1.5194054500412881</v>
          </cell>
          <cell r="E64">
            <v>1.555316091954023</v>
          </cell>
          <cell r="F64">
            <v>2.4354243542435423</v>
          </cell>
          <cell r="G64">
            <v>1.7540786536149751</v>
          </cell>
          <cell r="I64">
            <v>2.0576466401100979</v>
          </cell>
          <cell r="J64">
            <v>1.5883851007132996</v>
          </cell>
          <cell r="K64">
            <v>1.641461878935351</v>
          </cell>
          <cell r="L64">
            <v>3.219201772817152</v>
          </cell>
          <cell r="M64">
            <v>1.93906817604905</v>
          </cell>
        </row>
        <row r="65">
          <cell r="B65">
            <v>2006</v>
          </cell>
          <cell r="C65">
            <v>1.8911032028469752</v>
          </cell>
          <cell r="D65">
            <v>1.4427350427350427</v>
          </cell>
          <cell r="E65">
            <v>1.5061195104391649</v>
          </cell>
          <cell r="F65">
            <v>2.1602914389799635</v>
          </cell>
          <cell r="G65">
            <v>1.6494165398274987</v>
          </cell>
          <cell r="I65">
            <v>1.8310175523955079</v>
          </cell>
          <cell r="J65">
            <v>1.4873691526091704</v>
          </cell>
          <cell r="K65">
            <v>1.5953119376195093</v>
          </cell>
          <cell r="L65">
            <v>2.8282255743140938</v>
          </cell>
          <cell r="M65">
            <v>1.8148948287119144</v>
          </cell>
        </row>
        <row r="66">
          <cell r="B66">
            <v>2007</v>
          </cell>
          <cell r="C66">
            <v>1.8227848101265822</v>
          </cell>
          <cell r="D66">
            <v>1.4734883720930232</v>
          </cell>
          <cell r="E66">
            <v>1.5066981875492513</v>
          </cell>
          <cell r="F66">
            <v>2.4656488549618323</v>
          </cell>
          <cell r="G66">
            <v>1.6764230562039864</v>
          </cell>
          <cell r="I66">
            <v>1.7616086415098624</v>
          </cell>
          <cell r="J66">
            <v>1.4934234618517299</v>
          </cell>
          <cell r="K66">
            <v>1.6025070809038262</v>
          </cell>
          <cell r="L66">
            <v>3.1872160822498277</v>
          </cell>
          <cell r="M66">
            <v>1.8371433824020602</v>
          </cell>
        </row>
        <row r="67">
          <cell r="B67">
            <v>2008</v>
          </cell>
          <cell r="C67">
            <v>1.7503703703703704</v>
          </cell>
          <cell r="D67">
            <v>1.4794651384909265</v>
          </cell>
          <cell r="E67">
            <v>1.4059180576631261</v>
          </cell>
          <cell r="F67">
            <v>2.3634615384615385</v>
          </cell>
          <cell r="G67">
            <v>1.597339564982923</v>
          </cell>
          <cell r="I67">
            <v>1.6834300960239097</v>
          </cell>
          <cell r="J67">
            <v>1.4830754123247762</v>
          </cell>
          <cell r="K67">
            <v>1.4998913302966694</v>
          </cell>
          <cell r="L67">
            <v>3.0236273507327307</v>
          </cell>
          <cell r="M67">
            <v>1.7455532945632584</v>
          </cell>
        </row>
        <row r="68">
          <cell r="B68">
            <v>2009</v>
          </cell>
          <cell r="C68">
            <v>1.7357473035439137</v>
          </cell>
          <cell r="D68">
            <v>1.424860853432282</v>
          </cell>
          <cell r="E68">
            <v>1.3724939855653568</v>
          </cell>
          <cell r="F68">
            <v>2.3034111310592458</v>
          </cell>
          <cell r="G68">
            <v>1.565784638000735</v>
          </cell>
          <cell r="I68">
            <v>1.6663951975650257</v>
          </cell>
          <cell r="J68">
            <v>1.4140872496163401</v>
          </cell>
          <cell r="K68">
            <v>1.4679864434036436</v>
          </cell>
          <cell r="L68">
            <v>2.919528791752934</v>
          </cell>
          <cell r="M68">
            <v>1.7102247813275118</v>
          </cell>
        </row>
        <row r="69">
          <cell r="B69">
            <v>2010</v>
          </cell>
          <cell r="C69" t="e">
            <v>#DIV/0!</v>
          </cell>
          <cell r="D69" t="e">
            <v>#DIV/0!</v>
          </cell>
          <cell r="E69" t="e">
            <v>#DIV/0!</v>
          </cell>
          <cell r="F69" t="e">
            <v>#DIV/0!</v>
          </cell>
          <cell r="G69" t="e">
            <v>#DIV/0!</v>
          </cell>
          <cell r="I69" t="e">
            <v>#DIV/0!</v>
          </cell>
          <cell r="J69" t="e">
            <v>#DIV/0!</v>
          </cell>
          <cell r="K69" t="e">
            <v>#DIV/0!</v>
          </cell>
          <cell r="L69" t="e">
            <v>#DIV/0!</v>
          </cell>
          <cell r="M69" t="e">
            <v>#DIV/0!</v>
          </cell>
        </row>
        <row r="70">
          <cell r="B70" t="str">
            <v>2006-2010 average</v>
          </cell>
          <cell r="C70" t="e">
            <v>#DIV/0!</v>
          </cell>
          <cell r="D70" t="e">
            <v>#DIV/0!</v>
          </cell>
          <cell r="E70" t="e">
            <v>#DIV/0!</v>
          </cell>
          <cell r="F70" t="e">
            <v>#DIV/0!</v>
          </cell>
          <cell r="G70" t="e">
            <v>#DIV/0!</v>
          </cell>
          <cell r="I70" t="e">
            <v>#DIV/0!</v>
          </cell>
          <cell r="J70" t="e">
            <v>#DIV/0!</v>
          </cell>
          <cell r="K70" t="e">
            <v>#DIV/0!</v>
          </cell>
          <cell r="L70" t="e">
            <v>#DIV/0!</v>
          </cell>
          <cell r="M70" t="e">
            <v>#DIV/0!</v>
          </cell>
        </row>
      </sheetData>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sheetData sheetId="119"/>
      <sheetData sheetId="120"/>
      <sheetData sheetId="1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sheetName val="chart"/>
      <sheetName val="chart (2)"/>
    </sheetNames>
    <sheetDataSet>
      <sheetData sheetId="0">
        <row r="1">
          <cell r="J1" t="str">
            <v>Casualties</v>
          </cell>
          <cell r="M1" t="str">
            <v>Population</v>
          </cell>
        </row>
        <row r="5">
          <cell r="E5" t="str">
            <v>Fatal and</v>
          </cell>
          <cell r="F5" t="str">
            <v>All</v>
          </cell>
          <cell r="I5" t="str">
            <v>Fatal and</v>
          </cell>
          <cell r="J5" t="str">
            <v>All</v>
          </cell>
        </row>
        <row r="6">
          <cell r="E6" t="str">
            <v>Serious</v>
          </cell>
          <cell r="F6" t="str">
            <v>Severities</v>
          </cell>
          <cell r="H6" t="str">
            <v>Fatal</v>
          </cell>
          <cell r="I6" t="str">
            <v>Serious</v>
          </cell>
          <cell r="J6" t="str">
            <v>Severities</v>
          </cell>
        </row>
        <row r="7">
          <cell r="F7" t="str">
            <v>numbers</v>
          </cell>
          <cell r="J7" t="str">
            <v>rates per thousand  population</v>
          </cell>
          <cell r="M7">
            <v>1999</v>
          </cell>
        </row>
        <row r="8">
          <cell r="E8">
            <v>430</v>
          </cell>
          <cell r="F8">
            <v>1617</v>
          </cell>
          <cell r="H8">
            <v>1.6860997933040016E-2</v>
          </cell>
          <cell r="I8">
            <v>0.42648406536512984</v>
          </cell>
          <cell r="J8">
            <v>1.6037784504544534</v>
          </cell>
          <cell r="M8">
            <v>1008244.0000000001</v>
          </cell>
        </row>
        <row r="9">
          <cell r="E9">
            <v>120</v>
          </cell>
          <cell r="F9">
            <v>455</v>
          </cell>
          <cell r="H9">
            <v>2.4446508816300044E-2</v>
          </cell>
          <cell r="I9">
            <v>0.26668918708690958</v>
          </cell>
          <cell r="J9">
            <v>1.0111965010378654</v>
          </cell>
          <cell r="M9">
            <v>449962</v>
          </cell>
        </row>
        <row r="10">
          <cell r="E10">
            <v>356</v>
          </cell>
          <cell r="F10">
            <v>1105</v>
          </cell>
          <cell r="H10">
            <v>1.2225854319776389E-2</v>
          </cell>
          <cell r="I10">
            <v>0.13601262930751232</v>
          </cell>
          <cell r="J10">
            <v>0.42217403197977849</v>
          </cell>
          <cell r="M10">
            <v>2617404</v>
          </cell>
        </row>
        <row r="11">
          <cell r="E11">
            <v>235</v>
          </cell>
          <cell r="F11">
            <v>560</v>
          </cell>
          <cell r="H11">
            <v>2.7788690961009596E-2</v>
          </cell>
          <cell r="I11">
            <v>0.22518421985645706</v>
          </cell>
          <cell r="J11">
            <v>0.53660920476432317</v>
          </cell>
          <cell r="M11">
            <v>1043589.9999999999</v>
          </cell>
        </row>
        <row r="12">
          <cell r="E12">
            <v>1141</v>
          </cell>
          <cell r="F12">
            <v>3759</v>
          </cell>
          <cell r="H12">
            <v>1.7385528988904518E-2</v>
          </cell>
          <cell r="I12">
            <v>0.22288638849820283</v>
          </cell>
          <cell r="J12">
            <v>0.73429442100328179</v>
          </cell>
          <cell r="M12">
            <v>5119200</v>
          </cell>
        </row>
        <row r="14">
          <cell r="E14">
            <v>69</v>
          </cell>
          <cell r="F14">
            <v>374</v>
          </cell>
          <cell r="H14" t="str">
            <v>-</v>
          </cell>
          <cell r="I14">
            <v>6.843581513998595E-2</v>
          </cell>
          <cell r="J14">
            <v>0.37094195452688034</v>
          </cell>
          <cell r="M14">
            <v>1008244.0000000001</v>
          </cell>
        </row>
        <row r="15">
          <cell r="E15">
            <v>24</v>
          </cell>
          <cell r="F15">
            <v>141</v>
          </cell>
          <cell r="H15" t="str">
            <v>-</v>
          </cell>
          <cell r="I15">
            <v>5.3337837417381913E-2</v>
          </cell>
          <cell r="J15">
            <v>0.31335979482711879</v>
          </cell>
          <cell r="M15">
            <v>449962</v>
          </cell>
        </row>
        <row r="16">
          <cell r="E16">
            <v>85</v>
          </cell>
          <cell r="F16">
            <v>463</v>
          </cell>
          <cell r="H16" t="str">
            <v>-</v>
          </cell>
          <cell r="I16">
            <v>3.2474925536906035E-2</v>
          </cell>
          <cell r="J16">
            <v>0.17689282968926465</v>
          </cell>
          <cell r="M16">
            <v>2617404</v>
          </cell>
        </row>
        <row r="17">
          <cell r="E17">
            <v>11</v>
          </cell>
          <cell r="F17">
            <v>38</v>
          </cell>
          <cell r="H17" t="str">
            <v>-</v>
          </cell>
          <cell r="I17">
            <v>1.0540537950727777E-2</v>
          </cell>
          <cell r="J17">
            <v>3.6412767466150506E-2</v>
          </cell>
          <cell r="M17">
            <v>1043589.9999999999</v>
          </cell>
        </row>
        <row r="18">
          <cell r="E18">
            <v>189</v>
          </cell>
          <cell r="F18">
            <v>1017</v>
          </cell>
          <cell r="H18" t="str">
            <v>-</v>
          </cell>
          <cell r="I18">
            <v>3.6919831223628685E-2</v>
          </cell>
          <cell r="J18">
            <v>0.19866385372714487</v>
          </cell>
          <cell r="M18">
            <v>5119200</v>
          </cell>
        </row>
        <row r="20">
          <cell r="E20">
            <v>5</v>
          </cell>
          <cell r="F20">
            <v>17</v>
          </cell>
          <cell r="H20" t="str">
            <v>-</v>
          </cell>
          <cell r="I20" t="str">
            <v>-</v>
          </cell>
          <cell r="J20">
            <v>1.6860997933040016E-2</v>
          </cell>
          <cell r="M20">
            <v>1008244.0000000001</v>
          </cell>
        </row>
        <row r="21">
          <cell r="E21">
            <v>75</v>
          </cell>
          <cell r="F21">
            <v>201</v>
          </cell>
          <cell r="H21">
            <v>6.6672296771727391E-3</v>
          </cell>
          <cell r="I21">
            <v>0.16668074192931848</v>
          </cell>
          <cell r="J21">
            <v>0.44670438837057352</v>
          </cell>
          <cell r="M21">
            <v>449962</v>
          </cell>
        </row>
        <row r="22">
          <cell r="E22">
            <v>339</v>
          </cell>
          <cell r="F22">
            <v>783</v>
          </cell>
          <cell r="H22">
            <v>9.9335066348183159E-3</v>
          </cell>
          <cell r="I22">
            <v>0.12951764420013112</v>
          </cell>
          <cell r="J22">
            <v>0.29915137288702853</v>
          </cell>
          <cell r="M22">
            <v>2617404</v>
          </cell>
        </row>
        <row r="23">
          <cell r="E23">
            <v>12</v>
          </cell>
          <cell r="F23">
            <v>24</v>
          </cell>
          <cell r="H23" t="str">
            <v>-</v>
          </cell>
          <cell r="I23">
            <v>1.1498768673521212E-2</v>
          </cell>
          <cell r="J23">
            <v>2.2997537347042424E-2</v>
          </cell>
          <cell r="M23">
            <v>1043589.9999999999</v>
          </cell>
        </row>
        <row r="24">
          <cell r="E24">
            <v>431</v>
          </cell>
          <cell r="F24">
            <v>1025</v>
          </cell>
          <cell r="H24">
            <v>5.8602906704172527E-3</v>
          </cell>
          <cell r="I24">
            <v>8.4192842631661199E-2</v>
          </cell>
          <cell r="J24">
            <v>0.20022659790592279</v>
          </cell>
          <cell r="M24">
            <v>5119200</v>
          </cell>
        </row>
        <row r="26">
          <cell r="E26">
            <v>108</v>
          </cell>
          <cell r="F26">
            <v>978</v>
          </cell>
          <cell r="H26">
            <v>5.9509404469552992E-3</v>
          </cell>
          <cell r="I26">
            <v>0.1071169280451954</v>
          </cell>
          <cell r="J26">
            <v>0.97000329285371378</v>
          </cell>
          <cell r="M26">
            <v>1008244.0000000001</v>
          </cell>
        </row>
        <row r="27">
          <cell r="E27">
            <v>506</v>
          </cell>
          <cell r="F27">
            <v>2893</v>
          </cell>
          <cell r="H27">
            <v>0.10445326494237292</v>
          </cell>
          <cell r="I27">
            <v>1.1245394055498019</v>
          </cell>
          <cell r="J27">
            <v>6.4294318186869113</v>
          </cell>
          <cell r="M27">
            <v>449962</v>
          </cell>
        </row>
        <row r="28">
          <cell r="E28">
            <v>1089</v>
          </cell>
          <cell r="F28">
            <v>7752</v>
          </cell>
          <cell r="H28">
            <v>3.2856983484399048E-2</v>
          </cell>
          <cell r="I28">
            <v>0.41606110481989023</v>
          </cell>
          <cell r="J28">
            <v>2.9617132089658305</v>
          </cell>
          <cell r="M28">
            <v>2617404</v>
          </cell>
        </row>
        <row r="29">
          <cell r="E29">
            <v>294</v>
          </cell>
          <cell r="F29">
            <v>1256</v>
          </cell>
          <cell r="H29">
            <v>2.874692168380303E-2</v>
          </cell>
          <cell r="I29">
            <v>0.2817198325012697</v>
          </cell>
          <cell r="J29">
            <v>1.2035377878285534</v>
          </cell>
          <cell r="M29">
            <v>1043589.9999999999</v>
          </cell>
        </row>
        <row r="30">
          <cell r="E30">
            <v>1998</v>
          </cell>
          <cell r="F30">
            <v>12887</v>
          </cell>
          <cell r="H30">
            <v>3.3012970776683852E-2</v>
          </cell>
          <cell r="I30">
            <v>0.39029535864978904</v>
          </cell>
          <cell r="J30">
            <v>2.5173855289889042</v>
          </cell>
          <cell r="M30">
            <v>5119200</v>
          </cell>
        </row>
        <row r="32">
          <cell r="E32">
            <v>1</v>
          </cell>
          <cell r="F32">
            <v>16</v>
          </cell>
          <cell r="H32" t="str">
            <v>-</v>
          </cell>
          <cell r="I32" t="str">
            <v>-</v>
          </cell>
          <cell r="J32">
            <v>1.5869174525214132E-2</v>
          </cell>
          <cell r="M32">
            <v>1008244.0000000001</v>
          </cell>
        </row>
        <row r="33">
          <cell r="E33">
            <v>3</v>
          </cell>
          <cell r="F33">
            <v>35</v>
          </cell>
          <cell r="H33" t="str">
            <v>-</v>
          </cell>
          <cell r="I33">
            <v>6.6672296771727391E-3</v>
          </cell>
          <cell r="J33">
            <v>7.7784346233681953E-2</v>
          </cell>
          <cell r="M33">
            <v>449962</v>
          </cell>
        </row>
        <row r="34">
          <cell r="E34">
            <v>21</v>
          </cell>
          <cell r="F34">
            <v>239</v>
          </cell>
          <cell r="H34" t="str">
            <v>-</v>
          </cell>
          <cell r="I34">
            <v>8.0232168973532556E-3</v>
          </cell>
          <cell r="J34">
            <v>9.1311849450829902E-2</v>
          </cell>
          <cell r="M34">
            <v>2617404</v>
          </cell>
        </row>
        <row r="35">
          <cell r="E35">
            <v>8</v>
          </cell>
          <cell r="F35">
            <v>32</v>
          </cell>
          <cell r="H35" t="str">
            <v>-</v>
          </cell>
          <cell r="I35">
            <v>7.6658457823474743E-3</v>
          </cell>
          <cell r="J35">
            <v>3.0663383129389897E-2</v>
          </cell>
          <cell r="M35">
            <v>1043589.9999999999</v>
          </cell>
        </row>
        <row r="36">
          <cell r="E36">
            <v>33</v>
          </cell>
          <cell r="F36">
            <v>322</v>
          </cell>
          <cell r="H36" t="str">
            <v>-</v>
          </cell>
          <cell r="I36">
            <v>6.4463197374589783E-3</v>
          </cell>
          <cell r="J36">
            <v>6.2900453195811848E-2</v>
          </cell>
          <cell r="M36">
            <v>5119200</v>
          </cell>
        </row>
        <row r="38">
          <cell r="E38">
            <v>4</v>
          </cell>
          <cell r="F38">
            <v>17</v>
          </cell>
          <cell r="H38" t="str">
            <v>-</v>
          </cell>
          <cell r="I38" t="str">
            <v>-</v>
          </cell>
          <cell r="J38">
            <v>1.6860997933040016E-2</v>
          </cell>
          <cell r="M38">
            <v>1008244.0000000001</v>
          </cell>
        </row>
        <row r="39">
          <cell r="E39">
            <v>10</v>
          </cell>
          <cell r="F39">
            <v>22</v>
          </cell>
          <cell r="H39" t="str">
            <v>-</v>
          </cell>
          <cell r="I39">
            <v>2.2224098923909131E-2</v>
          </cell>
          <cell r="J39">
            <v>4.8893017632600087E-2</v>
          </cell>
          <cell r="M39">
            <v>449962</v>
          </cell>
        </row>
        <row r="40">
          <cell r="E40">
            <v>10</v>
          </cell>
          <cell r="F40">
            <v>81</v>
          </cell>
          <cell r="H40" t="str">
            <v>-</v>
          </cell>
          <cell r="I40" t="str">
            <v>-</v>
          </cell>
          <cell r="J40">
            <v>3.0946693746933981E-2</v>
          </cell>
          <cell r="M40">
            <v>2617404</v>
          </cell>
        </row>
        <row r="41">
          <cell r="E41">
            <v>1</v>
          </cell>
          <cell r="F41">
            <v>9</v>
          </cell>
          <cell r="H41" t="str">
            <v>-</v>
          </cell>
          <cell r="I41" t="str">
            <v>-</v>
          </cell>
          <cell r="J41">
            <v>8.6240765051409096E-3</v>
          </cell>
          <cell r="M41">
            <v>1043589.9999999999</v>
          </cell>
        </row>
        <row r="42">
          <cell r="E42">
            <v>25</v>
          </cell>
          <cell r="F42">
            <v>129</v>
          </cell>
          <cell r="H42" t="str">
            <v>-</v>
          </cell>
          <cell r="I42" t="str">
            <v>-</v>
          </cell>
          <cell r="J42">
            <v>2.5199249882794185E-2</v>
          </cell>
          <cell r="M42">
            <v>5119200</v>
          </cell>
        </row>
        <row r="44">
          <cell r="E44">
            <v>2</v>
          </cell>
          <cell r="F44">
            <v>144</v>
          </cell>
          <cell r="H44" t="str">
            <v>-</v>
          </cell>
          <cell r="I44" t="str">
            <v>-</v>
          </cell>
          <cell r="J44">
            <v>0.14282257072692719</v>
          </cell>
          <cell r="M44">
            <v>1008244.0000000001</v>
          </cell>
        </row>
        <row r="45">
          <cell r="E45">
            <v>7</v>
          </cell>
          <cell r="F45">
            <v>101</v>
          </cell>
          <cell r="H45" t="str">
            <v>-</v>
          </cell>
          <cell r="I45">
            <v>1.5556869246736389E-2</v>
          </cell>
          <cell r="J45">
            <v>0.22446339913148219</v>
          </cell>
          <cell r="M45">
            <v>449962</v>
          </cell>
        </row>
        <row r="46">
          <cell r="E46">
            <v>30</v>
          </cell>
          <cell r="F46">
            <v>330</v>
          </cell>
          <cell r="H46" t="str">
            <v>-</v>
          </cell>
          <cell r="I46">
            <v>1.1461738424790365E-2</v>
          </cell>
          <cell r="J46">
            <v>0.12607912267269403</v>
          </cell>
          <cell r="M46">
            <v>2617404</v>
          </cell>
        </row>
        <row r="47">
          <cell r="E47">
            <v>44</v>
          </cell>
          <cell r="F47">
            <v>333</v>
          </cell>
          <cell r="H47" t="str">
            <v>-</v>
          </cell>
          <cell r="I47">
            <v>4.2162151802911108E-2</v>
          </cell>
          <cell r="J47">
            <v>0.3190908306902136</v>
          </cell>
          <cell r="M47">
            <v>1043589.9999999999</v>
          </cell>
        </row>
        <row r="48">
          <cell r="E48">
            <v>83</v>
          </cell>
          <cell r="F48">
            <v>920</v>
          </cell>
          <cell r="H48" t="str">
            <v>-</v>
          </cell>
          <cell r="I48">
            <v>1.6213470854821069E-2</v>
          </cell>
          <cell r="J48">
            <v>0.17971558055946243</v>
          </cell>
          <cell r="M48">
            <v>5119200</v>
          </cell>
        </row>
        <row r="50">
          <cell r="E50">
            <v>1</v>
          </cell>
          <cell r="F50">
            <v>13</v>
          </cell>
          <cell r="H50" t="str">
            <v>-</v>
          </cell>
          <cell r="I50" t="str">
            <v>-</v>
          </cell>
          <cell r="J50">
            <v>1.2893704301736482E-2</v>
          </cell>
          <cell r="M50">
            <v>1008244.0000000001</v>
          </cell>
        </row>
        <row r="51">
          <cell r="E51">
            <v>14</v>
          </cell>
          <cell r="F51">
            <v>88</v>
          </cell>
          <cell r="H51" t="str">
            <v>-</v>
          </cell>
          <cell r="I51">
            <v>3.1113738493472778E-2</v>
          </cell>
          <cell r="J51">
            <v>0.19557207053040035</v>
          </cell>
          <cell r="M51">
            <v>449962</v>
          </cell>
        </row>
        <row r="52">
          <cell r="E52">
            <v>67</v>
          </cell>
          <cell r="F52">
            <v>351</v>
          </cell>
          <cell r="H52" t="str">
            <v>-</v>
          </cell>
          <cell r="I52">
            <v>2.5597882482031816E-2</v>
          </cell>
          <cell r="J52">
            <v>0.13410233957004727</v>
          </cell>
          <cell r="M52">
            <v>2617404</v>
          </cell>
        </row>
        <row r="53">
          <cell r="E53">
            <v>4</v>
          </cell>
          <cell r="F53">
            <v>20</v>
          </cell>
          <cell r="H53" t="str">
            <v>-</v>
          </cell>
          <cell r="I53" t="str">
            <v>-</v>
          </cell>
          <cell r="J53">
            <v>1.9164614455868683E-2</v>
          </cell>
          <cell r="M53">
            <v>1043589.9999999999</v>
          </cell>
        </row>
        <row r="54">
          <cell r="E54">
            <v>86</v>
          </cell>
          <cell r="F54">
            <v>472</v>
          </cell>
          <cell r="H54" t="str">
            <v>-</v>
          </cell>
          <cell r="I54">
            <v>1.679949992186279E-2</v>
          </cell>
          <cell r="J54">
            <v>9.2201906547898102E-2</v>
          </cell>
          <cell r="M54">
            <v>5119200</v>
          </cell>
        </row>
        <row r="56">
          <cell r="E56">
            <v>1</v>
          </cell>
          <cell r="F56">
            <v>6</v>
          </cell>
          <cell r="H56" t="str">
            <v>-</v>
          </cell>
          <cell r="I56" t="str">
            <v>-</v>
          </cell>
          <cell r="J56">
            <v>5.9509404469552992E-3</v>
          </cell>
          <cell r="M56">
            <v>1008244.0000000001</v>
          </cell>
        </row>
        <row r="57">
          <cell r="E57">
            <v>5</v>
          </cell>
          <cell r="F57">
            <v>12</v>
          </cell>
          <cell r="H57" t="str">
            <v>-</v>
          </cell>
          <cell r="I57">
            <v>1.1112049461954565E-2</v>
          </cell>
          <cell r="J57">
            <v>2.6668918708690956E-2</v>
          </cell>
          <cell r="M57">
            <v>449962</v>
          </cell>
        </row>
        <row r="58">
          <cell r="E58">
            <v>48</v>
          </cell>
          <cell r="F58">
            <v>253</v>
          </cell>
          <cell r="H58" t="str">
            <v>-</v>
          </cell>
          <cell r="I58">
            <v>1.8338781479664584E-2</v>
          </cell>
          <cell r="J58">
            <v>9.6660660715732066E-2</v>
          </cell>
          <cell r="M58">
            <v>2617404</v>
          </cell>
        </row>
        <row r="59">
          <cell r="E59">
            <v>4</v>
          </cell>
          <cell r="F59">
            <v>10</v>
          </cell>
          <cell r="H59" t="str">
            <v>-</v>
          </cell>
          <cell r="I59" t="str">
            <v>-</v>
          </cell>
          <cell r="J59">
            <v>9.5823072279343415E-3</v>
          </cell>
          <cell r="M59">
            <v>1043589.9999999999</v>
          </cell>
        </row>
        <row r="60">
          <cell r="E60">
            <v>58</v>
          </cell>
          <cell r="F60">
            <v>281</v>
          </cell>
          <cell r="H60" t="str">
            <v>-</v>
          </cell>
          <cell r="I60">
            <v>1.1329895296140022E-2</v>
          </cell>
          <cell r="J60">
            <v>5.4891389279574931E-2</v>
          </cell>
          <cell r="M60">
            <v>5119200</v>
          </cell>
        </row>
        <row r="62">
          <cell r="E62">
            <v>4</v>
          </cell>
          <cell r="F62">
            <v>11</v>
          </cell>
          <cell r="H62" t="str">
            <v>-</v>
          </cell>
          <cell r="I62" t="str">
            <v>-</v>
          </cell>
          <cell r="J62">
            <v>1.0910057486084717E-2</v>
          </cell>
          <cell r="M62">
            <v>1008244.0000000001</v>
          </cell>
        </row>
        <row r="63">
          <cell r="E63">
            <v>3</v>
          </cell>
          <cell r="F63">
            <v>17</v>
          </cell>
          <cell r="H63" t="str">
            <v>-</v>
          </cell>
          <cell r="I63">
            <v>6.6672296771727391E-3</v>
          </cell>
          <cell r="J63">
            <v>3.7780968170645524E-2</v>
          </cell>
          <cell r="M63">
            <v>449962</v>
          </cell>
        </row>
        <row r="64">
          <cell r="E64">
            <v>13</v>
          </cell>
          <cell r="F64">
            <v>128</v>
          </cell>
          <cell r="H64" t="str">
            <v>-</v>
          </cell>
          <cell r="I64" t="str">
            <v>-</v>
          </cell>
          <cell r="J64">
            <v>4.8903417279105556E-2</v>
          </cell>
          <cell r="M64">
            <v>2617404</v>
          </cell>
        </row>
        <row r="65">
          <cell r="E65">
            <v>3</v>
          </cell>
          <cell r="F65">
            <v>8</v>
          </cell>
          <cell r="H65" t="str">
            <v>-</v>
          </cell>
          <cell r="I65" t="str">
            <v>-</v>
          </cell>
          <cell r="J65">
            <v>7.6658457823474743E-3</v>
          </cell>
          <cell r="M65">
            <v>1043589.9999999999</v>
          </cell>
        </row>
        <row r="66">
          <cell r="E66">
            <v>23</v>
          </cell>
          <cell r="F66">
            <v>164</v>
          </cell>
          <cell r="H66" t="str">
            <v>-</v>
          </cell>
          <cell r="I66" t="str">
            <v>-</v>
          </cell>
          <cell r="J66">
            <v>3.2036255664947652E-2</v>
          </cell>
          <cell r="M66">
            <v>5119200</v>
          </cell>
        </row>
        <row r="68">
          <cell r="E68">
            <v>625</v>
          </cell>
          <cell r="F68">
            <v>3193</v>
          </cell>
          <cell r="H68">
            <v>2.4795585195647084E-2</v>
          </cell>
          <cell r="I68">
            <v>0.61988962989117702</v>
          </cell>
          <cell r="J68">
            <v>3.1668921411880455</v>
          </cell>
          <cell r="M68">
            <v>1008244.0000000001</v>
          </cell>
        </row>
        <row r="69">
          <cell r="E69">
            <v>767</v>
          </cell>
          <cell r="F69">
            <v>3965</v>
          </cell>
          <cell r="H69">
            <v>0.1377894133282366</v>
          </cell>
          <cell r="I69">
            <v>1.7045883874638303</v>
          </cell>
          <cell r="J69">
            <v>8.8118552233299692</v>
          </cell>
          <cell r="M69">
            <v>449962</v>
          </cell>
        </row>
        <row r="70">
          <cell r="E70">
            <v>2058</v>
          </cell>
          <cell r="F70">
            <v>11485</v>
          </cell>
          <cell r="H70">
            <v>6.074721365138893E-2</v>
          </cell>
          <cell r="I70">
            <v>0.78627525594061898</v>
          </cell>
          <cell r="J70">
            <v>4.3879355269572446</v>
          </cell>
          <cell r="M70">
            <v>2617404</v>
          </cell>
        </row>
        <row r="71">
          <cell r="E71">
            <v>616</v>
          </cell>
          <cell r="F71">
            <v>2290</v>
          </cell>
          <cell r="H71">
            <v>6.1326766258779794E-2</v>
          </cell>
          <cell r="I71">
            <v>0.59027012524075551</v>
          </cell>
          <cell r="J71">
            <v>2.1943483551969649</v>
          </cell>
          <cell r="M71">
            <v>1043589.9999999999</v>
          </cell>
        </row>
        <row r="72">
          <cell r="E72">
            <v>4067</v>
          </cell>
          <cell r="F72">
            <v>20976</v>
          </cell>
          <cell r="H72">
            <v>6.0556336927644942E-2</v>
          </cell>
          <cell r="I72">
            <v>0.79446007188623224</v>
          </cell>
          <cell r="J72">
            <v>4.0975152367557426</v>
          </cell>
          <cell r="M72">
            <v>5119200</v>
          </cell>
        </row>
      </sheetData>
      <sheetData sheetId="1"/>
      <sheetData sheetId="2"/>
    </sheetDataSet>
  </externalBook>
</externalLink>
</file>

<file path=xl/tables/table1.xml><?xml version="1.0" encoding="utf-8"?>
<table xmlns="http://schemas.openxmlformats.org/spreadsheetml/2006/main" id="12" name="Table17" displayName="Table17" ref="A3:B17" totalsRowShown="0" dataDxfId="120">
  <autoFilter ref="A3:B17">
    <filterColumn colId="0" hiddenButton="1"/>
    <filterColumn colId="1" hiddenButton="1"/>
  </autoFilter>
  <tableColumns count="2">
    <tableColumn id="1" name="Note number " dataDxfId="119"/>
    <tableColumn id="2" name="Note text " dataDxfId="118"/>
  </tableColumns>
  <tableStyleInfo name="TableStyleLight1" showFirstColumn="0" showLastColumn="0" showRowStripes="0" showColumnStripes="0"/>
</table>
</file>

<file path=xl/tables/table10.xml><?xml version="1.0" encoding="utf-8"?>
<table xmlns="http://schemas.openxmlformats.org/spreadsheetml/2006/main" id="6" name="Table6" displayName="Table6" ref="A3:I33" totalsRowCount="1" headerRowDxfId="51" dataDxfId="50" headerRowCellStyle="Normal 2" dataCellStyle="Comma 2">
  <autoFilter ref="A3:I3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name="Year" totalsRowLabel="2014-18 average" dataDxfId="49" totalsRowDxfId="48" dataCellStyle="Normal 2"/>
    <tableColumn id="2" name="Pedestrian" dataDxfId="47" totalsRowDxfId="46" dataCellStyle="Comma 2"/>
    <tableColumn id="3" name="Pedal cycle" dataDxfId="45" totalsRowDxfId="44" dataCellStyle="Comma 2"/>
    <tableColumn id="4" name="Motorcycle" dataDxfId="43" totalsRowDxfId="42" dataCellStyle="Comma 2"/>
    <tableColumn id="5" name="Car" dataDxfId="41" totalsRowDxfId="40" dataCellStyle="Comma 2"/>
    <tableColumn id="6" name="Bus/Coach" dataDxfId="39" totalsRowDxfId="38" dataCellStyle="Comma 2"/>
    <tableColumn id="7" name="Goods [note 7]" dataDxfId="37" totalsRowDxfId="36" dataCellStyle="Comma 2"/>
    <tableColumn id="8" name="Other [note 8]" dataDxfId="35" totalsRowDxfId="34" dataCellStyle="Comma 2"/>
    <tableColumn id="9" name="All road users" totalsRowFunction="custom" dataDxfId="33" totalsRowDxfId="32" dataCellStyle="Comma 2">
      <totalsRowFormula>AVERAGE(I25:I29)</totalsRowFormula>
    </tableColumn>
  </tableColumns>
  <tableStyleInfo showFirstColumn="0" showLastColumn="0" showRowStripes="1" showColumnStripes="0"/>
</table>
</file>

<file path=xl/tables/table11.xml><?xml version="1.0" encoding="utf-8"?>
<table xmlns="http://schemas.openxmlformats.org/spreadsheetml/2006/main" id="9" name="Table9" displayName="Table9" ref="A3:K32" totalsRowShown="0" headerRowDxfId="31" headerRowCellStyle="Normal 2">
  <autoFilter ref="A3:K3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name="Year" dataDxfId="30" dataCellStyle="Normal 2"/>
    <tableColumn id="2" name="Pedestrian" dataDxfId="29" dataCellStyle="Comma 2"/>
    <tableColumn id="3" name="Pedal cycle" dataDxfId="28" dataCellStyle="Comma 2"/>
    <tableColumn id="4" name="Motorcycle" dataDxfId="27" dataCellStyle="Comma 2"/>
    <tableColumn id="5" name="Car" dataDxfId="26" dataCellStyle="Comma 2"/>
    <tableColumn id="6" name="Bus/Coach" dataDxfId="25" dataCellStyle="Comma 2"/>
    <tableColumn id="7" name="Goods [note 7]" dataDxfId="24" dataCellStyle="Comma 2"/>
    <tableColumn id="8" name="Other [note 8]" dataDxfId="23" dataCellStyle="Comma 2"/>
    <tableColumn id="9" name="All road users [numbers]" dataDxfId="22" dataCellStyle="Comma 2">
      <calculatedColumnFormula>SUM(B4:H4)</calculatedColumnFormula>
    </tableColumn>
    <tableColumn id="10" name="Traffic [million vehicle kilometres]" dataDxfId="21" dataCellStyle="Comma 2"/>
    <tableColumn id="11" name="Casualty rate [per 100 million vehicle kilometres]" dataDxfId="20" dataCellStyle="Normal 2">
      <calculatedColumnFormula>100*I4/J4</calculatedColumnFormula>
    </tableColumn>
  </tableColumns>
  <tableStyleInfo showFirstColumn="0" showLastColumn="0" showRowStripes="1" showColumnStripes="0"/>
</table>
</file>

<file path=xl/tables/table12.xml><?xml version="1.0" encoding="utf-8"?>
<table xmlns="http://schemas.openxmlformats.org/spreadsheetml/2006/main" id="11" name="Table11" displayName="Table11" ref="A4:G47" totalsRowShown="0" headerRowDxfId="19" dataDxfId="18" dataCellStyle="Comma 2">
  <autoFilter ref="A4:G47">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Police division and council" dataDxfId="17"/>
    <tableColumn id="2" name="Fatal 2014-18 average" dataDxfId="16" dataCellStyle="Comma 2"/>
    <tableColumn id="3" name="Adjusted serious  2014-18 average" dataDxfId="15" dataCellStyle="Comma 2"/>
    <tableColumn id="4" name="All severities 2014-18 average" dataDxfId="14" dataCellStyle="Comma 2"/>
    <tableColumn id="5" name="Fatal 2021 provisional" dataDxfId="13" dataCellStyle="Comma 2"/>
    <tableColumn id="6" name="Serious 2021 provisional" dataDxfId="12" dataCellStyle="Comma 2"/>
    <tableColumn id="7" name="All severities 2021 provisional" dataDxfId="11" dataCellStyle="Comma 2"/>
  </tableColumns>
  <tableStyleInfo showFirstColumn="0" showLastColumn="0" showRowStripes="1" showColumnStripes="0"/>
</table>
</file>

<file path=xl/tables/table13.xml><?xml version="1.0" encoding="utf-8"?>
<table xmlns="http://schemas.openxmlformats.org/spreadsheetml/2006/main" id="13" name="Table1114" displayName="Table1114" ref="A4:G47" totalsRowShown="0" headerRowDxfId="10" dataDxfId="9" dataCellStyle="Comma 2">
  <autoFilter ref="A4:G47">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Police division and council" dataDxfId="8"/>
    <tableColumn id="2" name="Fatal 2014-18 average" dataDxfId="7" dataCellStyle="Comma 2"/>
    <tableColumn id="3" name="Adjusted serious  2014-18 average" dataDxfId="6" dataCellStyle="Comma 2"/>
    <tableColumn id="4" name="All severities 2014-18 average" dataDxfId="5" dataCellStyle="Comma 2"/>
    <tableColumn id="5" name="Fatal 2021 provisional" dataDxfId="4" dataCellStyle="Comma 2"/>
    <tableColumn id="6" name="Serious 2021 provisional" dataDxfId="3" dataCellStyle="Comma 2"/>
    <tableColumn id="7" name="All severities 2021 provisional" dataDxfId="2" dataCellStyle="Comma 2"/>
  </tableColumns>
  <tableStyleInfo showFirstColumn="0" showLastColumn="0" showRowStripes="1" showColumnStripes="0"/>
</table>
</file>

<file path=xl/tables/table14.xml><?xml version="1.0" encoding="utf-8"?>
<table xmlns="http://schemas.openxmlformats.org/spreadsheetml/2006/main" id="10" name="Table10" displayName="Table10" ref="A3:I10" totalsRowShown="0" headerRowDxfId="1" headerRowCellStyle="Normal 2" dataCellStyle="Normal 2">
  <autoFilter ref="A3:I1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name="Severity" dataDxfId="0" dataCellStyle="Normal 2"/>
    <tableColumn id="2" name="Pedestrian"/>
    <tableColumn id="3" name="Pedal cycle" dataCellStyle="Normal 2"/>
    <tableColumn id="4" name="Motorcycle" dataCellStyle="Normal 2"/>
    <tableColumn id="5" name="Car" dataCellStyle="Normal 2"/>
    <tableColumn id="6" name="Bus/Coach" dataCellStyle="Normal 2"/>
    <tableColumn id="7" name="Goods [note 7]" dataCellStyle="Normal 2"/>
    <tableColumn id="8" name="Other [note 8]" dataCellStyle="Normal 2"/>
    <tableColumn id="9" name="All road users" dataCellStyle="Normal 2"/>
  </tableColumns>
  <tableStyleInfo showFirstColumn="0" showLastColumn="0" showRowStripes="1" showColumnStripes="0"/>
</table>
</file>

<file path=xl/tables/table2.xml><?xml version="1.0" encoding="utf-8"?>
<table xmlns="http://schemas.openxmlformats.org/spreadsheetml/2006/main" id="4" name="Table4" displayName="Table4" ref="A3:F35" totalsRowShown="0" headerRowDxfId="117" dataDxfId="116">
  <autoFilter ref="A3:F35">
    <filterColumn colId="0" hiddenButton="1"/>
    <filterColumn colId="1" hiddenButton="1"/>
    <filterColumn colId="2" hiddenButton="1"/>
    <filterColumn colId="3" hiddenButton="1"/>
    <filterColumn colId="4" hiddenButton="1"/>
    <filterColumn colId="5" hiddenButton="1"/>
  </autoFilter>
  <tableColumns count="6">
    <tableColumn id="1" name="Year" dataDxfId="115"/>
    <tableColumn id="2" name="Fatal" dataDxfId="114"/>
    <tableColumn id="3" name="Serious" dataDxfId="113"/>
    <tableColumn id="4" name="Fatal and Serious" dataDxfId="112">
      <calculatedColumnFormula>B4+C4</calculatedColumnFormula>
    </tableColumn>
    <tableColumn id="5" name="Slight" dataDxfId="111"/>
    <tableColumn id="6" name="All severities" dataDxfId="110"/>
  </tableColumns>
  <tableStyleInfo showFirstColumn="0" showLastColumn="0" showRowStripes="1" showColumnStripes="0"/>
</table>
</file>

<file path=xl/tables/table3.xml><?xml version="1.0" encoding="utf-8"?>
<table xmlns="http://schemas.openxmlformats.org/spreadsheetml/2006/main" id="14" name="Table14" displayName="Table14" ref="A4:F25" totalsRowShown="0" headerRowDxfId="109" dataDxfId="108">
  <autoFilter ref="A4:F25">
    <filterColumn colId="0" hiddenButton="1"/>
    <filterColumn colId="1" hiddenButton="1"/>
    <filterColumn colId="2" hiddenButton="1"/>
    <filterColumn colId="3" hiddenButton="1"/>
    <filterColumn colId="4" hiddenButton="1"/>
    <filterColumn colId="5" hiddenButton="1"/>
  </autoFilter>
  <tableColumns count="6">
    <tableColumn id="1" name="Column1" dataDxfId="107"/>
    <tableColumn id="2" name="DfT adjusted serious" dataDxfId="106"/>
    <tableColumn id="3" name="DfT adjusted Slight" dataDxfId="105"/>
    <tableColumn id="4" name="Dft unadjusted Serious " dataDxfId="104"/>
    <tableColumn id="5" name="Dft unadjusted Slight " dataDxfId="103"/>
    <tableColumn id="6" name="DfT Serious/Slight total" dataDxfId="102"/>
  </tableColumns>
  <tableStyleInfo showFirstColumn="0" showLastColumn="0" showRowStripes="1" showColumnStripes="0"/>
</table>
</file>

<file path=xl/tables/table4.xml><?xml version="1.0" encoding="utf-8"?>
<table xmlns="http://schemas.openxmlformats.org/spreadsheetml/2006/main" id="7" name="Table7" displayName="Table7" ref="A4:F51" totalsRowShown="0" headerRowDxfId="101">
  <autoFilter ref="A4:F51">
    <filterColumn colId="0" hiddenButton="1"/>
    <filterColumn colId="1" hiddenButton="1"/>
    <filterColumn colId="2" hiddenButton="1"/>
    <filterColumn colId="3" hiddenButton="1"/>
    <filterColumn colId="4" hiddenButton="1"/>
    <filterColumn colId="5" hiddenButton="1"/>
  </autoFilter>
  <tableColumns count="6">
    <tableColumn id="1" name="Year"/>
    <tableColumn id="2" name="Killed"/>
    <tableColumn id="3" name="Serious"/>
    <tableColumn id="4" name="Killed and Serious"/>
    <tableColumn id="5" name="Slight"/>
    <tableColumn id="6" name="All Severities" dataDxfId="100"/>
  </tableColumns>
  <tableStyleInfo showFirstColumn="0" showLastColumn="0" showRowStripes="1" showColumnStripes="0"/>
</table>
</file>

<file path=xl/tables/table5.xml><?xml version="1.0" encoding="utf-8"?>
<table xmlns="http://schemas.openxmlformats.org/spreadsheetml/2006/main" id="8" name="Table8" displayName="Table8" ref="A4:K46" totalsRowShown="0" headerRowDxfId="99" dataDxfId="98" dataCellStyle="Comma">
  <autoFilter ref="A4:K4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name="Mode of transport"/>
    <tableColumn id="2" name="Year" dataDxfId="97"/>
    <tableColumn id="3" name="Built-up roads Killed" dataDxfId="96" dataCellStyle="Comma"/>
    <tableColumn id="4" name="Built-up roads Adjusted Serious" dataDxfId="95" dataCellStyle="Comma"/>
    <tableColumn id="5" name="Built-up roads total" dataDxfId="94" dataCellStyle="Comma"/>
    <tableColumn id="6" name="Non built-up roads Killed " dataDxfId="93" dataCellStyle="Comma"/>
    <tableColumn id="7" name="Non built-up roads Adjusted Serious" dataDxfId="92" dataCellStyle="Comma"/>
    <tableColumn id="8" name="Non built-up roads total" dataDxfId="91" dataCellStyle="Comma"/>
    <tableColumn id="9" name="All roads Killed" dataDxfId="90" dataCellStyle="Comma"/>
    <tableColumn id="10" name="All roads Adjusted Serious" dataDxfId="89" dataCellStyle="Comma"/>
    <tableColumn id="11" name="Total all roads" dataDxfId="88" dataCellStyle="Comma"/>
  </tableColumns>
  <tableStyleInfo showFirstColumn="0" showLastColumn="0" showRowStripes="1" showColumnStripes="0"/>
</table>
</file>

<file path=xl/tables/table6.xml><?xml version="1.0" encoding="utf-8"?>
<table xmlns="http://schemas.openxmlformats.org/spreadsheetml/2006/main" id="1" name="Table82" displayName="Table82" ref="A4:K40" totalsRowShown="0" headerRowDxfId="87" dataDxfId="86" dataCellStyle="Comma">
  <autoFilter ref="A4:K4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name="Mode of transport"/>
    <tableColumn id="2" name="Year" dataDxfId="85"/>
    <tableColumn id="3" name="Built-up roads Killed" dataDxfId="84" dataCellStyle="Comma"/>
    <tableColumn id="4" name="Built-up roads Adjusted Serious" dataDxfId="83" dataCellStyle="Comma"/>
    <tableColumn id="5" name="Built-up roads total" dataDxfId="82" dataCellStyle="Comma"/>
    <tableColumn id="6" name="Non built-up roads Killed " dataDxfId="81" dataCellStyle="Comma"/>
    <tableColumn id="7" name="Non built-up roads Adjusted Serious" dataDxfId="80" dataCellStyle="Comma"/>
    <tableColumn id="8" name="Non built-up roads total" dataDxfId="79" dataCellStyle="Comma"/>
    <tableColumn id="9" name="All roads Killed" dataDxfId="78" dataCellStyle="Comma"/>
    <tableColumn id="10" name="All roads Adjusted Serious" dataDxfId="77" dataCellStyle="Comma"/>
    <tableColumn id="11" name="Total all roads" dataDxfId="76" dataCellStyle="Comma"/>
  </tableColumns>
  <tableStyleInfo showFirstColumn="0" showLastColumn="0" showRowStripes="1" showColumnStripes="0"/>
</table>
</file>

<file path=xl/tables/table7.xml><?xml version="1.0" encoding="utf-8"?>
<table xmlns="http://schemas.openxmlformats.org/spreadsheetml/2006/main" id="2" name="Table2" displayName="Table2" ref="A3:I37" totalsRowShown="0" headerRowDxfId="75" dataDxfId="74" headerRowCellStyle="Normal 2">
  <autoFilter ref="A3:I3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name="Year" dataDxfId="73" dataCellStyle="Normal 2"/>
    <tableColumn id="2" name="Pedestrian" dataDxfId="72"/>
    <tableColumn id="3" name="Pedal cycle" dataDxfId="71"/>
    <tableColumn id="4" name="Motorcycle" dataDxfId="70"/>
    <tableColumn id="5" name="Car" dataDxfId="69"/>
    <tableColumn id="6" name="Bus/Coach" dataDxfId="68"/>
    <tableColumn id="7" name="Goods [note 7]" dataDxfId="67"/>
    <tableColumn id="8" name="Other [note 8]" dataDxfId="66"/>
    <tableColumn id="9" name="All road users" dataDxfId="65"/>
  </tableColumns>
  <tableStyleInfo showFirstColumn="0" showLastColumn="0" showRowStripes="1" showColumnStripes="0"/>
</table>
</file>

<file path=xl/tables/table8.xml><?xml version="1.0" encoding="utf-8"?>
<table xmlns="http://schemas.openxmlformats.org/spreadsheetml/2006/main" id="3" name="Table3" displayName="Table3" ref="A3:I32" totalsRowShown="0" headerRowDxfId="64" dataDxfId="63" headerRowCellStyle="Normal 2" dataCellStyle="Comma 2">
  <autoFilter ref="A3:I3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name="Year" dataDxfId="62" dataCellStyle="Normal 2"/>
    <tableColumn id="2" name="Pedestrian" dataDxfId="61" dataCellStyle="Comma 2"/>
    <tableColumn id="3" name="Pedal cycle" dataDxfId="60" dataCellStyle="Comma 2"/>
    <tableColumn id="4" name="Motorcycle" dataDxfId="59" dataCellStyle="Comma 2"/>
    <tableColumn id="5" name="Car" dataDxfId="58" dataCellStyle="Comma 2"/>
    <tableColumn id="6" name="Bus/Coach" dataDxfId="57" dataCellStyle="Comma 2"/>
    <tableColumn id="7" name="Goods [note 7]" dataDxfId="56" dataCellStyle="Comma 2"/>
    <tableColumn id="8" name="Other [note 8]" dataDxfId="55" dataCellStyle="Comma 2"/>
    <tableColumn id="9" name="All road users" dataDxfId="54" dataCellStyle="Comma 2">
      <calculatedColumnFormula>SUM(B4:H4)</calculatedColumnFormula>
    </tableColumn>
  </tableColumns>
  <tableStyleInfo showFirstColumn="0" showLastColumn="0" showRowStripes="1" showColumnStripes="0"/>
</table>
</file>

<file path=xl/tables/table9.xml><?xml version="1.0" encoding="utf-8"?>
<table xmlns="http://schemas.openxmlformats.org/spreadsheetml/2006/main" id="5" name="Table5" displayName="Table5" ref="A3:J35" totalsRowShown="0" headerRowDxfId="53" headerRowCellStyle="Normal 2">
  <autoFilter ref="A3:J3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name="Year" dataDxfId="52" dataCellStyle="Normal 2"/>
    <tableColumn id="2" name="Pedestrian"/>
    <tableColumn id="3" name="Pedal cycle"/>
    <tableColumn id="4" name="Motorcycle"/>
    <tableColumn id="5" name="Car"/>
    <tableColumn id="6" name="Bus/Coach"/>
    <tableColumn id="7" name="Goods [note 7]"/>
    <tableColumn id="8" name="Other [note 8]"/>
    <tableColumn id="9" name="All road users"/>
    <tableColumn id="10" name="3 year average [note 9]"/>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tabSelected="1" zoomScaleNormal="100" workbookViewId="0"/>
  </sheetViews>
  <sheetFormatPr defaultRowHeight="15"/>
  <cols>
    <col min="1" max="1" width="28.5703125" customWidth="1"/>
  </cols>
  <sheetData>
    <row r="1" spans="1:2" ht="19.5">
      <c r="A1" s="13" t="s">
        <v>173</v>
      </c>
      <c r="B1" s="86"/>
    </row>
    <row r="2" spans="1:2" ht="18.75" customHeight="1">
      <c r="A2" s="87" t="s">
        <v>175</v>
      </c>
      <c r="B2" s="17" t="s">
        <v>174</v>
      </c>
    </row>
    <row r="3" spans="1:2">
      <c r="A3" t="s">
        <v>159</v>
      </c>
      <c r="B3" s="83" t="s">
        <v>221</v>
      </c>
    </row>
    <row r="4" spans="1:2">
      <c r="A4" t="s">
        <v>160</v>
      </c>
      <c r="B4" s="83" t="s">
        <v>222</v>
      </c>
    </row>
    <row r="5" spans="1:2">
      <c r="A5" t="s">
        <v>161</v>
      </c>
      <c r="B5" s="84" t="s">
        <v>223</v>
      </c>
    </row>
    <row r="6" spans="1:2">
      <c r="A6" t="s">
        <v>162</v>
      </c>
      <c r="B6" s="84" t="s">
        <v>224</v>
      </c>
    </row>
    <row r="7" spans="1:2">
      <c r="A7" t="s">
        <v>163</v>
      </c>
      <c r="B7" s="85" t="s">
        <v>225</v>
      </c>
    </row>
    <row r="8" spans="1:2">
      <c r="A8" t="s">
        <v>164</v>
      </c>
      <c r="B8" s="84" t="s">
        <v>226</v>
      </c>
    </row>
    <row r="9" spans="1:2">
      <c r="A9" t="s">
        <v>165</v>
      </c>
      <c r="B9" s="84" t="s">
        <v>227</v>
      </c>
    </row>
    <row r="10" spans="1:2">
      <c r="A10" t="s">
        <v>166</v>
      </c>
      <c r="B10" s="84" t="s">
        <v>228</v>
      </c>
    </row>
    <row r="11" spans="1:2">
      <c r="A11" t="s">
        <v>167</v>
      </c>
      <c r="B11" s="84" t="s">
        <v>229</v>
      </c>
    </row>
    <row r="12" spans="1:2">
      <c r="A12" t="s">
        <v>168</v>
      </c>
      <c r="B12" s="84" t="s">
        <v>169</v>
      </c>
    </row>
    <row r="13" spans="1:2">
      <c r="A13" t="s">
        <v>170</v>
      </c>
      <c r="B13" s="84" t="s">
        <v>171</v>
      </c>
    </row>
    <row r="14" spans="1:2">
      <c r="A14" t="s">
        <v>176</v>
      </c>
      <c r="B14" s="84" t="s">
        <v>177</v>
      </c>
    </row>
    <row r="15" spans="1:2">
      <c r="A15" t="s">
        <v>172</v>
      </c>
      <c r="B15" s="84" t="s">
        <v>230</v>
      </c>
    </row>
    <row r="16" spans="1:2">
      <c r="A16" t="s">
        <v>261</v>
      </c>
      <c r="B16" s="84" t="s">
        <v>262</v>
      </c>
    </row>
  </sheetData>
  <pageMargins left="0.7" right="0.7" top="0.75" bottom="0.75" header="0.3" footer="0.3"/>
  <pageSetup paperSize="9" scale="64"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zoomScaleNormal="100" workbookViewId="0">
      <selection activeCell="I25" sqref="I25"/>
    </sheetView>
  </sheetViews>
  <sheetFormatPr defaultRowHeight="15"/>
  <cols>
    <col min="1" max="1" width="25.7109375" customWidth="1"/>
    <col min="2" max="2" width="13.5703125" customWidth="1"/>
    <col min="3" max="3" width="14" customWidth="1"/>
    <col min="4" max="4" width="14.28515625" customWidth="1"/>
    <col min="6" max="6" width="13.42578125" customWidth="1"/>
    <col min="7" max="7" width="17.5703125" customWidth="1"/>
    <col min="8" max="8" width="17.140625" customWidth="1"/>
    <col min="9" max="9" width="16.42578125" customWidth="1"/>
  </cols>
  <sheetData>
    <row r="1" spans="1:9" ht="18.75">
      <c r="A1" s="31" t="s">
        <v>270</v>
      </c>
      <c r="C1" s="33"/>
      <c r="D1" s="33"/>
      <c r="E1" s="33"/>
      <c r="F1" s="33"/>
      <c r="G1" s="33"/>
      <c r="H1" s="33"/>
      <c r="I1" s="33"/>
    </row>
    <row r="2" spans="1:9" s="98" customFormat="1" ht="15.75">
      <c r="A2" s="101" t="s">
        <v>178</v>
      </c>
      <c r="C2" s="33"/>
      <c r="D2" s="33"/>
      <c r="E2" s="33"/>
      <c r="F2" s="33"/>
      <c r="G2" s="33"/>
      <c r="H2" s="33"/>
      <c r="I2" s="33"/>
    </row>
    <row r="3" spans="1:9" ht="15.75">
      <c r="A3" s="32" t="s">
        <v>4</v>
      </c>
      <c r="B3" s="36" t="s">
        <v>7</v>
      </c>
      <c r="C3" s="36" t="s">
        <v>8</v>
      </c>
      <c r="D3" s="36" t="s">
        <v>82</v>
      </c>
      <c r="E3" s="36" t="s">
        <v>10</v>
      </c>
      <c r="F3" s="36" t="s">
        <v>11</v>
      </c>
      <c r="G3" s="36" t="s">
        <v>85</v>
      </c>
      <c r="H3" s="36" t="s">
        <v>90</v>
      </c>
      <c r="I3" s="36" t="s">
        <v>83</v>
      </c>
    </row>
    <row r="4" spans="1:9" ht="15.75">
      <c r="A4" s="42" t="s">
        <v>91</v>
      </c>
      <c r="B4" s="37">
        <f t="shared" ref="B4:I4" si="0">AVERAGE(B5:B9)</f>
        <v>1271.8</v>
      </c>
      <c r="C4" s="37">
        <f t="shared" si="0"/>
        <v>238.2</v>
      </c>
      <c r="D4" s="37">
        <f t="shared" si="0"/>
        <v>324.2</v>
      </c>
      <c r="E4" s="37">
        <f t="shared" si="0"/>
        <v>2292</v>
      </c>
      <c r="F4" s="37">
        <f t="shared" si="0"/>
        <v>93.2</v>
      </c>
      <c r="G4" s="37">
        <f t="shared" si="0"/>
        <v>156.4</v>
      </c>
      <c r="H4" s="37">
        <f t="shared" si="0"/>
        <v>83.8</v>
      </c>
      <c r="I4" s="37">
        <f t="shared" si="0"/>
        <v>4459.6000000000004</v>
      </c>
    </row>
    <row r="5" spans="1:9" ht="15.75">
      <c r="A5" s="42">
        <v>1994</v>
      </c>
      <c r="B5" s="40">
        <v>1536</v>
      </c>
      <c r="C5" s="40">
        <v>311</v>
      </c>
      <c r="D5" s="40">
        <v>329</v>
      </c>
      <c r="E5" s="40">
        <v>2607</v>
      </c>
      <c r="F5" s="40">
        <v>141</v>
      </c>
      <c r="G5" s="40">
        <v>197</v>
      </c>
      <c r="H5" s="40">
        <v>87</v>
      </c>
      <c r="I5" s="37">
        <f t="shared" ref="I5:I31" si="1">SUM(B5:H5)</f>
        <v>5208</v>
      </c>
    </row>
    <row r="6" spans="1:9" ht="15.75">
      <c r="A6" s="42">
        <v>1995</v>
      </c>
      <c r="B6" s="40">
        <v>1466</v>
      </c>
      <c r="C6" s="40">
        <v>281</v>
      </c>
      <c r="D6" s="40">
        <v>362</v>
      </c>
      <c r="E6" s="40">
        <v>2432</v>
      </c>
      <c r="F6" s="40">
        <v>104</v>
      </c>
      <c r="G6" s="40">
        <v>192</v>
      </c>
      <c r="H6" s="40">
        <v>93</v>
      </c>
      <c r="I6" s="37">
        <f t="shared" si="1"/>
        <v>4930</v>
      </c>
    </row>
    <row r="7" spans="1:9" ht="15.75">
      <c r="A7" s="42">
        <v>1996</v>
      </c>
      <c r="B7" s="40">
        <v>1173</v>
      </c>
      <c r="C7" s="40">
        <v>201</v>
      </c>
      <c r="D7" s="40">
        <v>271</v>
      </c>
      <c r="E7" s="40">
        <v>2108</v>
      </c>
      <c r="F7" s="40">
        <v>93</v>
      </c>
      <c r="G7" s="40">
        <v>123</v>
      </c>
      <c r="H7" s="40">
        <v>72</v>
      </c>
      <c r="I7" s="37">
        <f t="shared" si="1"/>
        <v>4041</v>
      </c>
    </row>
    <row r="8" spans="1:9" ht="15.75">
      <c r="A8" s="42">
        <v>1997</v>
      </c>
      <c r="B8" s="40">
        <v>1124</v>
      </c>
      <c r="C8" s="40">
        <v>201</v>
      </c>
      <c r="D8" s="40">
        <v>321</v>
      </c>
      <c r="E8" s="40">
        <v>2146</v>
      </c>
      <c r="F8" s="40">
        <v>53</v>
      </c>
      <c r="G8" s="40">
        <v>120</v>
      </c>
      <c r="H8" s="40">
        <v>82</v>
      </c>
      <c r="I8" s="37">
        <f t="shared" si="1"/>
        <v>4047</v>
      </c>
    </row>
    <row r="9" spans="1:9" ht="15.75">
      <c r="A9" s="42">
        <v>1998</v>
      </c>
      <c r="B9" s="40">
        <v>1060</v>
      </c>
      <c r="C9" s="40">
        <v>197</v>
      </c>
      <c r="D9" s="40">
        <v>338</v>
      </c>
      <c r="E9" s="40">
        <v>2167</v>
      </c>
      <c r="F9" s="40">
        <v>75</v>
      </c>
      <c r="G9" s="40">
        <v>150</v>
      </c>
      <c r="H9" s="40">
        <v>85</v>
      </c>
      <c r="I9" s="37">
        <f t="shared" si="1"/>
        <v>4072</v>
      </c>
    </row>
    <row r="10" spans="1:9" ht="15.75">
      <c r="A10" s="42">
        <v>1999</v>
      </c>
      <c r="B10" s="40">
        <v>1054</v>
      </c>
      <c r="C10" s="40">
        <v>181</v>
      </c>
      <c r="D10" s="40">
        <v>401</v>
      </c>
      <c r="E10" s="40">
        <v>1835</v>
      </c>
      <c r="F10" s="40">
        <v>82</v>
      </c>
      <c r="G10" s="40">
        <v>133</v>
      </c>
      <c r="H10" s="40">
        <v>79</v>
      </c>
      <c r="I10" s="37">
        <f t="shared" si="1"/>
        <v>3765</v>
      </c>
    </row>
    <row r="11" spans="1:9" ht="15.75">
      <c r="A11" s="42">
        <v>2000</v>
      </c>
      <c r="B11" s="40">
        <v>925</v>
      </c>
      <c r="C11" s="40">
        <v>164</v>
      </c>
      <c r="D11" s="40">
        <v>435</v>
      </c>
      <c r="E11" s="40">
        <v>1796</v>
      </c>
      <c r="F11" s="40">
        <v>79</v>
      </c>
      <c r="G11" s="40">
        <v>106</v>
      </c>
      <c r="H11" s="40">
        <v>63</v>
      </c>
      <c r="I11" s="37">
        <f t="shared" si="1"/>
        <v>3568</v>
      </c>
    </row>
    <row r="12" spans="1:9" ht="15.75">
      <c r="A12" s="42">
        <v>2001</v>
      </c>
      <c r="B12" s="40">
        <v>842</v>
      </c>
      <c r="C12" s="40">
        <v>161</v>
      </c>
      <c r="D12" s="40">
        <v>405</v>
      </c>
      <c r="E12" s="40">
        <v>1758</v>
      </c>
      <c r="F12" s="40">
        <v>62</v>
      </c>
      <c r="G12" s="40">
        <v>115</v>
      </c>
      <c r="H12" s="40">
        <v>67</v>
      </c>
      <c r="I12" s="37">
        <f t="shared" si="1"/>
        <v>3410</v>
      </c>
    </row>
    <row r="13" spans="1:9" ht="15.75">
      <c r="A13" s="42">
        <v>2002</v>
      </c>
      <c r="B13" s="40">
        <v>820</v>
      </c>
      <c r="C13" s="40">
        <v>144</v>
      </c>
      <c r="D13" s="40">
        <v>410</v>
      </c>
      <c r="E13" s="40">
        <v>1628</v>
      </c>
      <c r="F13" s="40">
        <v>59</v>
      </c>
      <c r="G13" s="40">
        <v>120</v>
      </c>
      <c r="H13" s="40">
        <v>48</v>
      </c>
      <c r="I13" s="37">
        <f t="shared" si="1"/>
        <v>3229</v>
      </c>
    </row>
    <row r="14" spans="1:9" ht="15.75">
      <c r="A14" s="135" t="s">
        <v>181</v>
      </c>
      <c r="B14" s="133">
        <v>712</v>
      </c>
      <c r="C14" s="133">
        <v>125</v>
      </c>
      <c r="D14" s="133">
        <v>367</v>
      </c>
      <c r="E14" s="133">
        <v>1511</v>
      </c>
      <c r="F14" s="133">
        <v>69</v>
      </c>
      <c r="G14" s="133">
        <v>114</v>
      </c>
      <c r="H14" s="133">
        <v>59</v>
      </c>
      <c r="I14" s="134">
        <f t="shared" si="1"/>
        <v>2957</v>
      </c>
    </row>
    <row r="15" spans="1:9" ht="15.75">
      <c r="A15" s="42">
        <v>2004</v>
      </c>
      <c r="B15" s="40">
        <v>1215.5999999999999</v>
      </c>
      <c r="C15" s="40">
        <v>238.3</v>
      </c>
      <c r="D15" s="40">
        <v>524.6</v>
      </c>
      <c r="E15" s="40">
        <v>2540.5</v>
      </c>
      <c r="F15" s="40">
        <v>138</v>
      </c>
      <c r="G15" s="40">
        <v>164.7</v>
      </c>
      <c r="H15" s="40">
        <v>105.9</v>
      </c>
      <c r="I15" s="37">
        <f t="shared" si="1"/>
        <v>4927.5999999999995</v>
      </c>
    </row>
    <row r="16" spans="1:9" ht="15.75">
      <c r="A16" s="42">
        <v>2005</v>
      </c>
      <c r="B16" s="40">
        <v>1219</v>
      </c>
      <c r="C16" s="40">
        <v>237</v>
      </c>
      <c r="D16" s="40">
        <v>572.70000000000005</v>
      </c>
      <c r="E16" s="40">
        <v>2432.6</v>
      </c>
      <c r="F16" s="40">
        <v>126.1</v>
      </c>
      <c r="G16" s="40">
        <v>151.4</v>
      </c>
      <c r="H16" s="40">
        <v>105.9</v>
      </c>
      <c r="I16" s="37">
        <f t="shared" si="1"/>
        <v>4844.7</v>
      </c>
    </row>
    <row r="17" spans="1:9" ht="15.75">
      <c r="A17" s="42">
        <v>2006</v>
      </c>
      <c r="B17" s="40">
        <v>1186.3</v>
      </c>
      <c r="C17" s="40">
        <v>251.6</v>
      </c>
      <c r="D17" s="40">
        <v>543.9</v>
      </c>
      <c r="E17" s="40">
        <v>2335.3000000000002</v>
      </c>
      <c r="F17" s="40">
        <v>114.8</v>
      </c>
      <c r="G17" s="40">
        <v>159.5</v>
      </c>
      <c r="H17" s="40">
        <v>111.6</v>
      </c>
      <c r="I17" s="37">
        <f t="shared" si="1"/>
        <v>4703.0000000000009</v>
      </c>
    </row>
    <row r="18" spans="1:9" ht="15.75">
      <c r="A18" s="42">
        <v>2007</v>
      </c>
      <c r="B18" s="40">
        <v>1067.5</v>
      </c>
      <c r="C18" s="40">
        <v>253.6</v>
      </c>
      <c r="D18" s="40">
        <v>555.4</v>
      </c>
      <c r="E18" s="40">
        <v>2098.3000000000002</v>
      </c>
      <c r="F18" s="40">
        <v>87</v>
      </c>
      <c r="G18" s="40">
        <v>159.4</v>
      </c>
      <c r="H18" s="40">
        <v>88.7</v>
      </c>
      <c r="I18" s="37">
        <f t="shared" si="1"/>
        <v>4309.8999999999996</v>
      </c>
    </row>
    <row r="19" spans="1:9" ht="15.75">
      <c r="A19" s="42">
        <v>2008</v>
      </c>
      <c r="B19" s="40">
        <v>1073</v>
      </c>
      <c r="C19" s="40">
        <v>263.5</v>
      </c>
      <c r="D19" s="40">
        <v>581.29999999999995</v>
      </c>
      <c r="E19" s="40">
        <v>2140.6999999999998</v>
      </c>
      <c r="F19" s="40">
        <v>103.4</v>
      </c>
      <c r="G19" s="40">
        <v>130.30000000000001</v>
      </c>
      <c r="H19" s="40">
        <v>103.7</v>
      </c>
      <c r="I19" s="37">
        <f t="shared" si="1"/>
        <v>4395.8999999999996</v>
      </c>
    </row>
    <row r="20" spans="1:9" ht="15.75">
      <c r="A20" s="42">
        <v>2009</v>
      </c>
      <c r="B20" s="40">
        <v>887.8</v>
      </c>
      <c r="C20" s="40">
        <v>272</v>
      </c>
      <c r="D20" s="40">
        <v>530.1</v>
      </c>
      <c r="E20" s="40">
        <v>2104.8000000000002</v>
      </c>
      <c r="F20" s="40">
        <v>75.5</v>
      </c>
      <c r="G20" s="40">
        <v>132.80000000000001</v>
      </c>
      <c r="H20" s="40">
        <v>105.8</v>
      </c>
      <c r="I20" s="37">
        <f t="shared" si="1"/>
        <v>4108.8</v>
      </c>
    </row>
    <row r="21" spans="1:9" ht="15.75">
      <c r="A21" s="42">
        <v>2010</v>
      </c>
      <c r="B21" s="40">
        <v>808.7</v>
      </c>
      <c r="C21" s="40">
        <v>264.60000000000002</v>
      </c>
      <c r="D21" s="40">
        <v>469.3</v>
      </c>
      <c r="E21" s="40">
        <v>1711.6</v>
      </c>
      <c r="F21" s="40">
        <v>104.3</v>
      </c>
      <c r="G21" s="40">
        <v>112.5</v>
      </c>
      <c r="H21" s="40">
        <v>84</v>
      </c>
      <c r="I21" s="37">
        <f t="shared" si="1"/>
        <v>3555</v>
      </c>
    </row>
    <row r="22" spans="1:9" ht="15.75">
      <c r="A22" s="42">
        <v>2011</v>
      </c>
      <c r="B22" s="40">
        <v>868.8</v>
      </c>
      <c r="C22" s="40">
        <v>285.2</v>
      </c>
      <c r="D22" s="40">
        <v>435</v>
      </c>
      <c r="E22" s="40">
        <v>1529.4</v>
      </c>
      <c r="F22" s="40">
        <v>96.4</v>
      </c>
      <c r="G22" s="40">
        <v>115.5</v>
      </c>
      <c r="H22" s="40">
        <v>82.8</v>
      </c>
      <c r="I22" s="37">
        <f t="shared" si="1"/>
        <v>3413.1000000000004</v>
      </c>
    </row>
    <row r="23" spans="1:9" ht="15.75">
      <c r="A23" s="42">
        <v>2012</v>
      </c>
      <c r="B23" s="40">
        <v>806.5</v>
      </c>
      <c r="C23" s="40">
        <v>316</v>
      </c>
      <c r="D23" s="40">
        <v>498.3</v>
      </c>
      <c r="E23" s="40">
        <v>1597</v>
      </c>
      <c r="F23" s="40">
        <v>85.9</v>
      </c>
      <c r="G23" s="40">
        <v>120.2</v>
      </c>
      <c r="H23" s="40">
        <v>94.9</v>
      </c>
      <c r="I23" s="37">
        <f t="shared" si="1"/>
        <v>3518.8</v>
      </c>
    </row>
    <row r="24" spans="1:9" ht="15.75">
      <c r="A24" s="42">
        <v>2013</v>
      </c>
      <c r="B24" s="40">
        <v>720.6</v>
      </c>
      <c r="C24" s="40">
        <v>298.8</v>
      </c>
      <c r="D24" s="40">
        <v>422.2</v>
      </c>
      <c r="E24" s="40">
        <v>1418.2</v>
      </c>
      <c r="F24" s="40">
        <v>75.099999999999994</v>
      </c>
      <c r="G24" s="40">
        <v>98.5</v>
      </c>
      <c r="H24" s="40">
        <v>73.2</v>
      </c>
      <c r="I24" s="37">
        <f t="shared" si="1"/>
        <v>3106.6</v>
      </c>
    </row>
    <row r="25" spans="1:9" ht="15.75">
      <c r="A25" s="42">
        <v>2014</v>
      </c>
      <c r="B25" s="40">
        <v>731.5</v>
      </c>
      <c r="C25" s="40">
        <v>309.10000000000002</v>
      </c>
      <c r="D25" s="40">
        <v>466.1</v>
      </c>
      <c r="E25" s="40">
        <v>1369.1</v>
      </c>
      <c r="F25" s="40">
        <v>56.6</v>
      </c>
      <c r="G25" s="40">
        <v>102.3</v>
      </c>
      <c r="H25" s="40">
        <v>65.7</v>
      </c>
      <c r="I25" s="37">
        <f t="shared" si="1"/>
        <v>3100.3999999999996</v>
      </c>
    </row>
    <row r="26" spans="1:9" ht="15.75">
      <c r="A26" s="42">
        <v>2015</v>
      </c>
      <c r="B26" s="40">
        <v>726.4</v>
      </c>
      <c r="C26" s="40">
        <v>301.60000000000002</v>
      </c>
      <c r="D26" s="40">
        <v>400.2</v>
      </c>
      <c r="E26" s="40">
        <v>1329.2</v>
      </c>
      <c r="F26" s="40">
        <v>81.900000000000006</v>
      </c>
      <c r="G26" s="40">
        <v>102.3</v>
      </c>
      <c r="H26" s="40">
        <v>47.9</v>
      </c>
      <c r="I26" s="37">
        <f t="shared" si="1"/>
        <v>2989.5000000000005</v>
      </c>
    </row>
    <row r="27" spans="1:9" ht="15.75">
      <c r="A27" s="42">
        <v>2016</v>
      </c>
      <c r="B27" s="40">
        <v>706.8</v>
      </c>
      <c r="C27" s="40">
        <v>292.2</v>
      </c>
      <c r="D27" s="40">
        <v>398.9</v>
      </c>
      <c r="E27" s="40">
        <v>1420.4</v>
      </c>
      <c r="F27" s="40">
        <v>74.599999999999994</v>
      </c>
      <c r="G27" s="40">
        <v>108.8</v>
      </c>
      <c r="H27" s="40">
        <v>53.5</v>
      </c>
      <c r="I27" s="37">
        <f t="shared" si="1"/>
        <v>3055.2000000000003</v>
      </c>
    </row>
    <row r="28" spans="1:9" ht="15.75">
      <c r="A28" s="42">
        <v>2017</v>
      </c>
      <c r="B28" s="40">
        <v>617</v>
      </c>
      <c r="C28" s="40">
        <v>293.60000000000002</v>
      </c>
      <c r="D28" s="40">
        <v>382.8</v>
      </c>
      <c r="E28" s="40">
        <v>1226</v>
      </c>
      <c r="F28" s="40">
        <v>65.099999999999994</v>
      </c>
      <c r="G28" s="40">
        <v>93.8</v>
      </c>
      <c r="H28" s="40">
        <v>61</v>
      </c>
      <c r="I28" s="37">
        <f t="shared" si="1"/>
        <v>2739.3</v>
      </c>
    </row>
    <row r="29" spans="1:9" ht="15.75">
      <c r="A29" s="42">
        <v>2018</v>
      </c>
      <c r="B29" s="40">
        <v>584.9</v>
      </c>
      <c r="C29" s="40">
        <v>270.2</v>
      </c>
      <c r="D29" s="40">
        <v>389.9</v>
      </c>
      <c r="E29" s="40">
        <v>1196.8</v>
      </c>
      <c r="F29" s="40">
        <v>61.1</v>
      </c>
      <c r="G29" s="40">
        <v>98.7</v>
      </c>
      <c r="H29" s="40">
        <v>45.9</v>
      </c>
      <c r="I29" s="37">
        <f t="shared" si="1"/>
        <v>2647.5</v>
      </c>
    </row>
    <row r="30" spans="1:9" ht="15.75">
      <c r="A30" s="42">
        <v>2019</v>
      </c>
      <c r="B30" s="40">
        <v>570.20000000000005</v>
      </c>
      <c r="C30" s="40">
        <v>234.6</v>
      </c>
      <c r="D30" s="40">
        <v>316.7</v>
      </c>
      <c r="E30" s="40">
        <v>1158.5999999999999</v>
      </c>
      <c r="F30" s="40">
        <v>36.1</v>
      </c>
      <c r="G30" s="40">
        <v>82.2</v>
      </c>
      <c r="H30" s="40">
        <v>50.7</v>
      </c>
      <c r="I30" s="37">
        <f t="shared" si="1"/>
        <v>2449.0999999999995</v>
      </c>
    </row>
    <row r="31" spans="1:9" ht="15.75">
      <c r="A31" s="42">
        <v>2020</v>
      </c>
      <c r="B31" s="40">
        <v>323</v>
      </c>
      <c r="C31" s="40">
        <v>246</v>
      </c>
      <c r="D31" s="40">
        <v>241</v>
      </c>
      <c r="E31" s="40">
        <v>620</v>
      </c>
      <c r="F31" s="40">
        <v>20</v>
      </c>
      <c r="G31" s="40">
        <v>49</v>
      </c>
      <c r="H31" s="40">
        <v>32</v>
      </c>
      <c r="I31" s="37">
        <f t="shared" si="1"/>
        <v>1531</v>
      </c>
    </row>
    <row r="32" spans="1:9" ht="15.75">
      <c r="A32" s="42" t="s">
        <v>204</v>
      </c>
      <c r="B32" s="40">
        <v>300</v>
      </c>
      <c r="C32" s="40">
        <v>190</v>
      </c>
      <c r="D32" s="40">
        <v>275</v>
      </c>
      <c r="E32" s="40">
        <v>701</v>
      </c>
      <c r="F32" s="40">
        <v>27</v>
      </c>
      <c r="G32" s="40">
        <v>53</v>
      </c>
      <c r="H32" s="40">
        <v>50</v>
      </c>
      <c r="I32" s="132">
        <f>SUM(B32:H32)</f>
        <v>1596</v>
      </c>
    </row>
  </sheetData>
  <pageMargins left="0.7" right="0.7" top="0.75" bottom="0.75" header="0.3" footer="0.3"/>
  <pageSetup paperSize="9" scale="62" orientation="portrait" horizontalDpi="1200" verticalDpi="1200"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zoomScaleNormal="100" workbookViewId="0">
      <selection activeCell="A35" sqref="A35"/>
    </sheetView>
  </sheetViews>
  <sheetFormatPr defaultRowHeight="15"/>
  <cols>
    <col min="1" max="1" width="22.85546875" customWidth="1"/>
    <col min="2" max="2" width="13.5703125" customWidth="1"/>
    <col min="3" max="3" width="14" customWidth="1"/>
    <col min="4" max="4" width="14.28515625" customWidth="1"/>
    <col min="5" max="5" width="11.85546875" customWidth="1"/>
    <col min="6" max="6" width="13.42578125" customWidth="1"/>
    <col min="7" max="7" width="17.5703125" customWidth="1"/>
    <col min="8" max="8" width="17.140625" customWidth="1"/>
    <col min="9" max="10" width="14.140625" customWidth="1"/>
  </cols>
  <sheetData>
    <row r="1" spans="1:10" ht="18.75">
      <c r="A1" s="31" t="s">
        <v>205</v>
      </c>
      <c r="C1" s="33"/>
      <c r="D1" s="33"/>
      <c r="E1" s="33"/>
      <c r="F1" s="33"/>
      <c r="G1" s="33"/>
      <c r="H1" s="33"/>
      <c r="I1" s="33"/>
      <c r="J1" s="33"/>
    </row>
    <row r="2" spans="1:10" s="100" customFormat="1" ht="15.75">
      <c r="A2" s="103" t="s">
        <v>178</v>
      </c>
      <c r="C2" s="33"/>
      <c r="D2" s="33"/>
      <c r="E2" s="33"/>
      <c r="F2" s="33"/>
      <c r="G2" s="33"/>
      <c r="H2" s="33"/>
      <c r="I2" s="33"/>
      <c r="J2" s="33"/>
    </row>
    <row r="3" spans="1:10" ht="47.25">
      <c r="A3" s="32" t="s">
        <v>4</v>
      </c>
      <c r="B3" s="36" t="s">
        <v>7</v>
      </c>
      <c r="C3" s="36" t="s">
        <v>8</v>
      </c>
      <c r="D3" s="36" t="s">
        <v>82</v>
      </c>
      <c r="E3" s="36" t="s">
        <v>10</v>
      </c>
      <c r="F3" s="36" t="s">
        <v>11</v>
      </c>
      <c r="G3" s="36" t="s">
        <v>85</v>
      </c>
      <c r="H3" s="36" t="s">
        <v>90</v>
      </c>
      <c r="I3" s="36" t="s">
        <v>83</v>
      </c>
      <c r="J3" s="36" t="s">
        <v>92</v>
      </c>
    </row>
    <row r="4" spans="1:10" ht="15.75">
      <c r="A4" s="42" t="s">
        <v>80</v>
      </c>
      <c r="B4" s="43">
        <f t="shared" ref="B4:I4" si="0">AVERAGE(B5:B9)</f>
        <v>16.600000000000001</v>
      </c>
      <c r="C4" s="43">
        <f t="shared" si="0"/>
        <v>3.4</v>
      </c>
      <c r="D4" s="43">
        <f t="shared" si="0"/>
        <v>0.4</v>
      </c>
      <c r="E4" s="43">
        <f t="shared" si="0"/>
        <v>8.4</v>
      </c>
      <c r="F4" s="43">
        <f t="shared" si="0"/>
        <v>1.2</v>
      </c>
      <c r="G4" s="43">
        <f t="shared" si="0"/>
        <v>0.2</v>
      </c>
      <c r="H4" s="43">
        <f t="shared" si="0"/>
        <v>0.2</v>
      </c>
      <c r="I4" s="44">
        <f t="shared" si="0"/>
        <v>30.4</v>
      </c>
      <c r="J4" s="41"/>
    </row>
    <row r="5" spans="1:10" ht="15.75">
      <c r="A5" s="42">
        <v>1994</v>
      </c>
      <c r="B5" s="45">
        <v>18</v>
      </c>
      <c r="C5" s="45">
        <v>4</v>
      </c>
      <c r="D5" s="45">
        <v>1</v>
      </c>
      <c r="E5" s="45">
        <v>10</v>
      </c>
      <c r="F5" s="45">
        <v>4</v>
      </c>
      <c r="G5" s="45">
        <v>0</v>
      </c>
      <c r="H5" s="45">
        <v>0</v>
      </c>
      <c r="I5" s="44">
        <f t="shared" ref="I5:I31" si="1">SUM(B5:H5)</f>
        <v>37</v>
      </c>
      <c r="J5" s="41"/>
    </row>
    <row r="6" spans="1:10" ht="15.75">
      <c r="A6" s="42">
        <v>1995</v>
      </c>
      <c r="B6" s="45">
        <v>16</v>
      </c>
      <c r="C6" s="45">
        <v>3</v>
      </c>
      <c r="D6" s="45">
        <v>0</v>
      </c>
      <c r="E6" s="45">
        <v>11</v>
      </c>
      <c r="F6" s="45">
        <v>0</v>
      </c>
      <c r="G6" s="45">
        <v>0</v>
      </c>
      <c r="H6" s="45">
        <v>0</v>
      </c>
      <c r="I6" s="44">
        <f t="shared" si="1"/>
        <v>30</v>
      </c>
      <c r="J6" s="46">
        <f t="shared" ref="J6:J31" si="2">AVERAGE(I5:I7)</f>
        <v>31.333333333333332</v>
      </c>
    </row>
    <row r="7" spans="1:10" ht="15.75">
      <c r="A7" s="42">
        <v>1996</v>
      </c>
      <c r="B7" s="45">
        <v>16</v>
      </c>
      <c r="C7" s="45">
        <v>6</v>
      </c>
      <c r="D7" s="45">
        <v>1</v>
      </c>
      <c r="E7" s="45">
        <v>3</v>
      </c>
      <c r="F7" s="45">
        <v>1</v>
      </c>
      <c r="G7" s="45">
        <v>0</v>
      </c>
      <c r="H7" s="45">
        <v>0</v>
      </c>
      <c r="I7" s="44">
        <f t="shared" si="1"/>
        <v>27</v>
      </c>
      <c r="J7" s="46">
        <f t="shared" si="2"/>
        <v>27.666666666666668</v>
      </c>
    </row>
    <row r="8" spans="1:10" ht="15.75">
      <c r="A8" s="42">
        <v>1997</v>
      </c>
      <c r="B8" s="45">
        <v>15</v>
      </c>
      <c r="C8" s="45">
        <v>1</v>
      </c>
      <c r="D8" s="45">
        <v>0</v>
      </c>
      <c r="E8" s="45">
        <v>9</v>
      </c>
      <c r="F8" s="45">
        <v>0</v>
      </c>
      <c r="G8" s="45">
        <v>1</v>
      </c>
      <c r="H8" s="45">
        <v>0</v>
      </c>
      <c r="I8" s="44">
        <f t="shared" si="1"/>
        <v>26</v>
      </c>
      <c r="J8" s="46">
        <f t="shared" si="2"/>
        <v>28.333333333333332</v>
      </c>
    </row>
    <row r="9" spans="1:10" ht="15.75">
      <c r="A9" s="42">
        <v>1998</v>
      </c>
      <c r="B9" s="45">
        <v>18</v>
      </c>
      <c r="C9" s="45">
        <v>3</v>
      </c>
      <c r="D9" s="45">
        <v>0</v>
      </c>
      <c r="E9" s="45">
        <v>9</v>
      </c>
      <c r="F9" s="45">
        <v>1</v>
      </c>
      <c r="G9" s="45">
        <v>0</v>
      </c>
      <c r="H9" s="45">
        <v>1</v>
      </c>
      <c r="I9" s="44">
        <f t="shared" si="1"/>
        <v>32</v>
      </c>
      <c r="J9" s="46">
        <f t="shared" si="2"/>
        <v>27.666666666666668</v>
      </c>
    </row>
    <row r="10" spans="1:10" ht="15.75">
      <c r="A10" s="42">
        <v>1999</v>
      </c>
      <c r="B10" s="45">
        <v>17</v>
      </c>
      <c r="C10" s="45">
        <v>1</v>
      </c>
      <c r="D10" s="45">
        <v>0</v>
      </c>
      <c r="E10" s="45">
        <v>6</v>
      </c>
      <c r="F10" s="45">
        <v>0</v>
      </c>
      <c r="G10" s="45">
        <v>0</v>
      </c>
      <c r="H10" s="45">
        <v>1</v>
      </c>
      <c r="I10" s="44">
        <f t="shared" si="1"/>
        <v>25</v>
      </c>
      <c r="J10" s="46">
        <f t="shared" si="2"/>
        <v>26</v>
      </c>
    </row>
    <row r="11" spans="1:10" ht="15.75">
      <c r="A11" s="42">
        <v>2000</v>
      </c>
      <c r="B11" s="45">
        <v>13</v>
      </c>
      <c r="C11" s="45">
        <v>4</v>
      </c>
      <c r="D11" s="45">
        <v>0</v>
      </c>
      <c r="E11" s="45">
        <v>4</v>
      </c>
      <c r="F11" s="45">
        <v>0</v>
      </c>
      <c r="G11" s="45">
        <v>0</v>
      </c>
      <c r="H11" s="45">
        <v>0</v>
      </c>
      <c r="I11" s="44">
        <f t="shared" si="1"/>
        <v>21</v>
      </c>
      <c r="J11" s="46">
        <f t="shared" si="2"/>
        <v>22</v>
      </c>
    </row>
    <row r="12" spans="1:10" ht="15.75">
      <c r="A12" s="42">
        <v>2001</v>
      </c>
      <c r="B12" s="45">
        <v>14</v>
      </c>
      <c r="C12" s="45">
        <v>4</v>
      </c>
      <c r="D12" s="45">
        <v>0</v>
      </c>
      <c r="E12" s="45">
        <v>2</v>
      </c>
      <c r="F12" s="45">
        <v>0</v>
      </c>
      <c r="G12" s="45">
        <v>0</v>
      </c>
      <c r="H12" s="45">
        <v>0</v>
      </c>
      <c r="I12" s="44">
        <f t="shared" si="1"/>
        <v>20</v>
      </c>
      <c r="J12" s="46">
        <f t="shared" si="2"/>
        <v>18.333333333333332</v>
      </c>
    </row>
    <row r="13" spans="1:10" ht="15.75">
      <c r="A13" s="42">
        <v>2002</v>
      </c>
      <c r="B13" s="45">
        <v>12</v>
      </c>
      <c r="C13" s="45">
        <v>0</v>
      </c>
      <c r="D13" s="45">
        <v>0</v>
      </c>
      <c r="E13" s="45">
        <v>2</v>
      </c>
      <c r="F13" s="45">
        <v>0</v>
      </c>
      <c r="G13" s="45">
        <v>0</v>
      </c>
      <c r="H13" s="45">
        <v>0</v>
      </c>
      <c r="I13" s="44">
        <f t="shared" si="1"/>
        <v>14</v>
      </c>
      <c r="J13" s="46">
        <f t="shared" si="2"/>
        <v>17</v>
      </c>
    </row>
    <row r="14" spans="1:10" ht="15.75">
      <c r="A14" s="42">
        <v>2003</v>
      </c>
      <c r="B14" s="45">
        <v>5</v>
      </c>
      <c r="C14" s="45">
        <v>2</v>
      </c>
      <c r="D14" s="45">
        <v>0</v>
      </c>
      <c r="E14" s="45">
        <v>10</v>
      </c>
      <c r="F14" s="45">
        <v>0</v>
      </c>
      <c r="G14" s="45">
        <v>0</v>
      </c>
      <c r="H14" s="45">
        <v>0</v>
      </c>
      <c r="I14" s="44">
        <f t="shared" si="1"/>
        <v>17</v>
      </c>
      <c r="J14" s="46">
        <f t="shared" si="2"/>
        <v>14.333333333333334</v>
      </c>
    </row>
    <row r="15" spans="1:10" ht="15.75">
      <c r="A15" s="42">
        <v>2004</v>
      </c>
      <c r="B15" s="45">
        <v>8</v>
      </c>
      <c r="C15" s="45">
        <v>0</v>
      </c>
      <c r="D15" s="45">
        <v>1</v>
      </c>
      <c r="E15" s="45">
        <v>3</v>
      </c>
      <c r="F15" s="45">
        <v>0</v>
      </c>
      <c r="G15" s="45">
        <v>0</v>
      </c>
      <c r="H15" s="45">
        <v>0</v>
      </c>
      <c r="I15" s="44">
        <f t="shared" si="1"/>
        <v>12</v>
      </c>
      <c r="J15" s="46">
        <f t="shared" si="2"/>
        <v>13.333333333333334</v>
      </c>
    </row>
    <row r="16" spans="1:10" ht="15.75">
      <c r="A16" s="42">
        <v>2005</v>
      </c>
      <c r="B16" s="45">
        <v>5</v>
      </c>
      <c r="C16" s="45">
        <v>4</v>
      </c>
      <c r="D16" s="45">
        <v>0</v>
      </c>
      <c r="E16" s="45">
        <v>1</v>
      </c>
      <c r="F16" s="45">
        <v>0</v>
      </c>
      <c r="G16" s="45">
        <v>0</v>
      </c>
      <c r="H16" s="45">
        <v>1</v>
      </c>
      <c r="I16" s="44">
        <f t="shared" si="1"/>
        <v>11</v>
      </c>
      <c r="J16" s="46">
        <f t="shared" si="2"/>
        <v>16</v>
      </c>
    </row>
    <row r="17" spans="1:10" ht="15.75">
      <c r="A17" s="42">
        <v>2006</v>
      </c>
      <c r="B17" s="45">
        <v>9</v>
      </c>
      <c r="C17" s="45">
        <v>5</v>
      </c>
      <c r="D17" s="45">
        <v>0</v>
      </c>
      <c r="E17" s="45">
        <v>10</v>
      </c>
      <c r="F17" s="45">
        <v>0</v>
      </c>
      <c r="G17" s="45">
        <v>1</v>
      </c>
      <c r="H17" s="45">
        <v>0</v>
      </c>
      <c r="I17" s="44">
        <f t="shared" si="1"/>
        <v>25</v>
      </c>
      <c r="J17" s="46">
        <f t="shared" si="2"/>
        <v>15</v>
      </c>
    </row>
    <row r="18" spans="1:10" ht="15.75">
      <c r="A18" s="42">
        <v>2007</v>
      </c>
      <c r="B18" s="45">
        <v>4</v>
      </c>
      <c r="C18" s="45">
        <v>1</v>
      </c>
      <c r="D18" s="45">
        <v>0</v>
      </c>
      <c r="E18" s="45">
        <v>4</v>
      </c>
      <c r="F18" s="45">
        <v>0</v>
      </c>
      <c r="G18" s="45">
        <v>0</v>
      </c>
      <c r="H18" s="45">
        <v>0</v>
      </c>
      <c r="I18" s="44">
        <f t="shared" si="1"/>
        <v>9</v>
      </c>
      <c r="J18" s="46">
        <f t="shared" si="2"/>
        <v>18</v>
      </c>
    </row>
    <row r="19" spans="1:10" ht="15.75">
      <c r="A19" s="42">
        <v>2008</v>
      </c>
      <c r="B19" s="45">
        <v>4</v>
      </c>
      <c r="C19" s="45">
        <v>2</v>
      </c>
      <c r="D19" s="45">
        <v>1</v>
      </c>
      <c r="E19" s="45">
        <v>13</v>
      </c>
      <c r="F19" s="45">
        <v>0</v>
      </c>
      <c r="G19" s="45">
        <v>0</v>
      </c>
      <c r="H19" s="45">
        <v>0</v>
      </c>
      <c r="I19" s="44">
        <f t="shared" si="1"/>
        <v>20</v>
      </c>
      <c r="J19" s="46">
        <f t="shared" si="2"/>
        <v>11.333333333333334</v>
      </c>
    </row>
    <row r="20" spans="1:10" ht="15.75">
      <c r="A20" s="42">
        <v>2009</v>
      </c>
      <c r="B20" s="45">
        <v>1</v>
      </c>
      <c r="C20" s="45">
        <v>1</v>
      </c>
      <c r="D20" s="45">
        <v>0</v>
      </c>
      <c r="E20" s="45">
        <v>3</v>
      </c>
      <c r="F20" s="45">
        <v>0</v>
      </c>
      <c r="G20" s="45">
        <v>0</v>
      </c>
      <c r="H20" s="45">
        <v>0</v>
      </c>
      <c r="I20" s="44">
        <f t="shared" si="1"/>
        <v>5</v>
      </c>
      <c r="J20" s="46">
        <f t="shared" si="2"/>
        <v>9.6666666666666661</v>
      </c>
    </row>
    <row r="21" spans="1:10" ht="15.75">
      <c r="A21" s="42">
        <v>2010</v>
      </c>
      <c r="B21" s="45">
        <v>1</v>
      </c>
      <c r="C21" s="45">
        <v>1</v>
      </c>
      <c r="D21" s="45">
        <v>1</v>
      </c>
      <c r="E21" s="45">
        <v>1</v>
      </c>
      <c r="F21" s="45">
        <v>0</v>
      </c>
      <c r="G21" s="45">
        <v>0</v>
      </c>
      <c r="H21" s="45">
        <v>0</v>
      </c>
      <c r="I21" s="44">
        <f t="shared" si="1"/>
        <v>4</v>
      </c>
      <c r="J21" s="46">
        <f t="shared" si="2"/>
        <v>5.333333333333333</v>
      </c>
    </row>
    <row r="22" spans="1:10" ht="15.75">
      <c r="A22" s="42">
        <v>2011</v>
      </c>
      <c r="B22" s="45">
        <v>2</v>
      </c>
      <c r="C22" s="45">
        <v>0</v>
      </c>
      <c r="D22" s="45">
        <v>0</v>
      </c>
      <c r="E22" s="45">
        <v>5</v>
      </c>
      <c r="F22" s="45">
        <v>0</v>
      </c>
      <c r="G22" s="45">
        <v>0</v>
      </c>
      <c r="H22" s="45">
        <v>0</v>
      </c>
      <c r="I22" s="44">
        <f t="shared" si="1"/>
        <v>7</v>
      </c>
      <c r="J22" s="46">
        <f t="shared" si="2"/>
        <v>4.333333333333333</v>
      </c>
    </row>
    <row r="23" spans="1:10" ht="15.75">
      <c r="A23" s="42">
        <v>2012</v>
      </c>
      <c r="B23" s="45">
        <v>1</v>
      </c>
      <c r="C23" s="45">
        <v>1</v>
      </c>
      <c r="D23" s="45">
        <v>0</v>
      </c>
      <c r="E23" s="45">
        <v>0</v>
      </c>
      <c r="F23" s="45">
        <v>0</v>
      </c>
      <c r="G23" s="45">
        <v>0</v>
      </c>
      <c r="H23" s="45">
        <v>0</v>
      </c>
      <c r="I23" s="44">
        <f t="shared" si="1"/>
        <v>2</v>
      </c>
      <c r="J23" s="46">
        <f t="shared" si="2"/>
        <v>6</v>
      </c>
    </row>
    <row r="24" spans="1:10" ht="15.75">
      <c r="A24" s="42">
        <v>2013</v>
      </c>
      <c r="B24" s="45">
        <v>5</v>
      </c>
      <c r="C24" s="45">
        <v>2</v>
      </c>
      <c r="D24" s="45">
        <v>0</v>
      </c>
      <c r="E24" s="45">
        <v>2</v>
      </c>
      <c r="F24" s="45">
        <v>0</v>
      </c>
      <c r="G24" s="45">
        <v>0</v>
      </c>
      <c r="H24" s="45">
        <v>0</v>
      </c>
      <c r="I24" s="44">
        <f t="shared" si="1"/>
        <v>9</v>
      </c>
      <c r="J24" s="46">
        <f t="shared" si="2"/>
        <v>6</v>
      </c>
    </row>
    <row r="25" spans="1:10" ht="15.75">
      <c r="A25" s="42">
        <v>2014</v>
      </c>
      <c r="B25" s="45">
        <v>3</v>
      </c>
      <c r="C25" s="45">
        <v>0</v>
      </c>
      <c r="D25" s="45">
        <v>0</v>
      </c>
      <c r="E25" s="45">
        <v>4</v>
      </c>
      <c r="F25" s="45">
        <v>0</v>
      </c>
      <c r="G25" s="45">
        <v>0</v>
      </c>
      <c r="H25" s="45">
        <v>0</v>
      </c>
      <c r="I25" s="44">
        <f t="shared" si="1"/>
        <v>7</v>
      </c>
      <c r="J25" s="46">
        <f t="shared" si="2"/>
        <v>6.666666666666667</v>
      </c>
    </row>
    <row r="26" spans="1:10" ht="15.75">
      <c r="A26" s="42">
        <v>2015</v>
      </c>
      <c r="B26" s="45">
        <v>3</v>
      </c>
      <c r="C26" s="45">
        <v>1</v>
      </c>
      <c r="D26" s="45">
        <v>0</v>
      </c>
      <c r="E26" s="45">
        <v>0</v>
      </c>
      <c r="F26" s="45">
        <v>0</v>
      </c>
      <c r="G26" s="45">
        <v>0</v>
      </c>
      <c r="H26" s="45">
        <v>0</v>
      </c>
      <c r="I26" s="44">
        <f t="shared" si="1"/>
        <v>4</v>
      </c>
      <c r="J26" s="46">
        <f t="shared" si="2"/>
        <v>7.666666666666667</v>
      </c>
    </row>
    <row r="27" spans="1:10" ht="15.75">
      <c r="A27" s="42">
        <v>2016</v>
      </c>
      <c r="B27" s="45">
        <v>3</v>
      </c>
      <c r="C27" s="45">
        <v>1</v>
      </c>
      <c r="D27" s="45">
        <v>1</v>
      </c>
      <c r="E27" s="45">
        <v>7</v>
      </c>
      <c r="F27" s="45">
        <v>0</v>
      </c>
      <c r="G27" s="45">
        <v>0</v>
      </c>
      <c r="H27" s="45">
        <v>0</v>
      </c>
      <c r="I27" s="44">
        <f t="shared" si="1"/>
        <v>12</v>
      </c>
      <c r="J27" s="46">
        <f t="shared" si="2"/>
        <v>6</v>
      </c>
    </row>
    <row r="28" spans="1:10" ht="15.75">
      <c r="A28" s="42">
        <v>2017</v>
      </c>
      <c r="B28" s="45">
        <v>2</v>
      </c>
      <c r="C28" s="45">
        <v>0</v>
      </c>
      <c r="D28" s="45">
        <v>0</v>
      </c>
      <c r="E28" s="45">
        <v>0</v>
      </c>
      <c r="F28" s="45">
        <v>0</v>
      </c>
      <c r="G28" s="45">
        <v>0</v>
      </c>
      <c r="H28" s="45">
        <v>0</v>
      </c>
      <c r="I28" s="44">
        <f t="shared" si="1"/>
        <v>2</v>
      </c>
      <c r="J28" s="46">
        <f t="shared" si="2"/>
        <v>5.666666666666667</v>
      </c>
    </row>
    <row r="29" spans="1:10" ht="15.75">
      <c r="A29" s="42">
        <v>2018</v>
      </c>
      <c r="B29" s="45">
        <v>2</v>
      </c>
      <c r="C29" s="45">
        <v>0</v>
      </c>
      <c r="D29" s="45">
        <v>0</v>
      </c>
      <c r="E29" s="45">
        <v>0</v>
      </c>
      <c r="F29" s="45">
        <v>0</v>
      </c>
      <c r="G29" s="45">
        <v>0</v>
      </c>
      <c r="H29" s="45">
        <v>1</v>
      </c>
      <c r="I29" s="44">
        <f t="shared" si="1"/>
        <v>3</v>
      </c>
      <c r="J29" s="46">
        <f t="shared" si="2"/>
        <v>2.3333333333333335</v>
      </c>
    </row>
    <row r="30" spans="1:10" ht="15.75">
      <c r="A30" s="42">
        <v>2019</v>
      </c>
      <c r="B30" s="45">
        <v>2</v>
      </c>
      <c r="C30" s="45">
        <v>0</v>
      </c>
      <c r="D30" s="45">
        <v>0</v>
      </c>
      <c r="E30" s="45">
        <v>0</v>
      </c>
      <c r="F30" s="45">
        <v>0</v>
      </c>
      <c r="G30" s="45">
        <v>0</v>
      </c>
      <c r="H30" s="45">
        <v>0</v>
      </c>
      <c r="I30" s="44">
        <f t="shared" si="1"/>
        <v>2</v>
      </c>
      <c r="J30" s="46">
        <f t="shared" si="2"/>
        <v>3.6666666666666665</v>
      </c>
    </row>
    <row r="31" spans="1:10" ht="15.75">
      <c r="A31" s="42">
        <v>2020</v>
      </c>
      <c r="B31" s="45">
        <v>3</v>
      </c>
      <c r="C31" s="45">
        <v>1</v>
      </c>
      <c r="D31" s="45">
        <v>0</v>
      </c>
      <c r="E31" s="45">
        <v>2</v>
      </c>
      <c r="F31" s="45">
        <v>0</v>
      </c>
      <c r="G31" s="45">
        <v>0</v>
      </c>
      <c r="H31" s="45">
        <v>0</v>
      </c>
      <c r="I31" s="44">
        <f t="shared" si="1"/>
        <v>6</v>
      </c>
      <c r="J31" s="46">
        <f t="shared" si="2"/>
        <v>4.333333333333333</v>
      </c>
    </row>
    <row r="32" spans="1:10" s="114" customFormat="1" ht="15.75">
      <c r="A32" s="42" t="s">
        <v>199</v>
      </c>
      <c r="B32" s="45">
        <v>1</v>
      </c>
      <c r="C32" s="45">
        <v>1</v>
      </c>
      <c r="D32" s="45">
        <v>0</v>
      </c>
      <c r="E32" s="45">
        <v>2</v>
      </c>
      <c r="F32" s="45">
        <v>0</v>
      </c>
      <c r="G32" s="45">
        <v>0</v>
      </c>
      <c r="H32" s="45">
        <v>1</v>
      </c>
      <c r="I32" s="44">
        <f t="shared" ref="I32" si="3">SUM(B32:H32)</f>
        <v>5</v>
      </c>
      <c r="J32" s="46"/>
    </row>
    <row r="33" spans="1:10" ht="27.75" customHeight="1">
      <c r="A33" s="42" t="s">
        <v>188</v>
      </c>
      <c r="B33" s="47">
        <f>AVERAGE(B25:B29)</f>
        <v>2.6</v>
      </c>
      <c r="C33" s="47">
        <f t="shared" ref="C33:I33" si="4">AVERAGE(C25:C29)</f>
        <v>0.4</v>
      </c>
      <c r="D33" s="47">
        <f t="shared" si="4"/>
        <v>0.2</v>
      </c>
      <c r="E33" s="47">
        <f t="shared" si="4"/>
        <v>2.2000000000000002</v>
      </c>
      <c r="F33" s="47">
        <f t="shared" si="4"/>
        <v>0</v>
      </c>
      <c r="G33" s="47">
        <f t="shared" si="4"/>
        <v>0</v>
      </c>
      <c r="H33" s="47">
        <f t="shared" si="4"/>
        <v>0.2</v>
      </c>
      <c r="I33" s="47">
        <f t="shared" si="4"/>
        <v>5.6</v>
      </c>
      <c r="J33" s="34"/>
    </row>
    <row r="34" spans="1:10" ht="24.75" customHeight="1">
      <c r="A34" s="42" t="s">
        <v>206</v>
      </c>
      <c r="B34" s="43"/>
      <c r="C34" s="43"/>
      <c r="D34" s="43"/>
      <c r="E34" s="43"/>
      <c r="F34" s="43"/>
      <c r="G34" s="43"/>
      <c r="H34" s="43"/>
      <c r="I34" s="43"/>
      <c r="J34" s="47">
        <f>J31</f>
        <v>4.333333333333333</v>
      </c>
    </row>
    <row r="35" spans="1:10" ht="47.25" customHeight="1">
      <c r="A35" s="50" t="s">
        <v>207</v>
      </c>
      <c r="B35" s="43"/>
      <c r="C35" s="43"/>
      <c r="D35" s="43"/>
      <c r="E35" s="43"/>
      <c r="F35" s="43"/>
      <c r="G35" s="43"/>
      <c r="H35" s="43"/>
      <c r="I35" s="43"/>
      <c r="J35" s="48">
        <f>(J34-I33)/I33</f>
        <v>-0.22619047619047619</v>
      </c>
    </row>
    <row r="36" spans="1:10" ht="15.75">
      <c r="A36" s="35"/>
      <c r="B36" s="34"/>
      <c r="C36" s="34"/>
      <c r="D36" s="34"/>
      <c r="E36" s="34"/>
      <c r="F36" s="34"/>
      <c r="G36" s="34"/>
      <c r="H36" s="34"/>
      <c r="I36" s="34"/>
      <c r="J36" s="34"/>
    </row>
  </sheetData>
  <pageMargins left="0.7" right="0.7" top="0.75" bottom="0.75" header="0.3" footer="0.3"/>
  <pageSetup paperSize="9" scale="57" orientation="portrait" horizontalDpi="1200" verticalDpi="1200"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zoomScaleNormal="100" workbookViewId="0">
      <selection activeCell="I30" sqref="I30"/>
    </sheetView>
  </sheetViews>
  <sheetFormatPr defaultRowHeight="15"/>
  <cols>
    <col min="1" max="1" width="26.85546875" customWidth="1"/>
    <col min="2" max="2" width="13.5703125" customWidth="1"/>
    <col min="3" max="3" width="14" customWidth="1"/>
    <col min="4" max="4" width="14.28515625" customWidth="1"/>
    <col min="6" max="6" width="13.42578125" customWidth="1"/>
    <col min="7" max="7" width="17.5703125" customWidth="1"/>
    <col min="8" max="8" width="17.140625" customWidth="1"/>
    <col min="9" max="9" width="16.42578125" customWidth="1"/>
  </cols>
  <sheetData>
    <row r="1" spans="1:11" ht="18.75">
      <c r="A1" s="31" t="s">
        <v>273</v>
      </c>
      <c r="C1" s="33"/>
      <c r="D1" s="33"/>
      <c r="E1" s="33"/>
      <c r="F1" s="33"/>
      <c r="G1" s="33"/>
      <c r="H1" s="33"/>
      <c r="I1" s="33"/>
    </row>
    <row r="2" spans="1:11" s="102" customFormat="1" ht="15.75">
      <c r="A2" s="104" t="s">
        <v>178</v>
      </c>
      <c r="C2" s="33"/>
      <c r="D2" s="33"/>
      <c r="E2" s="33"/>
      <c r="F2" s="33"/>
      <c r="G2" s="33"/>
      <c r="H2" s="33"/>
      <c r="I2" s="33"/>
    </row>
    <row r="3" spans="1:11" ht="15.75">
      <c r="A3" s="32" t="s">
        <v>4</v>
      </c>
      <c r="B3" s="36" t="s">
        <v>7</v>
      </c>
      <c r="C3" s="36" t="s">
        <v>8</v>
      </c>
      <c r="D3" s="36" t="s">
        <v>82</v>
      </c>
      <c r="E3" s="36" t="s">
        <v>10</v>
      </c>
      <c r="F3" s="36" t="s">
        <v>11</v>
      </c>
      <c r="G3" s="36" t="s">
        <v>85</v>
      </c>
      <c r="H3" s="36" t="s">
        <v>90</v>
      </c>
      <c r="I3" s="36" t="s">
        <v>83</v>
      </c>
    </row>
    <row r="4" spans="1:11" ht="15.75">
      <c r="A4" s="42" t="s">
        <v>80</v>
      </c>
      <c r="B4" s="57">
        <f t="shared" ref="B4:I4" si="0">AVERAGE(B5:B9)</f>
        <v>545.79999999999995</v>
      </c>
      <c r="C4" s="57">
        <f t="shared" si="0"/>
        <v>96.4</v>
      </c>
      <c r="D4" s="57">
        <f t="shared" si="0"/>
        <v>5.4</v>
      </c>
      <c r="E4" s="57">
        <f t="shared" si="0"/>
        <v>136.19999999999999</v>
      </c>
      <c r="F4" s="57">
        <f t="shared" si="0"/>
        <v>10.199999999999999</v>
      </c>
      <c r="G4" s="57">
        <f t="shared" si="0"/>
        <v>8</v>
      </c>
      <c r="H4" s="57">
        <f t="shared" si="0"/>
        <v>10</v>
      </c>
      <c r="I4" s="57">
        <f t="shared" si="0"/>
        <v>812</v>
      </c>
    </row>
    <row r="5" spans="1:11" ht="24.75" customHeight="1">
      <c r="A5" s="42">
        <v>1994</v>
      </c>
      <c r="B5" s="58">
        <v>656</v>
      </c>
      <c r="C5" s="58">
        <v>140</v>
      </c>
      <c r="D5" s="58">
        <v>5</v>
      </c>
      <c r="E5" s="58">
        <v>151</v>
      </c>
      <c r="F5" s="58">
        <v>20</v>
      </c>
      <c r="G5" s="58">
        <v>12</v>
      </c>
      <c r="H5" s="58">
        <v>8</v>
      </c>
      <c r="I5" s="57">
        <f t="shared" ref="I5:I32" si="1">SUM(B5:H5)</f>
        <v>992</v>
      </c>
    </row>
    <row r="6" spans="1:11" ht="15.75">
      <c r="A6" s="42">
        <v>1995</v>
      </c>
      <c r="B6" s="58">
        <v>622</v>
      </c>
      <c r="C6" s="58">
        <v>110</v>
      </c>
      <c r="D6" s="58">
        <v>7</v>
      </c>
      <c r="E6" s="58">
        <v>142</v>
      </c>
      <c r="F6" s="58">
        <v>9</v>
      </c>
      <c r="G6" s="58">
        <v>13</v>
      </c>
      <c r="H6" s="58">
        <v>17</v>
      </c>
      <c r="I6" s="57">
        <f t="shared" si="1"/>
        <v>920</v>
      </c>
    </row>
    <row r="7" spans="1:11" ht="15.75">
      <c r="A7" s="42">
        <v>1996</v>
      </c>
      <c r="B7" s="58">
        <v>524</v>
      </c>
      <c r="C7" s="58">
        <v>94</v>
      </c>
      <c r="D7" s="58">
        <v>3</v>
      </c>
      <c r="E7" s="58">
        <v>115</v>
      </c>
      <c r="F7" s="58">
        <v>14</v>
      </c>
      <c r="G7" s="58">
        <v>3</v>
      </c>
      <c r="H7" s="58">
        <v>10</v>
      </c>
      <c r="I7" s="57">
        <f t="shared" si="1"/>
        <v>763</v>
      </c>
    </row>
    <row r="8" spans="1:11" ht="15.75">
      <c r="A8" s="42">
        <v>1997</v>
      </c>
      <c r="B8" s="58">
        <v>490</v>
      </c>
      <c r="C8" s="58">
        <v>77</v>
      </c>
      <c r="D8" s="58">
        <v>4</v>
      </c>
      <c r="E8" s="58">
        <v>129</v>
      </c>
      <c r="F8" s="58">
        <v>3</v>
      </c>
      <c r="G8" s="58">
        <v>6</v>
      </c>
      <c r="H8" s="58">
        <v>10</v>
      </c>
      <c r="I8" s="57">
        <f t="shared" si="1"/>
        <v>719</v>
      </c>
    </row>
    <row r="9" spans="1:11" ht="15.75">
      <c r="A9" s="42">
        <v>1998</v>
      </c>
      <c r="B9" s="58">
        <v>437</v>
      </c>
      <c r="C9" s="58">
        <v>61</v>
      </c>
      <c r="D9" s="58">
        <v>8</v>
      </c>
      <c r="E9" s="58">
        <v>144</v>
      </c>
      <c r="F9" s="58">
        <v>5</v>
      </c>
      <c r="G9" s="58">
        <v>6</v>
      </c>
      <c r="H9" s="58">
        <v>5</v>
      </c>
      <c r="I9" s="57">
        <f t="shared" si="1"/>
        <v>666</v>
      </c>
    </row>
    <row r="10" spans="1:11" ht="15.75">
      <c r="A10" s="42">
        <v>1999</v>
      </c>
      <c r="B10" s="58">
        <v>413</v>
      </c>
      <c r="C10" s="58">
        <v>68</v>
      </c>
      <c r="D10" s="58">
        <v>5</v>
      </c>
      <c r="E10" s="58">
        <v>102</v>
      </c>
      <c r="F10" s="58">
        <v>2</v>
      </c>
      <c r="G10" s="58">
        <v>2</v>
      </c>
      <c r="H10" s="58">
        <v>8</v>
      </c>
      <c r="I10" s="57">
        <f t="shared" si="1"/>
        <v>600</v>
      </c>
    </row>
    <row r="11" spans="1:11" ht="15.75">
      <c r="A11" s="42">
        <v>2000</v>
      </c>
      <c r="B11" s="58">
        <v>365</v>
      </c>
      <c r="C11" s="58">
        <v>61</v>
      </c>
      <c r="D11" s="58">
        <v>7</v>
      </c>
      <c r="E11" s="58">
        <v>90</v>
      </c>
      <c r="F11" s="58">
        <v>7</v>
      </c>
      <c r="G11" s="58">
        <v>5</v>
      </c>
      <c r="H11" s="58">
        <v>5</v>
      </c>
      <c r="I11" s="57">
        <f t="shared" si="1"/>
        <v>540</v>
      </c>
    </row>
    <row r="12" spans="1:11" ht="15.75">
      <c r="A12" s="42">
        <v>2001</v>
      </c>
      <c r="B12" s="58">
        <v>339</v>
      </c>
      <c r="C12" s="58">
        <v>52</v>
      </c>
      <c r="D12" s="58">
        <v>7</v>
      </c>
      <c r="E12" s="58">
        <v>108</v>
      </c>
      <c r="F12" s="58">
        <v>5</v>
      </c>
      <c r="G12" s="58">
        <v>6</v>
      </c>
      <c r="H12" s="58">
        <v>7</v>
      </c>
      <c r="I12" s="57">
        <f t="shared" si="1"/>
        <v>524</v>
      </c>
    </row>
    <row r="13" spans="1:11" ht="15.75">
      <c r="A13" s="42">
        <v>2002</v>
      </c>
      <c r="B13" s="58">
        <v>328</v>
      </c>
      <c r="C13" s="58">
        <v>46</v>
      </c>
      <c r="D13" s="58">
        <v>7</v>
      </c>
      <c r="E13" s="58">
        <v>109</v>
      </c>
      <c r="F13" s="58">
        <v>9</v>
      </c>
      <c r="G13" s="58">
        <v>7</v>
      </c>
      <c r="H13" s="58">
        <v>7</v>
      </c>
      <c r="I13" s="57">
        <f t="shared" si="1"/>
        <v>513</v>
      </c>
    </row>
    <row r="14" spans="1:11" ht="15.75">
      <c r="A14" s="135" t="s">
        <v>181</v>
      </c>
      <c r="B14" s="136">
        <v>268</v>
      </c>
      <c r="C14" s="136">
        <v>46</v>
      </c>
      <c r="D14" s="136">
        <v>5</v>
      </c>
      <c r="E14" s="136">
        <v>83</v>
      </c>
      <c r="F14" s="136">
        <v>5</v>
      </c>
      <c r="G14" s="136">
        <v>2</v>
      </c>
      <c r="H14" s="136">
        <v>6</v>
      </c>
      <c r="I14" s="137">
        <f t="shared" si="1"/>
        <v>415</v>
      </c>
      <c r="K14" s="125"/>
    </row>
    <row r="15" spans="1:11" ht="15.75">
      <c r="A15" s="42">
        <v>2004</v>
      </c>
      <c r="B15" s="58">
        <v>442.4</v>
      </c>
      <c r="C15" s="58">
        <v>79.400000000000006</v>
      </c>
      <c r="D15" s="58">
        <v>12.5</v>
      </c>
      <c r="E15" s="58">
        <v>147.69999999999999</v>
      </c>
      <c r="F15" s="58">
        <v>8</v>
      </c>
      <c r="G15" s="58">
        <v>3.8</v>
      </c>
      <c r="H15" s="58">
        <v>7.2</v>
      </c>
      <c r="I15" s="57">
        <f t="shared" si="1"/>
        <v>701</v>
      </c>
    </row>
    <row r="16" spans="1:11" ht="15.75">
      <c r="A16" s="42">
        <v>2005</v>
      </c>
      <c r="B16" s="58">
        <v>425.8</v>
      </c>
      <c r="C16" s="58">
        <v>58.5</v>
      </c>
      <c r="D16" s="58">
        <v>14.6</v>
      </c>
      <c r="E16" s="58">
        <v>133.19999999999999</v>
      </c>
      <c r="F16" s="58">
        <v>10.5</v>
      </c>
      <c r="G16" s="58">
        <v>1.6</v>
      </c>
      <c r="H16" s="58">
        <v>7.7</v>
      </c>
      <c r="I16" s="57">
        <f t="shared" si="1"/>
        <v>651.90000000000009</v>
      </c>
    </row>
    <row r="17" spans="1:9" ht="15.75">
      <c r="A17" s="42">
        <v>2006</v>
      </c>
      <c r="B17" s="58">
        <v>400.4</v>
      </c>
      <c r="C17" s="58">
        <v>65.7</v>
      </c>
      <c r="D17" s="58">
        <v>15.2</v>
      </c>
      <c r="E17" s="58">
        <v>116.4</v>
      </c>
      <c r="F17" s="58">
        <v>9.9</v>
      </c>
      <c r="G17" s="58">
        <v>0.6</v>
      </c>
      <c r="H17" s="58">
        <v>3.1</v>
      </c>
      <c r="I17" s="57">
        <f t="shared" si="1"/>
        <v>611.29999999999995</v>
      </c>
    </row>
    <row r="18" spans="1:9" ht="15.75">
      <c r="A18" s="42">
        <v>2007</v>
      </c>
      <c r="B18" s="58">
        <v>326.10000000000002</v>
      </c>
      <c r="C18" s="58">
        <v>55.2</v>
      </c>
      <c r="D18" s="58">
        <v>6.8</v>
      </c>
      <c r="E18" s="58">
        <v>111.2</v>
      </c>
      <c r="F18" s="58">
        <v>5.4</v>
      </c>
      <c r="G18" s="58">
        <v>1.7</v>
      </c>
      <c r="H18" s="58">
        <v>6.4</v>
      </c>
      <c r="I18" s="57">
        <f t="shared" si="1"/>
        <v>512.79999999999995</v>
      </c>
    </row>
    <row r="19" spans="1:9" ht="15.75">
      <c r="A19" s="42">
        <v>2008</v>
      </c>
      <c r="B19" s="58">
        <v>323.5</v>
      </c>
      <c r="C19" s="58">
        <v>41.2</v>
      </c>
      <c r="D19" s="58">
        <v>7.4</v>
      </c>
      <c r="E19" s="58">
        <v>105.6</v>
      </c>
      <c r="F19" s="58">
        <v>7.2</v>
      </c>
      <c r="G19" s="58">
        <v>1.7</v>
      </c>
      <c r="H19" s="58">
        <v>6.7</v>
      </c>
      <c r="I19" s="57">
        <f t="shared" si="1"/>
        <v>493.2999999999999</v>
      </c>
    </row>
    <row r="20" spans="1:9" ht="15.75">
      <c r="A20" s="42">
        <v>2009</v>
      </c>
      <c r="B20" s="58">
        <v>264.60000000000002</v>
      </c>
      <c r="C20" s="58">
        <v>48.4</v>
      </c>
      <c r="D20" s="58">
        <v>4.9000000000000004</v>
      </c>
      <c r="E20" s="58">
        <v>112.2</v>
      </c>
      <c r="F20" s="58">
        <v>5.4</v>
      </c>
      <c r="G20" s="58">
        <v>1.6</v>
      </c>
      <c r="H20" s="58">
        <v>8.6</v>
      </c>
      <c r="I20" s="57">
        <f t="shared" si="1"/>
        <v>445.7</v>
      </c>
    </row>
    <row r="21" spans="1:9" ht="15.75">
      <c r="A21" s="42">
        <v>2010</v>
      </c>
      <c r="B21" s="58">
        <v>256.39999999999998</v>
      </c>
      <c r="C21" s="58">
        <v>46.1</v>
      </c>
      <c r="D21" s="58">
        <v>4.9000000000000004</v>
      </c>
      <c r="E21" s="58">
        <v>87.1</v>
      </c>
      <c r="F21" s="58">
        <v>8.8000000000000007</v>
      </c>
      <c r="G21" s="58">
        <v>0.3</v>
      </c>
      <c r="H21" s="58">
        <v>1.8</v>
      </c>
      <c r="I21" s="57">
        <f t="shared" si="1"/>
        <v>405.40000000000003</v>
      </c>
    </row>
    <row r="22" spans="1:9" ht="15.75">
      <c r="A22" s="42">
        <v>2011</v>
      </c>
      <c r="B22" s="58">
        <v>248</v>
      </c>
      <c r="C22" s="58">
        <v>44.5</v>
      </c>
      <c r="D22" s="58">
        <v>3.8</v>
      </c>
      <c r="E22" s="58">
        <v>75.400000000000006</v>
      </c>
      <c r="F22" s="58">
        <v>6.9</v>
      </c>
      <c r="G22" s="58">
        <v>0.3</v>
      </c>
      <c r="H22" s="58">
        <v>2</v>
      </c>
      <c r="I22" s="57">
        <f t="shared" si="1"/>
        <v>380.90000000000003</v>
      </c>
    </row>
    <row r="23" spans="1:9" ht="15.75">
      <c r="A23" s="42">
        <v>2012</v>
      </c>
      <c r="B23" s="58">
        <v>215.6</v>
      </c>
      <c r="C23" s="58">
        <v>40.200000000000003</v>
      </c>
      <c r="D23" s="58">
        <v>3.6</v>
      </c>
      <c r="E23" s="58">
        <v>74.8</v>
      </c>
      <c r="F23" s="58">
        <v>3.7</v>
      </c>
      <c r="G23" s="58">
        <v>5.9</v>
      </c>
      <c r="H23" s="58">
        <v>1.3</v>
      </c>
      <c r="I23" s="57">
        <f t="shared" si="1"/>
        <v>345.1</v>
      </c>
    </row>
    <row r="24" spans="1:9" ht="15.75">
      <c r="A24" s="42">
        <v>2013</v>
      </c>
      <c r="B24" s="58">
        <v>173.1</v>
      </c>
      <c r="C24" s="58">
        <v>30.2</v>
      </c>
      <c r="D24" s="58">
        <v>2.1</v>
      </c>
      <c r="E24" s="58">
        <v>68.8</v>
      </c>
      <c r="F24" s="58">
        <v>6.5</v>
      </c>
      <c r="G24" s="58">
        <v>0.8</v>
      </c>
      <c r="H24" s="58">
        <v>3.2</v>
      </c>
      <c r="I24" s="57">
        <f t="shared" si="1"/>
        <v>284.7</v>
      </c>
    </row>
    <row r="25" spans="1:9" ht="15.75">
      <c r="A25" s="42">
        <v>2014</v>
      </c>
      <c r="B25" s="58">
        <v>201</v>
      </c>
      <c r="C25" s="58">
        <v>31.3</v>
      </c>
      <c r="D25" s="58">
        <v>7.4</v>
      </c>
      <c r="E25" s="58">
        <v>58.2</v>
      </c>
      <c r="F25" s="58">
        <v>3.8</v>
      </c>
      <c r="G25" s="58">
        <v>1.7</v>
      </c>
      <c r="H25" s="58">
        <v>3.6</v>
      </c>
      <c r="I25" s="57">
        <f t="shared" si="1"/>
        <v>307.00000000000006</v>
      </c>
    </row>
    <row r="26" spans="1:9" ht="15.75">
      <c r="A26" s="42">
        <v>2015</v>
      </c>
      <c r="B26" s="58">
        <v>179.1</v>
      </c>
      <c r="C26" s="58">
        <v>23.1</v>
      </c>
      <c r="D26" s="58">
        <v>1</v>
      </c>
      <c r="E26" s="58">
        <v>58.8</v>
      </c>
      <c r="F26" s="58">
        <v>4.8</v>
      </c>
      <c r="G26" s="58">
        <v>0.6</v>
      </c>
      <c r="H26" s="58">
        <v>2.1</v>
      </c>
      <c r="I26" s="57">
        <f t="shared" si="1"/>
        <v>269.50000000000006</v>
      </c>
    </row>
    <row r="27" spans="1:9" ht="15.75">
      <c r="A27" s="42">
        <v>2016</v>
      </c>
      <c r="B27" s="58">
        <v>190.2</v>
      </c>
      <c r="C27" s="58">
        <v>17.100000000000001</v>
      </c>
      <c r="D27" s="58">
        <v>4.8</v>
      </c>
      <c r="E27" s="58">
        <v>78.5</v>
      </c>
      <c r="F27" s="58">
        <v>3.6</v>
      </c>
      <c r="G27" s="58">
        <v>3.6</v>
      </c>
      <c r="H27" s="58">
        <v>0.5</v>
      </c>
      <c r="I27" s="57">
        <f t="shared" si="1"/>
        <v>298.30000000000007</v>
      </c>
    </row>
    <row r="28" spans="1:9" ht="15.75">
      <c r="A28" s="42">
        <v>2017</v>
      </c>
      <c r="B28" s="58">
        <v>174.6</v>
      </c>
      <c r="C28" s="58">
        <v>22.5</v>
      </c>
      <c r="D28" s="58">
        <v>4</v>
      </c>
      <c r="E28" s="58">
        <v>57.1</v>
      </c>
      <c r="F28" s="58">
        <v>8.5</v>
      </c>
      <c r="G28" s="58">
        <v>4</v>
      </c>
      <c r="H28" s="58">
        <v>1.7</v>
      </c>
      <c r="I28" s="57">
        <f t="shared" si="1"/>
        <v>272.39999999999998</v>
      </c>
    </row>
    <row r="29" spans="1:9" ht="15.75">
      <c r="A29" s="42">
        <v>2018</v>
      </c>
      <c r="B29" s="58">
        <v>151.9</v>
      </c>
      <c r="C29" s="58">
        <v>26.2</v>
      </c>
      <c r="D29" s="58">
        <v>1.9</v>
      </c>
      <c r="E29" s="58">
        <v>57.3</v>
      </c>
      <c r="F29" s="58">
        <v>1.1000000000000001</v>
      </c>
      <c r="G29" s="58">
        <v>1.1000000000000001</v>
      </c>
      <c r="H29" s="58">
        <v>1.6</v>
      </c>
      <c r="I29" s="57">
        <f t="shared" si="1"/>
        <v>241.1</v>
      </c>
    </row>
    <row r="30" spans="1:9" ht="15.75">
      <c r="A30" s="42">
        <v>2019</v>
      </c>
      <c r="B30" s="58">
        <v>149.4</v>
      </c>
      <c r="C30" s="58">
        <v>30.8</v>
      </c>
      <c r="D30" s="58">
        <v>3</v>
      </c>
      <c r="E30" s="58">
        <v>56.5</v>
      </c>
      <c r="F30" s="58">
        <v>1.7</v>
      </c>
      <c r="G30" s="58">
        <v>0.4</v>
      </c>
      <c r="H30" s="58">
        <v>1.4</v>
      </c>
      <c r="I30" s="57">
        <f t="shared" si="1"/>
        <v>243.20000000000002</v>
      </c>
    </row>
    <row r="31" spans="1:9" ht="15.75">
      <c r="A31" s="42">
        <v>2020</v>
      </c>
      <c r="B31" s="58">
        <v>80</v>
      </c>
      <c r="C31" s="58">
        <v>24</v>
      </c>
      <c r="D31" s="58">
        <v>4</v>
      </c>
      <c r="E31" s="58">
        <v>30</v>
      </c>
      <c r="F31" s="58">
        <v>1</v>
      </c>
      <c r="G31" s="58">
        <v>0</v>
      </c>
      <c r="H31" s="58">
        <v>5</v>
      </c>
      <c r="I31" s="57">
        <f t="shared" si="1"/>
        <v>144</v>
      </c>
    </row>
    <row r="32" spans="1:9" ht="15.75">
      <c r="A32" s="42">
        <v>2021</v>
      </c>
      <c r="B32" s="138">
        <v>94</v>
      </c>
      <c r="C32" s="138">
        <v>16</v>
      </c>
      <c r="D32" s="138">
        <v>1</v>
      </c>
      <c r="E32" s="138">
        <v>24</v>
      </c>
      <c r="F32" s="138">
        <v>2</v>
      </c>
      <c r="G32" s="138">
        <v>0</v>
      </c>
      <c r="H32" s="138">
        <v>2</v>
      </c>
      <c r="I32" s="57">
        <f t="shared" si="1"/>
        <v>139</v>
      </c>
    </row>
    <row r="33" spans="1:9" ht="26.25" customHeight="1">
      <c r="A33" s="188" t="s">
        <v>188</v>
      </c>
      <c r="B33" s="189"/>
      <c r="C33" s="189"/>
      <c r="D33" s="189"/>
      <c r="E33" s="189"/>
      <c r="F33" s="189"/>
      <c r="G33" s="189"/>
      <c r="H33" s="189"/>
      <c r="I33" s="190">
        <f>AVERAGE(I25:I29)</f>
        <v>277.66000000000003</v>
      </c>
    </row>
    <row r="34" spans="1:9" ht="31.5">
      <c r="A34" s="50" t="s">
        <v>267</v>
      </c>
      <c r="I34" s="190">
        <f>(I32-Table6[[#Totals],[All road users]])/Table6[[#Totals],[All road users]]*100</f>
        <v>-49.938774040193046</v>
      </c>
    </row>
  </sheetData>
  <pageMargins left="0.7" right="0.7" top="0.75" bottom="0.75" header="0.3" footer="0.3"/>
  <pageSetup paperSize="9" scale="61" orientation="portrait" horizontalDpi="1200" verticalDpi="1200"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zoomScaleNormal="100" workbookViewId="0"/>
  </sheetViews>
  <sheetFormatPr defaultColWidth="9.140625" defaultRowHeight="15.75"/>
  <cols>
    <col min="1" max="1" width="24.7109375" style="59" customWidth="1"/>
    <col min="2" max="2" width="13.5703125" style="59" customWidth="1"/>
    <col min="3" max="3" width="14" style="59" customWidth="1"/>
    <col min="4" max="4" width="14.28515625" style="59" customWidth="1"/>
    <col min="5" max="5" width="12.7109375" style="59" customWidth="1"/>
    <col min="6" max="6" width="13.42578125" style="59" customWidth="1"/>
    <col min="7" max="7" width="17.5703125" style="59" customWidth="1"/>
    <col min="8" max="8" width="17.140625" style="59" customWidth="1"/>
    <col min="9" max="9" width="15.7109375" style="59" customWidth="1"/>
    <col min="10" max="10" width="14.85546875" style="59" customWidth="1"/>
    <col min="11" max="11" width="17.85546875" style="59" customWidth="1"/>
    <col min="12" max="16384" width="9.140625" style="59"/>
  </cols>
  <sheetData>
    <row r="1" spans="1:11" ht="18.75">
      <c r="A1" s="31" t="s">
        <v>274</v>
      </c>
      <c r="C1" s="33"/>
      <c r="D1" s="33"/>
      <c r="E1" s="33"/>
      <c r="F1" s="33"/>
      <c r="G1" s="33"/>
      <c r="H1" s="33"/>
      <c r="I1" s="33"/>
      <c r="J1" s="33"/>
      <c r="K1" s="33"/>
    </row>
    <row r="2" spans="1:11">
      <c r="A2" s="106" t="s">
        <v>178</v>
      </c>
      <c r="C2" s="33"/>
      <c r="D2" s="33"/>
      <c r="E2" s="33"/>
      <c r="F2" s="33"/>
      <c r="G2" s="33"/>
      <c r="H2" s="33"/>
      <c r="I2" s="33"/>
      <c r="J2" s="33"/>
      <c r="K2" s="33"/>
    </row>
    <row r="3" spans="1:11" ht="63.75" customHeight="1">
      <c r="A3" s="32" t="s">
        <v>4</v>
      </c>
      <c r="B3" s="36" t="s">
        <v>7</v>
      </c>
      <c r="C3" s="36" t="s">
        <v>8</v>
      </c>
      <c r="D3" s="36" t="s">
        <v>82</v>
      </c>
      <c r="E3" s="36" t="s">
        <v>10</v>
      </c>
      <c r="F3" s="36" t="s">
        <v>11</v>
      </c>
      <c r="G3" s="36" t="s">
        <v>85</v>
      </c>
      <c r="H3" s="36" t="s">
        <v>90</v>
      </c>
      <c r="I3" s="36" t="s">
        <v>95</v>
      </c>
      <c r="J3" s="36" t="s">
        <v>96</v>
      </c>
      <c r="K3" s="36" t="s">
        <v>97</v>
      </c>
    </row>
    <row r="4" spans="1:11">
      <c r="A4" s="42" t="s">
        <v>91</v>
      </c>
      <c r="B4" s="57">
        <f t="shared" ref="B4:J4" si="0">SUM(B5:B9)/5</f>
        <v>3008.6</v>
      </c>
      <c r="C4" s="57">
        <f t="shared" si="0"/>
        <v>1034.4000000000001</v>
      </c>
      <c r="D4" s="57">
        <f t="shared" si="0"/>
        <v>579.6</v>
      </c>
      <c r="E4" s="57">
        <f t="shared" si="0"/>
        <v>10859.4</v>
      </c>
      <c r="F4" s="57">
        <f t="shared" si="0"/>
        <v>912.2</v>
      </c>
      <c r="G4" s="57">
        <f t="shared" si="0"/>
        <v>583</v>
      </c>
      <c r="H4" s="57">
        <f t="shared" si="0"/>
        <v>500.8</v>
      </c>
      <c r="I4" s="57">
        <f t="shared" si="0"/>
        <v>17478</v>
      </c>
      <c r="J4" s="57">
        <f t="shared" si="0"/>
        <v>37652.681599999996</v>
      </c>
      <c r="K4" s="60">
        <f t="shared" ref="K4:K32" si="1">100*I4/J4</f>
        <v>46.419004589569532</v>
      </c>
    </row>
    <row r="5" spans="1:11" ht="24.75" customHeight="1">
      <c r="A5" s="42">
        <v>1994</v>
      </c>
      <c r="B5" s="34">
        <v>3083</v>
      </c>
      <c r="C5" s="34">
        <v>1068</v>
      </c>
      <c r="D5" s="34">
        <v>577</v>
      </c>
      <c r="E5" s="34">
        <v>10123</v>
      </c>
      <c r="F5" s="34">
        <v>1084</v>
      </c>
      <c r="G5" s="34">
        <v>669</v>
      </c>
      <c r="H5" s="34">
        <v>398</v>
      </c>
      <c r="I5" s="37">
        <f t="shared" ref="I5:I31" si="2">SUM(B5:H5)</f>
        <v>17002</v>
      </c>
      <c r="J5" s="40">
        <v>36000</v>
      </c>
      <c r="K5" s="60">
        <f t="shared" si="1"/>
        <v>47.227777777777774</v>
      </c>
    </row>
    <row r="6" spans="1:11">
      <c r="A6" s="42">
        <v>1995</v>
      </c>
      <c r="B6" s="34">
        <v>3048</v>
      </c>
      <c r="C6" s="34">
        <v>1031</v>
      </c>
      <c r="D6" s="34">
        <v>576</v>
      </c>
      <c r="E6" s="34">
        <v>10321</v>
      </c>
      <c r="F6" s="34">
        <v>802</v>
      </c>
      <c r="G6" s="34">
        <v>579</v>
      </c>
      <c r="H6" s="34">
        <v>498</v>
      </c>
      <c r="I6" s="37">
        <f t="shared" si="2"/>
        <v>16855</v>
      </c>
      <c r="J6" s="40">
        <v>36736.975999999995</v>
      </c>
      <c r="K6" s="60">
        <f t="shared" si="1"/>
        <v>45.880205273291963</v>
      </c>
    </row>
    <row r="7" spans="1:11">
      <c r="A7" s="42">
        <v>1996</v>
      </c>
      <c r="B7" s="34">
        <v>3047</v>
      </c>
      <c r="C7" s="34">
        <v>1081</v>
      </c>
      <c r="D7" s="34">
        <v>550</v>
      </c>
      <c r="E7" s="34">
        <v>10740</v>
      </c>
      <c r="F7" s="34">
        <v>902</v>
      </c>
      <c r="G7" s="34">
        <v>499</v>
      </c>
      <c r="H7" s="34">
        <v>499</v>
      </c>
      <c r="I7" s="37">
        <f t="shared" si="2"/>
        <v>17318</v>
      </c>
      <c r="J7" s="40">
        <v>37776.764999999999</v>
      </c>
      <c r="K7" s="60">
        <f t="shared" si="1"/>
        <v>45.842993702610585</v>
      </c>
    </row>
    <row r="8" spans="1:11">
      <c r="A8" s="42">
        <v>1997</v>
      </c>
      <c r="B8" s="34">
        <v>2944</v>
      </c>
      <c r="C8" s="34">
        <v>1062</v>
      </c>
      <c r="D8" s="34">
        <v>590</v>
      </c>
      <c r="E8" s="34">
        <v>11669</v>
      </c>
      <c r="F8" s="34">
        <v>886</v>
      </c>
      <c r="G8" s="34">
        <v>525</v>
      </c>
      <c r="H8" s="34">
        <v>529</v>
      </c>
      <c r="I8" s="37">
        <f t="shared" si="2"/>
        <v>18205</v>
      </c>
      <c r="J8" s="40">
        <v>38581.169000000002</v>
      </c>
      <c r="K8" s="60">
        <f t="shared" si="1"/>
        <v>47.186232226400392</v>
      </c>
    </row>
    <row r="9" spans="1:11">
      <c r="A9" s="42">
        <v>1998</v>
      </c>
      <c r="B9" s="34">
        <v>2921</v>
      </c>
      <c r="C9" s="34">
        <v>930</v>
      </c>
      <c r="D9" s="34">
        <v>605</v>
      </c>
      <c r="E9" s="34">
        <v>11444</v>
      </c>
      <c r="F9" s="34">
        <v>887</v>
      </c>
      <c r="G9" s="34">
        <v>643</v>
      </c>
      <c r="H9" s="34">
        <v>580</v>
      </c>
      <c r="I9" s="37">
        <f t="shared" si="2"/>
        <v>18010</v>
      </c>
      <c r="J9" s="40">
        <v>39168.498</v>
      </c>
      <c r="K9" s="60">
        <f t="shared" si="1"/>
        <v>45.98082877724849</v>
      </c>
    </row>
    <row r="10" spans="1:11">
      <c r="A10" s="42">
        <v>1999</v>
      </c>
      <c r="B10" s="34">
        <v>2620</v>
      </c>
      <c r="C10" s="34">
        <v>828</v>
      </c>
      <c r="D10" s="34">
        <v>594</v>
      </c>
      <c r="E10" s="34">
        <v>10901</v>
      </c>
      <c r="F10" s="34">
        <v>841</v>
      </c>
      <c r="G10" s="34">
        <v>609</v>
      </c>
      <c r="H10" s="34">
        <v>534</v>
      </c>
      <c r="I10" s="37">
        <f t="shared" si="2"/>
        <v>16927</v>
      </c>
      <c r="J10" s="40">
        <v>39770.019</v>
      </c>
      <c r="K10" s="60">
        <f t="shared" si="1"/>
        <v>42.562212504851956</v>
      </c>
    </row>
    <row r="11" spans="1:11">
      <c r="A11" s="42">
        <v>2000</v>
      </c>
      <c r="B11" s="34">
        <v>2607</v>
      </c>
      <c r="C11" s="34">
        <v>708</v>
      </c>
      <c r="D11" s="34">
        <v>655</v>
      </c>
      <c r="E11" s="34">
        <v>10675</v>
      </c>
      <c r="F11" s="34">
        <v>854</v>
      </c>
      <c r="G11" s="34">
        <v>542</v>
      </c>
      <c r="H11" s="34">
        <v>582</v>
      </c>
      <c r="I11" s="37">
        <f t="shared" si="2"/>
        <v>16623</v>
      </c>
      <c r="J11" s="40">
        <v>39560.968000000001</v>
      </c>
      <c r="K11" s="60">
        <f t="shared" si="1"/>
        <v>42.018688723693515</v>
      </c>
    </row>
    <row r="12" spans="1:11">
      <c r="A12" s="42">
        <v>2001</v>
      </c>
      <c r="B12" s="34">
        <v>2487</v>
      </c>
      <c r="C12" s="34">
        <v>745</v>
      </c>
      <c r="D12" s="34">
        <v>724</v>
      </c>
      <c r="E12" s="34">
        <v>10342</v>
      </c>
      <c r="F12" s="34">
        <v>761</v>
      </c>
      <c r="G12" s="34">
        <v>595</v>
      </c>
      <c r="H12" s="34">
        <v>499</v>
      </c>
      <c r="I12" s="37">
        <f t="shared" si="2"/>
        <v>16153</v>
      </c>
      <c r="J12" s="40">
        <v>40064.597999999998</v>
      </c>
      <c r="K12" s="60">
        <f t="shared" si="1"/>
        <v>40.317389431936896</v>
      </c>
    </row>
    <row r="13" spans="1:11">
      <c r="A13" s="42">
        <v>2002</v>
      </c>
      <c r="B13" s="34">
        <v>2423</v>
      </c>
      <c r="C13" s="34">
        <v>676</v>
      </c>
      <c r="D13" s="34">
        <v>711</v>
      </c>
      <c r="E13" s="34">
        <v>10050</v>
      </c>
      <c r="F13" s="34">
        <v>801</v>
      </c>
      <c r="G13" s="34">
        <v>621</v>
      </c>
      <c r="H13" s="34">
        <v>460</v>
      </c>
      <c r="I13" s="37">
        <f t="shared" si="2"/>
        <v>15742</v>
      </c>
      <c r="J13" s="40">
        <v>41534.726000000002</v>
      </c>
      <c r="K13" s="60">
        <f t="shared" si="1"/>
        <v>37.900815813736195</v>
      </c>
    </row>
    <row r="14" spans="1:11">
      <c r="A14" s="135" t="s">
        <v>181</v>
      </c>
      <c r="B14" s="139">
        <v>2215</v>
      </c>
      <c r="C14" s="139">
        <v>663</v>
      </c>
      <c r="D14" s="139">
        <v>697</v>
      </c>
      <c r="E14" s="139">
        <v>10055</v>
      </c>
      <c r="F14" s="139">
        <v>822</v>
      </c>
      <c r="G14" s="139">
        <v>537</v>
      </c>
      <c r="H14" s="139">
        <v>474</v>
      </c>
      <c r="I14" s="134">
        <f t="shared" si="2"/>
        <v>15463</v>
      </c>
      <c r="J14" s="133">
        <v>42037.614000000001</v>
      </c>
      <c r="K14" s="140">
        <f t="shared" si="1"/>
        <v>36.783724214223959</v>
      </c>
    </row>
    <row r="15" spans="1:11">
      <c r="A15" s="42">
        <v>2004</v>
      </c>
      <c r="B15" s="34">
        <v>1771.4</v>
      </c>
      <c r="C15" s="34">
        <v>526.70000000000005</v>
      </c>
      <c r="D15" s="34">
        <v>420.4</v>
      </c>
      <c r="E15" s="34">
        <v>8831.5</v>
      </c>
      <c r="F15" s="34">
        <v>769</v>
      </c>
      <c r="G15" s="34">
        <v>474.3</v>
      </c>
      <c r="H15" s="34">
        <v>362.1</v>
      </c>
      <c r="I15" s="37">
        <f t="shared" si="2"/>
        <v>13155.4</v>
      </c>
      <c r="J15" s="40">
        <v>42705.288</v>
      </c>
      <c r="K15" s="60">
        <f t="shared" si="1"/>
        <v>30.805084372689397</v>
      </c>
    </row>
    <row r="16" spans="1:11">
      <c r="A16" s="42">
        <v>2005</v>
      </c>
      <c r="B16" s="34">
        <v>1743</v>
      </c>
      <c r="C16" s="34">
        <v>523</v>
      </c>
      <c r="D16" s="34">
        <v>470.3</v>
      </c>
      <c r="E16" s="34">
        <v>8341.4</v>
      </c>
      <c r="F16" s="34">
        <v>706.9</v>
      </c>
      <c r="G16" s="34">
        <v>423.6</v>
      </c>
      <c r="H16" s="34">
        <v>421.1</v>
      </c>
      <c r="I16" s="37">
        <f t="shared" si="2"/>
        <v>12629.300000000001</v>
      </c>
      <c r="J16" s="40">
        <v>42717.842000000004</v>
      </c>
      <c r="K16" s="60">
        <f t="shared" si="1"/>
        <v>29.564461613018743</v>
      </c>
    </row>
    <row r="17" spans="1:11">
      <c r="A17" s="42">
        <v>2006</v>
      </c>
      <c r="B17" s="34">
        <v>1583.7</v>
      </c>
      <c r="C17" s="34">
        <v>508.4</v>
      </c>
      <c r="D17" s="34">
        <v>451.1</v>
      </c>
      <c r="E17" s="34">
        <v>8113.7</v>
      </c>
      <c r="F17" s="34">
        <v>640.20000000000005</v>
      </c>
      <c r="G17" s="34">
        <v>412.5</v>
      </c>
      <c r="H17" s="34">
        <v>399.4</v>
      </c>
      <c r="I17" s="37">
        <f t="shared" si="2"/>
        <v>12109</v>
      </c>
      <c r="J17" s="40">
        <v>44119</v>
      </c>
      <c r="K17" s="60">
        <f t="shared" si="1"/>
        <v>27.446224982433872</v>
      </c>
    </row>
    <row r="18" spans="1:11">
      <c r="A18" s="42">
        <v>2007</v>
      </c>
      <c r="B18" s="34">
        <v>1549.5</v>
      </c>
      <c r="C18" s="34">
        <v>448.4</v>
      </c>
      <c r="D18" s="34">
        <v>444.6</v>
      </c>
      <c r="E18" s="34">
        <v>7686.7</v>
      </c>
      <c r="F18" s="34">
        <v>525</v>
      </c>
      <c r="G18" s="34">
        <v>423.6</v>
      </c>
      <c r="H18" s="34">
        <v>369.3</v>
      </c>
      <c r="I18" s="37">
        <f t="shared" si="2"/>
        <v>11447.1</v>
      </c>
      <c r="J18" s="40">
        <v>44666</v>
      </c>
      <c r="K18" s="60">
        <f t="shared" si="1"/>
        <v>25.628218331616889</v>
      </c>
    </row>
    <row r="19" spans="1:11">
      <c r="A19" s="42">
        <v>2008</v>
      </c>
      <c r="B19" s="34">
        <v>1450</v>
      </c>
      <c r="C19" s="34">
        <v>454.5</v>
      </c>
      <c r="D19" s="34">
        <v>423.7</v>
      </c>
      <c r="E19" s="34">
        <v>7344.3</v>
      </c>
      <c r="F19" s="34">
        <v>473.6</v>
      </c>
      <c r="G19" s="34">
        <v>397.7</v>
      </c>
      <c r="H19" s="34">
        <v>321.3</v>
      </c>
      <c r="I19" s="37">
        <f t="shared" si="2"/>
        <v>10865.1</v>
      </c>
      <c r="J19" s="40">
        <v>44470</v>
      </c>
      <c r="K19" s="60">
        <f t="shared" si="1"/>
        <v>24.432426354845962</v>
      </c>
    </row>
    <row r="20" spans="1:11">
      <c r="A20" s="42">
        <v>2009</v>
      </c>
      <c r="B20" s="34">
        <v>1241.2</v>
      </c>
      <c r="C20" s="34">
        <v>514</v>
      </c>
      <c r="D20" s="34">
        <v>440.9</v>
      </c>
      <c r="E20" s="34">
        <v>7299.2</v>
      </c>
      <c r="F20" s="34">
        <v>383.5</v>
      </c>
      <c r="G20" s="34">
        <v>361.2</v>
      </c>
      <c r="H20" s="34">
        <v>356.2</v>
      </c>
      <c r="I20" s="37">
        <f t="shared" si="2"/>
        <v>10596.2</v>
      </c>
      <c r="J20" s="40">
        <v>44219</v>
      </c>
      <c r="K20" s="60">
        <f t="shared" si="1"/>
        <v>23.963002329315454</v>
      </c>
    </row>
    <row r="21" spans="1:11">
      <c r="A21" s="42">
        <v>2010</v>
      </c>
      <c r="B21" s="34">
        <v>1154.3</v>
      </c>
      <c r="C21" s="34">
        <v>508.4</v>
      </c>
      <c r="D21" s="34">
        <v>339.7</v>
      </c>
      <c r="E21" s="34">
        <v>6478.4</v>
      </c>
      <c r="F21" s="34">
        <v>432.7</v>
      </c>
      <c r="G21" s="34">
        <v>333.5</v>
      </c>
      <c r="H21" s="34">
        <v>314</v>
      </c>
      <c r="I21" s="37">
        <f t="shared" si="2"/>
        <v>9561</v>
      </c>
      <c r="J21" s="40">
        <v>43488</v>
      </c>
      <c r="K21" s="60">
        <f t="shared" si="1"/>
        <v>21.985375275938189</v>
      </c>
    </row>
    <row r="22" spans="1:11">
      <c r="A22" s="42">
        <v>2011</v>
      </c>
      <c r="B22" s="34">
        <v>1144.2</v>
      </c>
      <c r="C22" s="34">
        <v>531.79999999999995</v>
      </c>
      <c r="D22" s="34">
        <v>337</v>
      </c>
      <c r="E22" s="34">
        <v>6144.6</v>
      </c>
      <c r="F22" s="34">
        <v>405.6</v>
      </c>
      <c r="G22" s="34">
        <v>330.5</v>
      </c>
      <c r="H22" s="34">
        <v>262.2</v>
      </c>
      <c r="I22" s="37">
        <f t="shared" si="2"/>
        <v>9155.9000000000015</v>
      </c>
      <c r="J22" s="40">
        <v>43390</v>
      </c>
      <c r="K22" s="60">
        <f t="shared" si="1"/>
        <v>21.101405853883385</v>
      </c>
    </row>
    <row r="23" spans="1:11">
      <c r="A23" s="42">
        <v>2012</v>
      </c>
      <c r="B23" s="34">
        <v>1086.5</v>
      </c>
      <c r="C23" s="34">
        <v>572</v>
      </c>
      <c r="D23" s="34">
        <v>343.7</v>
      </c>
      <c r="E23" s="34">
        <v>5906</v>
      </c>
      <c r="F23" s="34">
        <v>352.1</v>
      </c>
      <c r="G23" s="34">
        <v>353.8</v>
      </c>
      <c r="H23" s="34">
        <v>265.10000000000002</v>
      </c>
      <c r="I23" s="37">
        <f t="shared" si="2"/>
        <v>8879.1999999999989</v>
      </c>
      <c r="J23" s="40">
        <v>43549</v>
      </c>
      <c r="K23" s="60">
        <f t="shared" si="1"/>
        <v>20.388987117959079</v>
      </c>
    </row>
    <row r="24" spans="1:11">
      <c r="A24" s="42">
        <v>2013</v>
      </c>
      <c r="B24" s="34">
        <v>973.4</v>
      </c>
      <c r="C24" s="34">
        <v>570.20000000000005</v>
      </c>
      <c r="D24" s="34">
        <v>326.8</v>
      </c>
      <c r="E24" s="34">
        <v>5443.8</v>
      </c>
      <c r="F24" s="34">
        <v>316.89999999999998</v>
      </c>
      <c r="G24" s="34">
        <v>334.5</v>
      </c>
      <c r="H24" s="34">
        <v>220.8</v>
      </c>
      <c r="I24" s="37">
        <f t="shared" si="2"/>
        <v>8186.4</v>
      </c>
      <c r="J24" s="40">
        <v>43840</v>
      </c>
      <c r="K24" s="60">
        <f t="shared" si="1"/>
        <v>18.673357664233578</v>
      </c>
    </row>
    <row r="25" spans="1:11">
      <c r="A25" s="42">
        <v>2014</v>
      </c>
      <c r="B25" s="34">
        <v>949.5</v>
      </c>
      <c r="C25" s="34">
        <v>571.9</v>
      </c>
      <c r="D25" s="34">
        <v>323.89999999999998</v>
      </c>
      <c r="E25" s="34">
        <v>5281.9</v>
      </c>
      <c r="F25" s="34">
        <v>230.4</v>
      </c>
      <c r="G25" s="34">
        <v>340.7</v>
      </c>
      <c r="H25" s="34">
        <v>228.3</v>
      </c>
      <c r="I25" s="37">
        <f t="shared" si="2"/>
        <v>7926.5999999999995</v>
      </c>
      <c r="J25" s="40">
        <v>44839</v>
      </c>
      <c r="K25" s="60">
        <f t="shared" si="1"/>
        <v>17.677914315662704</v>
      </c>
    </row>
    <row r="26" spans="1:11">
      <c r="A26" s="42">
        <v>2015</v>
      </c>
      <c r="B26" s="34">
        <v>914.6</v>
      </c>
      <c r="C26" s="34">
        <v>488.4</v>
      </c>
      <c r="D26" s="34">
        <v>307.8</v>
      </c>
      <c r="E26" s="34">
        <v>5289.8</v>
      </c>
      <c r="F26" s="34">
        <v>249.1</v>
      </c>
      <c r="G26" s="34">
        <v>353.7</v>
      </c>
      <c r="H26" s="34">
        <v>178.1</v>
      </c>
      <c r="I26" s="37">
        <f t="shared" si="2"/>
        <v>7781.5000000000009</v>
      </c>
      <c r="J26" s="61">
        <v>45374</v>
      </c>
      <c r="K26" s="60">
        <f t="shared" si="1"/>
        <v>17.149689249349851</v>
      </c>
    </row>
    <row r="27" spans="1:11">
      <c r="A27" s="42">
        <v>2016</v>
      </c>
      <c r="B27" s="34">
        <v>914.2</v>
      </c>
      <c r="C27" s="34">
        <v>488.8</v>
      </c>
      <c r="D27" s="34">
        <v>280.10000000000002</v>
      </c>
      <c r="E27" s="34">
        <v>5152.6000000000004</v>
      </c>
      <c r="F27" s="34">
        <v>223.4</v>
      </c>
      <c r="G27" s="34">
        <v>356.2</v>
      </c>
      <c r="H27" s="34">
        <v>202.5</v>
      </c>
      <c r="I27" s="37">
        <f t="shared" si="2"/>
        <v>7617.8</v>
      </c>
      <c r="J27" s="61">
        <v>46459</v>
      </c>
      <c r="K27" s="60">
        <f t="shared" si="1"/>
        <v>16.396823005230416</v>
      </c>
    </row>
    <row r="28" spans="1:11">
      <c r="A28" s="42">
        <v>2017</v>
      </c>
      <c r="B28" s="34">
        <v>697</v>
      </c>
      <c r="C28" s="34">
        <v>420.4</v>
      </c>
      <c r="D28" s="34">
        <v>203.2</v>
      </c>
      <c r="E28" s="34">
        <v>4369</v>
      </c>
      <c r="F28" s="34">
        <v>286.89999999999998</v>
      </c>
      <c r="G28" s="34">
        <v>303.2</v>
      </c>
      <c r="H28" s="34">
        <v>191</v>
      </c>
      <c r="I28" s="37">
        <f t="shared" si="2"/>
        <v>6470.7</v>
      </c>
      <c r="J28" s="61">
        <v>47986</v>
      </c>
      <c r="K28" s="60">
        <f t="shared" si="1"/>
        <v>13.484557996082192</v>
      </c>
    </row>
    <row r="29" spans="1:11">
      <c r="A29" s="42">
        <v>2018</v>
      </c>
      <c r="B29" s="34">
        <v>627.1</v>
      </c>
      <c r="C29" s="34">
        <v>359.8</v>
      </c>
      <c r="D29" s="34">
        <v>216.1</v>
      </c>
      <c r="E29" s="34">
        <v>3786.2</v>
      </c>
      <c r="F29" s="34">
        <v>165.9</v>
      </c>
      <c r="G29" s="34">
        <v>285.3</v>
      </c>
      <c r="H29" s="34">
        <v>127.1</v>
      </c>
      <c r="I29" s="37">
        <f t="shared" si="2"/>
        <v>5567.5</v>
      </c>
      <c r="J29" s="61">
        <v>48137</v>
      </c>
      <c r="K29" s="60">
        <f t="shared" si="1"/>
        <v>11.565947192388391</v>
      </c>
    </row>
    <row r="30" spans="1:11">
      <c r="A30" s="42">
        <v>2019</v>
      </c>
      <c r="B30" s="34">
        <v>598.79999999999995</v>
      </c>
      <c r="C30" s="34">
        <v>315.39999999999998</v>
      </c>
      <c r="D30" s="34">
        <v>171.3</v>
      </c>
      <c r="E30" s="34">
        <v>3278.4</v>
      </c>
      <c r="F30" s="34">
        <v>152.9</v>
      </c>
      <c r="G30" s="34">
        <v>203.8</v>
      </c>
      <c r="H30" s="34">
        <v>159.30000000000001</v>
      </c>
      <c r="I30" s="37">
        <f t="shared" si="2"/>
        <v>4879.8999999999996</v>
      </c>
      <c r="J30" s="61">
        <v>48714</v>
      </c>
      <c r="K30" s="60">
        <f t="shared" si="1"/>
        <v>10.017448782690806</v>
      </c>
    </row>
    <row r="31" spans="1:11">
      <c r="A31" s="42">
        <v>2020</v>
      </c>
      <c r="B31" s="34">
        <v>454</v>
      </c>
      <c r="C31" s="34">
        <v>350</v>
      </c>
      <c r="D31" s="34">
        <v>160</v>
      </c>
      <c r="E31" s="34">
        <v>2082</v>
      </c>
      <c r="F31" s="34">
        <v>65</v>
      </c>
      <c r="G31" s="34">
        <v>156</v>
      </c>
      <c r="H31" s="34">
        <v>108</v>
      </c>
      <c r="I31" s="37">
        <f t="shared" si="2"/>
        <v>3375</v>
      </c>
      <c r="J31" s="61">
        <v>37874</v>
      </c>
      <c r="K31" s="62">
        <f t="shared" si="1"/>
        <v>8.9111263663727094</v>
      </c>
    </row>
    <row r="32" spans="1:11">
      <c r="A32" s="42" t="s">
        <v>208</v>
      </c>
      <c r="B32" s="34">
        <v>421</v>
      </c>
      <c r="C32" s="34">
        <v>300</v>
      </c>
      <c r="D32" s="34">
        <v>147</v>
      </c>
      <c r="E32" s="34">
        <v>2105</v>
      </c>
      <c r="F32" s="34">
        <v>49</v>
      </c>
      <c r="G32" s="34">
        <v>154</v>
      </c>
      <c r="H32" s="34">
        <v>112</v>
      </c>
      <c r="I32" s="37">
        <f>SUM(B32:H32)</f>
        <v>3288</v>
      </c>
      <c r="J32" s="61"/>
      <c r="K32" s="62" t="e">
        <f t="shared" si="1"/>
        <v>#DIV/0!</v>
      </c>
    </row>
    <row r="33" spans="1:11">
      <c r="A33" s="33"/>
      <c r="B33" s="33"/>
      <c r="C33" s="33"/>
      <c r="D33" s="33"/>
      <c r="E33" s="33"/>
      <c r="F33" s="33"/>
      <c r="G33" s="33"/>
      <c r="H33" s="33"/>
      <c r="I33" s="33"/>
      <c r="J33" s="33"/>
      <c r="K33" s="33"/>
    </row>
  </sheetData>
  <pageMargins left="0.7" right="0.7" top="0.75" bottom="0.75" header="0.3" footer="0.3"/>
  <pageSetup paperSize="9" scale="49" orientation="portrait" horizontalDpi="1200" verticalDpi="1200"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zoomScaleNormal="100" workbookViewId="0">
      <pane ySplit="4" topLeftCell="A11" activePane="bottomLeft" state="frozen"/>
      <selection pane="bottomLeft"/>
    </sheetView>
  </sheetViews>
  <sheetFormatPr defaultRowHeight="15"/>
  <cols>
    <col min="1" max="1" width="30.85546875" customWidth="1"/>
    <col min="2" max="7" width="12.5703125" customWidth="1"/>
  </cols>
  <sheetData>
    <row r="1" spans="1:7" ht="17.25">
      <c r="A1" s="63" t="s">
        <v>214</v>
      </c>
    </row>
    <row r="2" spans="1:7" s="105" customFormat="1">
      <c r="A2" s="108" t="s">
        <v>178</v>
      </c>
    </row>
    <row r="3" spans="1:7" ht="15.75">
      <c r="A3" s="82" t="s">
        <v>154</v>
      </c>
    </row>
    <row r="4" spans="1:7" ht="58.5" customHeight="1">
      <c r="A4" s="64" t="s">
        <v>140</v>
      </c>
      <c r="B4" s="69" t="s">
        <v>209</v>
      </c>
      <c r="C4" s="70" t="s">
        <v>213</v>
      </c>
      <c r="D4" s="70" t="s">
        <v>210</v>
      </c>
      <c r="E4" s="69" t="s">
        <v>211</v>
      </c>
      <c r="F4" s="69" t="s">
        <v>215</v>
      </c>
      <c r="G4" s="69" t="s">
        <v>212</v>
      </c>
    </row>
    <row r="5" spans="1:7">
      <c r="A5" s="66" t="s">
        <v>141</v>
      </c>
      <c r="B5" s="67">
        <f>SUM(B6:B8)</f>
        <v>21.4</v>
      </c>
      <c r="C5" s="67">
        <f t="shared" ref="C5:G5" si="0">SUM(C6:C8)</f>
        <v>266.89999999999998</v>
      </c>
      <c r="D5" s="67">
        <f t="shared" si="0"/>
        <v>584.20000000000005</v>
      </c>
      <c r="E5" s="67">
        <f t="shared" si="0"/>
        <v>17</v>
      </c>
      <c r="F5" s="141">
        <f t="shared" si="0"/>
        <v>116</v>
      </c>
      <c r="G5" s="67">
        <f t="shared" si="0"/>
        <v>220</v>
      </c>
    </row>
    <row r="6" spans="1:7">
      <c r="A6" s="22" t="s">
        <v>98</v>
      </c>
      <c r="B6" s="28">
        <v>3.4</v>
      </c>
      <c r="C6" s="28">
        <v>79.7</v>
      </c>
      <c r="D6" s="28">
        <v>193.8</v>
      </c>
      <c r="E6" s="28">
        <v>2</v>
      </c>
      <c r="F6" s="142">
        <v>27</v>
      </c>
      <c r="G6" s="28">
        <v>58</v>
      </c>
    </row>
    <row r="7" spans="1:7">
      <c r="A7" s="22" t="s">
        <v>99</v>
      </c>
      <c r="B7" s="28">
        <v>14.2</v>
      </c>
      <c r="C7" s="28">
        <v>151</v>
      </c>
      <c r="D7" s="28">
        <v>318.8</v>
      </c>
      <c r="E7" s="28">
        <v>12</v>
      </c>
      <c r="F7" s="142">
        <v>77</v>
      </c>
      <c r="G7" s="28">
        <v>135</v>
      </c>
    </row>
    <row r="8" spans="1:7">
      <c r="A8" s="22" t="s">
        <v>100</v>
      </c>
      <c r="B8" s="28">
        <v>3.8</v>
      </c>
      <c r="C8" s="28">
        <v>36.200000000000003</v>
      </c>
      <c r="D8" s="28">
        <v>71.599999999999994</v>
      </c>
      <c r="E8" s="28">
        <v>3</v>
      </c>
      <c r="F8" s="142">
        <v>12</v>
      </c>
      <c r="G8" s="28">
        <v>27</v>
      </c>
    </row>
    <row r="9" spans="1:7" ht="24.75" customHeight="1">
      <c r="A9" s="64" t="s">
        <v>101</v>
      </c>
      <c r="B9" s="67">
        <f>SUM(B10:B12)</f>
        <v>18</v>
      </c>
      <c r="C9" s="67">
        <f t="shared" ref="C9:G9" si="1">SUM(C10:C12)</f>
        <v>180</v>
      </c>
      <c r="D9" s="67">
        <f t="shared" si="1"/>
        <v>458.20000000000005</v>
      </c>
      <c r="E9" s="67">
        <f t="shared" si="1"/>
        <v>9</v>
      </c>
      <c r="F9" s="141">
        <f t="shared" si="1"/>
        <v>151</v>
      </c>
      <c r="G9" s="67">
        <f t="shared" si="1"/>
        <v>378</v>
      </c>
    </row>
    <row r="10" spans="1:7">
      <c r="A10" s="22" t="s">
        <v>102</v>
      </c>
      <c r="B10" s="28">
        <v>1</v>
      </c>
      <c r="C10" s="28">
        <v>47.2</v>
      </c>
      <c r="D10" s="28">
        <v>129</v>
      </c>
      <c r="E10" s="28">
        <v>1</v>
      </c>
      <c r="F10" s="142">
        <v>38</v>
      </c>
      <c r="G10" s="28">
        <v>109</v>
      </c>
    </row>
    <row r="11" spans="1:7">
      <c r="A11" s="22" t="s">
        <v>103</v>
      </c>
      <c r="B11" s="28">
        <v>6.2</v>
      </c>
      <c r="C11" s="28">
        <v>52</v>
      </c>
      <c r="D11" s="28">
        <v>131.6</v>
      </c>
      <c r="E11" s="28">
        <v>3</v>
      </c>
      <c r="F11" s="142">
        <v>49</v>
      </c>
      <c r="G11" s="28">
        <v>122</v>
      </c>
    </row>
    <row r="12" spans="1:7">
      <c r="A12" s="22" t="s">
        <v>104</v>
      </c>
      <c r="B12" s="28">
        <v>10.8</v>
      </c>
      <c r="C12" s="28">
        <v>80.8</v>
      </c>
      <c r="D12" s="28">
        <v>197.6</v>
      </c>
      <c r="E12" s="28">
        <v>5</v>
      </c>
      <c r="F12" s="142">
        <v>64</v>
      </c>
      <c r="G12" s="28">
        <v>147</v>
      </c>
    </row>
    <row r="13" spans="1:7" ht="25.5" customHeight="1">
      <c r="A13" s="64" t="s">
        <v>105</v>
      </c>
      <c r="B13" s="67">
        <f t="shared" ref="B13:G13" si="2">SUM(B14:B15)</f>
        <v>7.8</v>
      </c>
      <c r="C13" s="67">
        <f t="shared" si="2"/>
        <v>108.6</v>
      </c>
      <c r="D13" s="67">
        <f t="shared" si="2"/>
        <v>297</v>
      </c>
      <c r="E13" s="67">
        <f t="shared" si="2"/>
        <v>11</v>
      </c>
      <c r="F13" s="141">
        <f t="shared" si="2"/>
        <v>52</v>
      </c>
      <c r="G13" s="67">
        <f t="shared" si="2"/>
        <v>127</v>
      </c>
    </row>
    <row r="14" spans="1:7">
      <c r="A14" s="22" t="s">
        <v>106</v>
      </c>
      <c r="B14" s="28">
        <v>6</v>
      </c>
      <c r="C14" s="28">
        <v>75.8</v>
      </c>
      <c r="D14" s="28">
        <v>185.6</v>
      </c>
      <c r="E14" s="28">
        <v>9</v>
      </c>
      <c r="F14" s="142">
        <v>33</v>
      </c>
      <c r="G14" s="28">
        <v>85</v>
      </c>
    </row>
    <row r="15" spans="1:7">
      <c r="A15" s="22" t="s">
        <v>107</v>
      </c>
      <c r="B15" s="28">
        <v>1.8</v>
      </c>
      <c r="C15" s="28">
        <v>32.799999999999997</v>
      </c>
      <c r="D15" s="28">
        <v>111.4</v>
      </c>
      <c r="E15" s="28">
        <v>2</v>
      </c>
      <c r="F15" s="142">
        <v>19</v>
      </c>
      <c r="G15" s="28">
        <v>42</v>
      </c>
    </row>
    <row r="16" spans="1:7" ht="27.75" customHeight="1">
      <c r="A16" s="64" t="s">
        <v>108</v>
      </c>
      <c r="B16" s="67">
        <f t="shared" ref="B16:G16" si="3">SUM(B17:B19)</f>
        <v>7.2000000000000011</v>
      </c>
      <c r="C16" s="67">
        <f t="shared" si="3"/>
        <v>148</v>
      </c>
      <c r="D16" s="67">
        <f t="shared" si="3"/>
        <v>436.2</v>
      </c>
      <c r="E16" s="67">
        <f t="shared" si="3"/>
        <v>8</v>
      </c>
      <c r="F16" s="141">
        <f t="shared" si="3"/>
        <v>77</v>
      </c>
      <c r="G16" s="67">
        <f t="shared" si="3"/>
        <v>193</v>
      </c>
    </row>
    <row r="17" spans="1:7">
      <c r="A17" s="22" t="s">
        <v>109</v>
      </c>
      <c r="B17" s="28">
        <v>0.4</v>
      </c>
      <c r="C17" s="28">
        <v>18.399999999999999</v>
      </c>
      <c r="D17" s="28">
        <v>55</v>
      </c>
      <c r="E17" s="28">
        <v>1</v>
      </c>
      <c r="F17" s="142">
        <v>11</v>
      </c>
      <c r="G17" s="28">
        <v>19</v>
      </c>
    </row>
    <row r="18" spans="1:7">
      <c r="A18" s="22" t="s">
        <v>110</v>
      </c>
      <c r="B18" s="28">
        <v>5.2</v>
      </c>
      <c r="C18" s="28">
        <v>61.3</v>
      </c>
      <c r="D18" s="28">
        <v>162</v>
      </c>
      <c r="E18" s="28">
        <v>3</v>
      </c>
      <c r="F18" s="142">
        <v>28</v>
      </c>
      <c r="G18" s="28">
        <v>71</v>
      </c>
    </row>
    <row r="19" spans="1:7">
      <c r="A19" s="22" t="s">
        <v>111</v>
      </c>
      <c r="B19" s="28">
        <v>1.6</v>
      </c>
      <c r="C19" s="28">
        <v>68.3</v>
      </c>
      <c r="D19" s="28">
        <v>219.2</v>
      </c>
      <c r="E19" s="28">
        <v>4</v>
      </c>
      <c r="F19" s="142">
        <v>38</v>
      </c>
      <c r="G19" s="28">
        <v>103</v>
      </c>
    </row>
    <row r="20" spans="1:7" ht="22.5" customHeight="1">
      <c r="A20" s="64" t="s">
        <v>112</v>
      </c>
      <c r="B20" s="68">
        <v>9.6</v>
      </c>
      <c r="C20" s="68">
        <v>100.8</v>
      </c>
      <c r="D20" s="68">
        <v>270.60000000000002</v>
      </c>
      <c r="E20" s="68">
        <v>10</v>
      </c>
      <c r="F20" s="143">
        <v>66</v>
      </c>
      <c r="G20" s="68">
        <v>148</v>
      </c>
    </row>
    <row r="21" spans="1:7" ht="25.5" customHeight="1">
      <c r="A21" s="64" t="s">
        <v>113</v>
      </c>
      <c r="B21" s="67">
        <f t="shared" ref="B21:G21" si="4">SUM(B22:B24)</f>
        <v>10.8</v>
      </c>
      <c r="C21" s="67">
        <f t="shared" si="4"/>
        <v>177.89999999999998</v>
      </c>
      <c r="D21" s="67">
        <f t="shared" si="4"/>
        <v>518.20000000000005</v>
      </c>
      <c r="E21" s="67">
        <f t="shared" si="4"/>
        <v>16</v>
      </c>
      <c r="F21" s="141">
        <f t="shared" si="4"/>
        <v>98</v>
      </c>
      <c r="G21" s="67">
        <f t="shared" si="4"/>
        <v>229</v>
      </c>
    </row>
    <row r="22" spans="1:7">
      <c r="A22" s="22" t="s">
        <v>114</v>
      </c>
      <c r="B22" s="28">
        <v>3.6</v>
      </c>
      <c r="C22" s="28">
        <v>61</v>
      </c>
      <c r="D22" s="28">
        <v>173.8</v>
      </c>
      <c r="E22" s="28">
        <v>4</v>
      </c>
      <c r="F22" s="142">
        <v>34</v>
      </c>
      <c r="G22" s="28">
        <v>92</v>
      </c>
    </row>
    <row r="23" spans="1:7">
      <c r="A23" s="22" t="s">
        <v>115</v>
      </c>
      <c r="B23" s="28">
        <v>2.8</v>
      </c>
      <c r="C23" s="28">
        <v>54.6</v>
      </c>
      <c r="D23" s="28">
        <v>168.4</v>
      </c>
      <c r="E23" s="28">
        <v>6</v>
      </c>
      <c r="F23" s="142">
        <v>31</v>
      </c>
      <c r="G23" s="28">
        <v>68</v>
      </c>
    </row>
    <row r="24" spans="1:7">
      <c r="A24" s="22" t="s">
        <v>116</v>
      </c>
      <c r="B24" s="28">
        <v>4.4000000000000004</v>
      </c>
      <c r="C24" s="28">
        <v>62.3</v>
      </c>
      <c r="D24" s="28">
        <v>176</v>
      </c>
      <c r="E24" s="28">
        <v>6</v>
      </c>
      <c r="F24" s="142">
        <v>33</v>
      </c>
      <c r="G24" s="28">
        <v>69</v>
      </c>
    </row>
    <row r="25" spans="1:7" ht="22.5" customHeight="1">
      <c r="A25" s="64" t="s">
        <v>117</v>
      </c>
      <c r="B25" s="67">
        <f t="shared" ref="B25:G25" si="5">SUM(B26:B28)</f>
        <v>10.6</v>
      </c>
      <c r="C25" s="67">
        <f t="shared" si="5"/>
        <v>357.00000000000006</v>
      </c>
      <c r="D25" s="67">
        <f t="shared" si="5"/>
        <v>1319.2</v>
      </c>
      <c r="E25" s="67">
        <f t="shared" si="5"/>
        <v>11</v>
      </c>
      <c r="F25" s="141">
        <f t="shared" si="5"/>
        <v>212</v>
      </c>
      <c r="G25" s="67">
        <f t="shared" si="5"/>
        <v>629</v>
      </c>
    </row>
    <row r="26" spans="1:7">
      <c r="A26" s="22" t="s">
        <v>118</v>
      </c>
      <c r="B26" s="28">
        <v>10.199999999999999</v>
      </c>
      <c r="C26" s="28">
        <v>304.10000000000002</v>
      </c>
      <c r="D26" s="28">
        <v>1143</v>
      </c>
      <c r="E26" s="28">
        <v>9</v>
      </c>
      <c r="F26" s="142">
        <v>181</v>
      </c>
      <c r="G26" s="28">
        <v>539</v>
      </c>
    </row>
    <row r="27" spans="1:7">
      <c r="A27" s="22" t="s">
        <v>119</v>
      </c>
      <c r="B27" s="28">
        <v>0.4</v>
      </c>
      <c r="C27" s="28">
        <v>25.1</v>
      </c>
      <c r="D27" s="28">
        <v>87</v>
      </c>
      <c r="E27" s="28">
        <v>1</v>
      </c>
      <c r="F27" s="142">
        <v>13</v>
      </c>
      <c r="G27" s="28">
        <v>35</v>
      </c>
    </row>
    <row r="28" spans="1:7">
      <c r="A28" s="22" t="s">
        <v>120</v>
      </c>
      <c r="B28" s="28">
        <v>0</v>
      </c>
      <c r="C28" s="28">
        <v>27.8</v>
      </c>
      <c r="D28" s="28">
        <v>89.2</v>
      </c>
      <c r="E28" s="28">
        <v>1</v>
      </c>
      <c r="F28" s="142">
        <v>18</v>
      </c>
      <c r="G28" s="28">
        <v>55</v>
      </c>
    </row>
    <row r="29" spans="1:7" ht="24.75" customHeight="1">
      <c r="A29" s="64" t="s">
        <v>121</v>
      </c>
      <c r="B29" s="67">
        <f>SUM(B30:B33)</f>
        <v>17.8</v>
      </c>
      <c r="C29" s="67">
        <f t="shared" ref="C29:G29" si="6">SUM(C30:C33)</f>
        <v>280.90000000000003</v>
      </c>
      <c r="D29" s="67">
        <f t="shared" si="6"/>
        <v>843.4</v>
      </c>
      <c r="E29" s="67">
        <f t="shared" si="6"/>
        <v>15</v>
      </c>
      <c r="F29" s="141">
        <f t="shared" si="6"/>
        <v>159</v>
      </c>
      <c r="G29" s="67">
        <f t="shared" si="6"/>
        <v>454</v>
      </c>
    </row>
    <row r="30" spans="1:7">
      <c r="A30" s="22" t="s">
        <v>122</v>
      </c>
      <c r="B30" s="28">
        <v>4.4000000000000004</v>
      </c>
      <c r="C30" s="28">
        <v>91.4</v>
      </c>
      <c r="D30" s="28">
        <v>327.8</v>
      </c>
      <c r="E30" s="28">
        <v>5</v>
      </c>
      <c r="F30" s="142">
        <v>56</v>
      </c>
      <c r="G30" s="28">
        <v>167</v>
      </c>
    </row>
    <row r="31" spans="1:7">
      <c r="A31" s="22" t="s">
        <v>123</v>
      </c>
      <c r="B31" s="28">
        <v>2.4</v>
      </c>
      <c r="C31" s="28">
        <v>53.7</v>
      </c>
      <c r="D31" s="28">
        <v>159.19999999999999</v>
      </c>
      <c r="E31" s="28">
        <v>2</v>
      </c>
      <c r="F31" s="142">
        <v>25</v>
      </c>
      <c r="G31" s="28">
        <v>95</v>
      </c>
    </row>
    <row r="32" spans="1:7">
      <c r="A32" s="22" t="s">
        <v>124</v>
      </c>
      <c r="B32" s="28">
        <v>2.6</v>
      </c>
      <c r="C32" s="28">
        <v>53</v>
      </c>
      <c r="D32" s="28">
        <v>156</v>
      </c>
      <c r="E32" s="28">
        <v>0</v>
      </c>
      <c r="F32" s="142">
        <v>32</v>
      </c>
      <c r="G32" s="28">
        <v>90</v>
      </c>
    </row>
    <row r="33" spans="1:7">
      <c r="A33" s="22" t="s">
        <v>125</v>
      </c>
      <c r="B33" s="28">
        <v>8.4</v>
      </c>
      <c r="C33" s="28">
        <v>82.8</v>
      </c>
      <c r="D33" s="28">
        <v>200.4</v>
      </c>
      <c r="E33" s="28">
        <v>8</v>
      </c>
      <c r="F33" s="142">
        <v>46</v>
      </c>
      <c r="G33" s="28">
        <v>102</v>
      </c>
    </row>
    <row r="34" spans="1:7" ht="21" customHeight="1">
      <c r="A34" s="64" t="s">
        <v>126</v>
      </c>
      <c r="B34" s="68">
        <v>6.6</v>
      </c>
      <c r="C34" s="68">
        <v>296.7</v>
      </c>
      <c r="D34" s="68">
        <v>1038</v>
      </c>
      <c r="E34" s="68">
        <v>3</v>
      </c>
      <c r="F34" s="143">
        <v>148</v>
      </c>
      <c r="G34" s="68">
        <v>478</v>
      </c>
    </row>
    <row r="35" spans="1:7" ht="20.25" customHeight="1">
      <c r="A35" s="64" t="s">
        <v>127</v>
      </c>
      <c r="B35" s="67">
        <f t="shared" ref="B35:G35" si="7">SUM(B36:B39)</f>
        <v>20.599999999999998</v>
      </c>
      <c r="C35" s="67">
        <f t="shared" si="7"/>
        <v>157.79999999999998</v>
      </c>
      <c r="D35" s="67">
        <f t="shared" si="7"/>
        <v>442.59999999999997</v>
      </c>
      <c r="E35" s="67">
        <f t="shared" si="7"/>
        <v>16</v>
      </c>
      <c r="F35" s="141">
        <f t="shared" si="7"/>
        <v>102</v>
      </c>
      <c r="G35" s="67">
        <f t="shared" si="7"/>
        <v>245</v>
      </c>
    </row>
    <row r="36" spans="1:7">
      <c r="A36" s="22" t="s">
        <v>128</v>
      </c>
      <c r="B36" s="28">
        <v>17.399999999999999</v>
      </c>
      <c r="C36" s="28">
        <v>136</v>
      </c>
      <c r="D36" s="28">
        <v>379.2</v>
      </c>
      <c r="E36" s="28">
        <v>13</v>
      </c>
      <c r="F36" s="142">
        <v>87</v>
      </c>
      <c r="G36" s="28">
        <v>204</v>
      </c>
    </row>
    <row r="37" spans="1:7">
      <c r="A37" s="22" t="s">
        <v>129</v>
      </c>
      <c r="B37" s="28">
        <v>0.8</v>
      </c>
      <c r="C37" s="28">
        <v>6.4</v>
      </c>
      <c r="D37" s="28">
        <v>16.399999999999999</v>
      </c>
      <c r="E37" s="28">
        <v>2</v>
      </c>
      <c r="F37" s="142">
        <v>4</v>
      </c>
      <c r="G37" s="28">
        <v>13</v>
      </c>
    </row>
    <row r="38" spans="1:7">
      <c r="A38" s="22" t="s">
        <v>130</v>
      </c>
      <c r="B38" s="28">
        <v>1.2</v>
      </c>
      <c r="C38" s="28">
        <v>6.7</v>
      </c>
      <c r="D38" s="28">
        <v>20.8</v>
      </c>
      <c r="E38" s="28">
        <v>0</v>
      </c>
      <c r="F38" s="142">
        <v>5</v>
      </c>
      <c r="G38" s="28">
        <v>8</v>
      </c>
    </row>
    <row r="39" spans="1:7">
      <c r="A39" s="22" t="s">
        <v>131</v>
      </c>
      <c r="B39" s="28">
        <v>1.2</v>
      </c>
      <c r="C39" s="28">
        <v>8.6999999999999993</v>
      </c>
      <c r="D39" s="28">
        <v>26.2</v>
      </c>
      <c r="E39" s="28">
        <v>1</v>
      </c>
      <c r="F39" s="142">
        <v>6</v>
      </c>
      <c r="G39" s="28">
        <v>20</v>
      </c>
    </row>
    <row r="40" spans="1:7" ht="23.25" customHeight="1">
      <c r="A40" s="64" t="s">
        <v>132</v>
      </c>
      <c r="B40" s="68">
        <v>9</v>
      </c>
      <c r="C40" s="68">
        <v>127.9</v>
      </c>
      <c r="D40" s="68">
        <v>387</v>
      </c>
      <c r="E40" s="68">
        <v>2</v>
      </c>
      <c r="F40" s="143">
        <v>75</v>
      </c>
      <c r="G40" s="68">
        <v>214</v>
      </c>
    </row>
    <row r="41" spans="1:7" ht="21" customHeight="1">
      <c r="A41" s="64" t="s">
        <v>133</v>
      </c>
      <c r="B41" s="67">
        <f t="shared" ref="B41:G41" si="8">SUM(B42:B43)</f>
        <v>5.2</v>
      </c>
      <c r="C41" s="67">
        <f t="shared" si="8"/>
        <v>103.30000000000001</v>
      </c>
      <c r="D41" s="67">
        <f t="shared" si="8"/>
        <v>359.4</v>
      </c>
      <c r="E41" s="67">
        <f t="shared" si="8"/>
        <v>3</v>
      </c>
      <c r="F41" s="141">
        <f t="shared" si="8"/>
        <v>52</v>
      </c>
      <c r="G41" s="67">
        <f t="shared" si="8"/>
        <v>141</v>
      </c>
    </row>
    <row r="42" spans="1:7">
      <c r="A42" s="22" t="s">
        <v>134</v>
      </c>
      <c r="B42" s="28">
        <v>1.6</v>
      </c>
      <c r="C42" s="28">
        <v>29.4</v>
      </c>
      <c r="D42" s="28">
        <v>104.4</v>
      </c>
      <c r="E42" s="28">
        <v>1</v>
      </c>
      <c r="F42" s="142">
        <v>15</v>
      </c>
      <c r="G42" s="28">
        <v>36</v>
      </c>
    </row>
    <row r="43" spans="1:7">
      <c r="A43" s="22" t="s">
        <v>135</v>
      </c>
      <c r="B43" s="28">
        <v>3.6</v>
      </c>
      <c r="C43" s="28">
        <v>73.900000000000006</v>
      </c>
      <c r="D43" s="28">
        <v>255</v>
      </c>
      <c r="E43" s="28">
        <v>2</v>
      </c>
      <c r="F43" s="142">
        <v>37</v>
      </c>
      <c r="G43" s="28">
        <v>105</v>
      </c>
    </row>
    <row r="44" spans="1:7" ht="21.75" customHeight="1">
      <c r="A44" s="64" t="s">
        <v>136</v>
      </c>
      <c r="B44" s="67">
        <f t="shared" ref="B44:G44" si="9">SUM(B45:B46)</f>
        <v>16</v>
      </c>
      <c r="C44" s="67">
        <f t="shared" si="9"/>
        <v>250.7</v>
      </c>
      <c r="D44" s="67">
        <f t="shared" si="9"/>
        <v>889</v>
      </c>
      <c r="E44" s="67">
        <f t="shared" si="9"/>
        <v>13</v>
      </c>
      <c r="F44" s="141">
        <f t="shared" si="9"/>
        <v>116</v>
      </c>
      <c r="G44" s="67">
        <f t="shared" si="9"/>
        <v>377</v>
      </c>
    </row>
    <row r="45" spans="1:7">
      <c r="A45" s="22" t="s">
        <v>137</v>
      </c>
      <c r="B45" s="28">
        <v>5.2</v>
      </c>
      <c r="C45" s="28">
        <v>122</v>
      </c>
      <c r="D45" s="28">
        <v>448.4</v>
      </c>
      <c r="E45" s="28">
        <v>6</v>
      </c>
      <c r="F45" s="142">
        <v>47</v>
      </c>
      <c r="G45" s="28">
        <v>195</v>
      </c>
    </row>
    <row r="46" spans="1:7">
      <c r="A46" s="22" t="s">
        <v>138</v>
      </c>
      <c r="B46" s="28">
        <v>10.8</v>
      </c>
      <c r="C46" s="28">
        <v>128.69999999999999</v>
      </c>
      <c r="D46" s="28">
        <v>440.6</v>
      </c>
      <c r="E46" s="28">
        <v>7</v>
      </c>
      <c r="F46" s="142">
        <v>69</v>
      </c>
      <c r="G46" s="28">
        <v>182</v>
      </c>
    </row>
    <row r="47" spans="1:7" ht="21.75" customHeight="1">
      <c r="A47" s="64" t="s">
        <v>139</v>
      </c>
      <c r="B47" s="67">
        <f>B44+B41+B40+B35+B34+B29+B25+B21+B20+B16+B13+B9+B5</f>
        <v>160.6</v>
      </c>
      <c r="C47" s="67">
        <f t="shared" ref="C47:G47" si="10">C44+C41+C40+C35+C34+C29+C25+C21+C20+C16+C13+C9+C5</f>
        <v>2556.5</v>
      </c>
      <c r="D47" s="67">
        <f t="shared" si="10"/>
        <v>7843</v>
      </c>
      <c r="E47" s="67">
        <f t="shared" si="10"/>
        <v>134</v>
      </c>
      <c r="F47" s="141">
        <f t="shared" si="10"/>
        <v>1424</v>
      </c>
      <c r="G47" s="67">
        <f t="shared" si="10"/>
        <v>3833</v>
      </c>
    </row>
    <row r="48" spans="1:7">
      <c r="A48" s="19"/>
      <c r="B48" s="19"/>
      <c r="C48" s="19"/>
      <c r="D48" s="19"/>
      <c r="E48" s="19"/>
      <c r="F48" s="19"/>
      <c r="G48" s="19"/>
    </row>
    <row r="49" spans="1:1">
      <c r="A49" s="65"/>
    </row>
  </sheetData>
  <pageMargins left="0.7" right="0.7" top="0.75" bottom="0.75" header="0.3" footer="0.3"/>
  <pageSetup paperSize="9" scale="61" orientation="portrait" horizontalDpi="1200" verticalDpi="1200"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zoomScaleNormal="100" workbookViewId="0">
      <pane ySplit="4" topLeftCell="A5" activePane="bottomLeft" state="frozen"/>
      <selection pane="bottomLeft" activeCell="D13" sqref="D13"/>
    </sheetView>
  </sheetViews>
  <sheetFormatPr defaultRowHeight="15"/>
  <cols>
    <col min="1" max="1" width="29.7109375" customWidth="1"/>
    <col min="2" max="7" width="12.140625" customWidth="1"/>
  </cols>
  <sheetData>
    <row r="1" spans="1:7" ht="17.25">
      <c r="A1" s="63" t="s">
        <v>216</v>
      </c>
    </row>
    <row r="2" spans="1:7" s="107" customFormat="1">
      <c r="A2" s="110" t="s">
        <v>178</v>
      </c>
    </row>
    <row r="3" spans="1:7" ht="15.75">
      <c r="A3" s="82" t="s">
        <v>154</v>
      </c>
    </row>
    <row r="4" spans="1:7" ht="66.75" customHeight="1">
      <c r="A4" s="64" t="s">
        <v>140</v>
      </c>
      <c r="B4" s="69" t="s">
        <v>209</v>
      </c>
      <c r="C4" s="70" t="s">
        <v>213</v>
      </c>
      <c r="D4" s="70" t="s">
        <v>210</v>
      </c>
      <c r="E4" s="69" t="s">
        <v>211</v>
      </c>
      <c r="F4" s="69" t="s">
        <v>215</v>
      </c>
      <c r="G4" s="69" t="s">
        <v>212</v>
      </c>
    </row>
    <row r="5" spans="1:7">
      <c r="A5" s="66" t="s">
        <v>141</v>
      </c>
      <c r="B5" s="67">
        <f>SUM(B6:B8)</f>
        <v>23.6</v>
      </c>
      <c r="C5" s="67">
        <f t="shared" ref="C5:G5" si="0">SUM(C6:C8)</f>
        <v>327.40000000000003</v>
      </c>
      <c r="D5" s="67">
        <f t="shared" si="0"/>
        <v>761</v>
      </c>
      <c r="E5" s="67">
        <f t="shared" si="0"/>
        <v>17</v>
      </c>
      <c r="F5" s="67">
        <f t="shared" si="0"/>
        <v>130</v>
      </c>
      <c r="G5" s="67">
        <f t="shared" si="0"/>
        <v>283</v>
      </c>
    </row>
    <row r="6" spans="1:7">
      <c r="A6" s="22" t="s">
        <v>98</v>
      </c>
      <c r="B6" s="28">
        <v>3.6</v>
      </c>
      <c r="C6" s="28">
        <v>87.1</v>
      </c>
      <c r="D6" s="28">
        <v>226.6</v>
      </c>
      <c r="E6" s="28">
        <v>2</v>
      </c>
      <c r="F6" s="28">
        <v>27</v>
      </c>
      <c r="G6" s="28">
        <v>62</v>
      </c>
    </row>
    <row r="7" spans="1:7">
      <c r="A7" s="22" t="s">
        <v>99</v>
      </c>
      <c r="B7" s="28">
        <v>15.2</v>
      </c>
      <c r="C7" s="28">
        <v>192.5</v>
      </c>
      <c r="D7" s="28">
        <v>435.4</v>
      </c>
      <c r="E7" s="28">
        <v>12</v>
      </c>
      <c r="F7" s="28">
        <v>88</v>
      </c>
      <c r="G7" s="28">
        <v>185</v>
      </c>
    </row>
    <row r="8" spans="1:7">
      <c r="A8" s="22" t="s">
        <v>100</v>
      </c>
      <c r="B8" s="28">
        <v>4.8</v>
      </c>
      <c r="C8" s="28">
        <v>47.8</v>
      </c>
      <c r="D8" s="28">
        <v>99</v>
      </c>
      <c r="E8" s="28">
        <v>3</v>
      </c>
      <c r="F8" s="28">
        <v>15</v>
      </c>
      <c r="G8" s="28">
        <v>36</v>
      </c>
    </row>
    <row r="9" spans="1:7" ht="26.25" customHeight="1">
      <c r="A9" s="64" t="s">
        <v>101</v>
      </c>
      <c r="B9" s="67">
        <f>SUM(B10:B12)</f>
        <v>18.399999999999999</v>
      </c>
      <c r="C9" s="67"/>
      <c r="D9" s="67">
        <f t="shared" ref="D9:G9" si="1">SUM(D10:D12)</f>
        <v>594.20000000000005</v>
      </c>
      <c r="E9" s="67">
        <f t="shared" si="1"/>
        <v>9</v>
      </c>
      <c r="F9" s="67">
        <f t="shared" si="1"/>
        <v>166</v>
      </c>
      <c r="G9" s="67">
        <f t="shared" si="1"/>
        <v>487</v>
      </c>
    </row>
    <row r="10" spans="1:7">
      <c r="A10" s="22" t="s">
        <v>102</v>
      </c>
      <c r="B10" s="28">
        <v>1</v>
      </c>
      <c r="C10" s="28">
        <v>49.5</v>
      </c>
      <c r="D10" s="28">
        <v>156.80000000000001</v>
      </c>
      <c r="E10" s="28">
        <v>1</v>
      </c>
      <c r="F10" s="28">
        <v>39</v>
      </c>
      <c r="G10" s="28">
        <v>129</v>
      </c>
    </row>
    <row r="11" spans="1:7">
      <c r="A11" s="22" t="s">
        <v>103</v>
      </c>
      <c r="B11" s="28">
        <v>6.4</v>
      </c>
      <c r="C11" s="28">
        <v>60.3</v>
      </c>
      <c r="D11" s="28">
        <v>170</v>
      </c>
      <c r="E11" s="28">
        <v>3</v>
      </c>
      <c r="F11" s="28">
        <v>52</v>
      </c>
      <c r="G11" s="28">
        <v>157</v>
      </c>
    </row>
    <row r="12" spans="1:7">
      <c r="A12" s="22" t="s">
        <v>104</v>
      </c>
      <c r="B12" s="28">
        <v>11</v>
      </c>
      <c r="C12" s="28">
        <v>98.4</v>
      </c>
      <c r="D12" s="28">
        <v>267.39999999999998</v>
      </c>
      <c r="E12" s="28">
        <v>5</v>
      </c>
      <c r="F12" s="28">
        <v>75</v>
      </c>
      <c r="G12" s="28">
        <v>201</v>
      </c>
    </row>
    <row r="13" spans="1:7" ht="25.5" customHeight="1">
      <c r="A13" s="64" t="s">
        <v>105</v>
      </c>
      <c r="B13" s="67">
        <f t="shared" ref="B13:G13" si="2">SUM(B14:B15)</f>
        <v>8</v>
      </c>
      <c r="C13" s="67"/>
      <c r="D13" s="67">
        <f t="shared" si="2"/>
        <v>401.4</v>
      </c>
      <c r="E13" s="67">
        <f t="shared" si="2"/>
        <v>11</v>
      </c>
      <c r="F13" s="67">
        <f t="shared" si="2"/>
        <v>63</v>
      </c>
      <c r="G13" s="67">
        <f t="shared" si="2"/>
        <v>170</v>
      </c>
    </row>
    <row r="14" spans="1:7">
      <c r="A14" s="22" t="s">
        <v>106</v>
      </c>
      <c r="B14" s="28">
        <v>6.2</v>
      </c>
      <c r="C14" s="28">
        <v>91.6</v>
      </c>
      <c r="D14" s="28">
        <v>254.8</v>
      </c>
      <c r="E14" s="28">
        <v>9</v>
      </c>
      <c r="F14" s="28">
        <v>42</v>
      </c>
      <c r="G14" s="28">
        <v>115</v>
      </c>
    </row>
    <row r="15" spans="1:7">
      <c r="A15" s="22" t="s">
        <v>107</v>
      </c>
      <c r="B15" s="28">
        <v>1.8</v>
      </c>
      <c r="C15" s="28">
        <v>36.700000000000003</v>
      </c>
      <c r="D15" s="28">
        <v>146.6</v>
      </c>
      <c r="E15" s="28">
        <v>2</v>
      </c>
      <c r="F15" s="28">
        <v>21</v>
      </c>
      <c r="G15" s="28">
        <v>55</v>
      </c>
    </row>
    <row r="16" spans="1:7" ht="24.75" customHeight="1">
      <c r="A16" s="64" t="s">
        <v>108</v>
      </c>
      <c r="B16" s="67">
        <f t="shared" ref="B16:G16" si="3">SUM(B17:B19)</f>
        <v>9</v>
      </c>
      <c r="C16" s="67"/>
      <c r="D16" s="67">
        <f t="shared" si="3"/>
        <v>583.6</v>
      </c>
      <c r="E16" s="67">
        <f t="shared" si="3"/>
        <v>8</v>
      </c>
      <c r="F16" s="67">
        <f t="shared" si="3"/>
        <v>92</v>
      </c>
      <c r="G16" s="67">
        <f t="shared" si="3"/>
        <v>247</v>
      </c>
    </row>
    <row r="17" spans="1:7">
      <c r="A17" s="22" t="s">
        <v>109</v>
      </c>
      <c r="B17" s="28">
        <v>0.4</v>
      </c>
      <c r="C17" s="28">
        <v>19.5</v>
      </c>
      <c r="D17" s="28">
        <v>70.400000000000006</v>
      </c>
      <c r="E17" s="28">
        <v>1</v>
      </c>
      <c r="F17" s="28">
        <v>13</v>
      </c>
      <c r="G17" s="28">
        <v>25</v>
      </c>
    </row>
    <row r="18" spans="1:7">
      <c r="A18" s="22" t="s">
        <v>110</v>
      </c>
      <c r="B18" s="28">
        <v>6</v>
      </c>
      <c r="C18" s="28">
        <v>75.900000000000006</v>
      </c>
      <c r="D18" s="28">
        <v>226.6</v>
      </c>
      <c r="E18" s="28">
        <v>3</v>
      </c>
      <c r="F18" s="28">
        <v>40</v>
      </c>
      <c r="G18" s="28">
        <v>94</v>
      </c>
    </row>
    <row r="19" spans="1:7">
      <c r="A19" s="22" t="s">
        <v>111</v>
      </c>
      <c r="B19" s="28">
        <v>2.6</v>
      </c>
      <c r="C19" s="28">
        <v>76.900000000000006</v>
      </c>
      <c r="D19" s="28">
        <v>286.60000000000002</v>
      </c>
      <c r="E19" s="28">
        <v>4</v>
      </c>
      <c r="F19" s="28">
        <v>39</v>
      </c>
      <c r="G19" s="28">
        <v>128</v>
      </c>
    </row>
    <row r="20" spans="1:7" ht="20.25" customHeight="1">
      <c r="A20" s="64" t="s">
        <v>112</v>
      </c>
      <c r="B20" s="68">
        <v>11.4</v>
      </c>
      <c r="C20" s="68">
        <v>119.4</v>
      </c>
      <c r="D20" s="68">
        <v>371.4</v>
      </c>
      <c r="E20" s="68">
        <v>10</v>
      </c>
      <c r="F20" s="68">
        <v>76</v>
      </c>
      <c r="G20" s="68">
        <v>201</v>
      </c>
    </row>
    <row r="21" spans="1:7" ht="24" customHeight="1">
      <c r="A21" s="64" t="s">
        <v>113</v>
      </c>
      <c r="B21" s="67">
        <f t="shared" ref="B21:G21" si="4">SUM(B22:B24)</f>
        <v>11.6</v>
      </c>
      <c r="C21" s="67"/>
      <c r="D21" s="67">
        <f t="shared" si="4"/>
        <v>694.40000000000009</v>
      </c>
      <c r="E21" s="67">
        <f t="shared" si="4"/>
        <v>17</v>
      </c>
      <c r="F21" s="67">
        <f t="shared" si="4"/>
        <v>108</v>
      </c>
      <c r="G21" s="67">
        <f t="shared" si="4"/>
        <v>318</v>
      </c>
    </row>
    <row r="22" spans="1:7">
      <c r="A22" s="22" t="s">
        <v>114</v>
      </c>
      <c r="B22" s="28">
        <v>3.8</v>
      </c>
      <c r="C22" s="28">
        <v>72.7</v>
      </c>
      <c r="D22" s="28">
        <v>232.8</v>
      </c>
      <c r="E22" s="28">
        <v>4</v>
      </c>
      <c r="F22" s="28">
        <v>36</v>
      </c>
      <c r="G22" s="28">
        <v>127</v>
      </c>
    </row>
    <row r="23" spans="1:7">
      <c r="A23" s="22" t="s">
        <v>115</v>
      </c>
      <c r="B23" s="28">
        <v>2.8</v>
      </c>
      <c r="C23" s="28">
        <v>64.900000000000006</v>
      </c>
      <c r="D23" s="28">
        <v>234.4</v>
      </c>
      <c r="E23" s="28">
        <v>7</v>
      </c>
      <c r="F23" s="28">
        <v>36</v>
      </c>
      <c r="G23" s="28">
        <v>102</v>
      </c>
    </row>
    <row r="24" spans="1:7">
      <c r="A24" s="22" t="s">
        <v>116</v>
      </c>
      <c r="B24" s="28">
        <v>5</v>
      </c>
      <c r="C24" s="28">
        <v>71.2</v>
      </c>
      <c r="D24" s="28">
        <v>227.2</v>
      </c>
      <c r="E24" s="28">
        <v>6</v>
      </c>
      <c r="F24" s="28">
        <v>36</v>
      </c>
      <c r="G24" s="28">
        <v>89</v>
      </c>
    </row>
    <row r="25" spans="1:7" ht="28.5" customHeight="1">
      <c r="A25" s="64" t="s">
        <v>117</v>
      </c>
      <c r="B25" s="67">
        <f t="shared" ref="B25:G25" si="5">SUM(B26:B28)</f>
        <v>12</v>
      </c>
      <c r="C25" s="67"/>
      <c r="D25" s="67">
        <f t="shared" si="5"/>
        <v>1652.4</v>
      </c>
      <c r="E25" s="67">
        <f t="shared" si="5"/>
        <v>11</v>
      </c>
      <c r="F25" s="67">
        <f t="shared" si="5"/>
        <v>231</v>
      </c>
      <c r="G25" s="67">
        <f t="shared" si="5"/>
        <v>797</v>
      </c>
    </row>
    <row r="26" spans="1:7">
      <c r="A26" s="22" t="s">
        <v>118</v>
      </c>
      <c r="B26" s="28">
        <v>11.6</v>
      </c>
      <c r="C26" s="28">
        <v>322.39999999999998</v>
      </c>
      <c r="D26" s="28">
        <v>1432</v>
      </c>
      <c r="E26" s="28">
        <v>9</v>
      </c>
      <c r="F26" s="28">
        <v>196</v>
      </c>
      <c r="G26" s="28">
        <v>683</v>
      </c>
    </row>
    <row r="27" spans="1:7">
      <c r="A27" s="22" t="s">
        <v>119</v>
      </c>
      <c r="B27" s="28">
        <v>0.4</v>
      </c>
      <c r="C27" s="28">
        <v>26.6</v>
      </c>
      <c r="D27" s="28">
        <v>110.4</v>
      </c>
      <c r="E27" s="28">
        <v>1</v>
      </c>
      <c r="F27" s="28">
        <v>14</v>
      </c>
      <c r="G27" s="28">
        <v>48</v>
      </c>
    </row>
    <row r="28" spans="1:7">
      <c r="A28" s="22" t="s">
        <v>120</v>
      </c>
      <c r="B28" s="28">
        <v>0</v>
      </c>
      <c r="C28" s="28">
        <v>29.2</v>
      </c>
      <c r="D28" s="28">
        <v>110</v>
      </c>
      <c r="E28" s="28">
        <v>1</v>
      </c>
      <c r="F28" s="28">
        <v>21</v>
      </c>
      <c r="G28" s="28">
        <v>66</v>
      </c>
    </row>
    <row r="29" spans="1:7" ht="27.75" customHeight="1">
      <c r="A29" s="64" t="s">
        <v>121</v>
      </c>
      <c r="B29" s="67">
        <f>SUM(B30:B33)</f>
        <v>19.8</v>
      </c>
      <c r="C29" s="67"/>
      <c r="D29" s="67">
        <f t="shared" ref="D29:G29" si="6">SUM(D30:D33)</f>
        <v>1170.4000000000001</v>
      </c>
      <c r="E29" s="67">
        <f t="shared" si="6"/>
        <v>15</v>
      </c>
      <c r="F29" s="67">
        <f t="shared" si="6"/>
        <v>175</v>
      </c>
      <c r="G29" s="67">
        <f t="shared" si="6"/>
        <v>646</v>
      </c>
    </row>
    <row r="30" spans="1:7">
      <c r="A30" s="22" t="s">
        <v>122</v>
      </c>
      <c r="B30" s="28">
        <v>5</v>
      </c>
      <c r="C30" s="28">
        <v>101.4</v>
      </c>
      <c r="D30" s="28">
        <v>459.6</v>
      </c>
      <c r="E30" s="28">
        <v>5</v>
      </c>
      <c r="F30" s="28">
        <v>61</v>
      </c>
      <c r="G30" s="28">
        <v>249</v>
      </c>
    </row>
    <row r="31" spans="1:7">
      <c r="A31" s="22" t="s">
        <v>123</v>
      </c>
      <c r="B31" s="28">
        <v>2.8</v>
      </c>
      <c r="C31" s="28">
        <v>61.3</v>
      </c>
      <c r="D31" s="28">
        <v>212.8</v>
      </c>
      <c r="E31" s="28">
        <v>2</v>
      </c>
      <c r="F31" s="28">
        <v>26</v>
      </c>
      <c r="G31" s="28">
        <v>144</v>
      </c>
    </row>
    <row r="32" spans="1:7">
      <c r="A32" s="22" t="s">
        <v>124</v>
      </c>
      <c r="B32" s="28">
        <v>3</v>
      </c>
      <c r="C32" s="28">
        <v>61.9</v>
      </c>
      <c r="D32" s="28">
        <v>217.2</v>
      </c>
      <c r="E32" s="28">
        <v>0</v>
      </c>
      <c r="F32" s="28">
        <v>32</v>
      </c>
      <c r="G32" s="28">
        <v>113</v>
      </c>
    </row>
    <row r="33" spans="1:7">
      <c r="A33" s="22" t="s">
        <v>125</v>
      </c>
      <c r="B33" s="28">
        <v>9</v>
      </c>
      <c r="C33" s="28">
        <v>102.3</v>
      </c>
      <c r="D33" s="28">
        <v>280.8</v>
      </c>
      <c r="E33" s="28">
        <v>8</v>
      </c>
      <c r="F33" s="28">
        <v>56</v>
      </c>
      <c r="G33" s="28">
        <v>140</v>
      </c>
    </row>
    <row r="34" spans="1:7" ht="28.5" customHeight="1">
      <c r="A34" s="64" t="s">
        <v>126</v>
      </c>
      <c r="B34" s="68">
        <v>6.8</v>
      </c>
      <c r="C34" s="68">
        <v>312.10000000000002</v>
      </c>
      <c r="D34" s="68">
        <v>1234</v>
      </c>
      <c r="E34" s="68">
        <v>3</v>
      </c>
      <c r="F34" s="68">
        <v>158</v>
      </c>
      <c r="G34" s="68">
        <v>572</v>
      </c>
    </row>
    <row r="35" spans="1:7" ht="21.75" customHeight="1">
      <c r="A35" s="64" t="s">
        <v>127</v>
      </c>
      <c r="B35" s="67">
        <f t="shared" ref="B35:G35" si="7">SUM(B36:B39)</f>
        <v>21.2</v>
      </c>
      <c r="C35" s="67"/>
      <c r="D35" s="67">
        <f t="shared" si="7"/>
        <v>602.00000000000011</v>
      </c>
      <c r="E35" s="67">
        <f t="shared" si="7"/>
        <v>17</v>
      </c>
      <c r="F35" s="67">
        <f t="shared" si="7"/>
        <v>129</v>
      </c>
      <c r="G35" s="67">
        <f t="shared" si="7"/>
        <v>342</v>
      </c>
    </row>
    <row r="36" spans="1:7">
      <c r="A36" s="22" t="s">
        <v>128</v>
      </c>
      <c r="B36" s="28">
        <v>18</v>
      </c>
      <c r="C36" s="28">
        <v>163.9</v>
      </c>
      <c r="D36" s="28">
        <v>522.6</v>
      </c>
      <c r="E36" s="28">
        <v>14</v>
      </c>
      <c r="F36" s="28">
        <v>114</v>
      </c>
      <c r="G36" s="28">
        <v>291</v>
      </c>
    </row>
    <row r="37" spans="1:7">
      <c r="A37" s="22" t="s">
        <v>129</v>
      </c>
      <c r="B37" s="28">
        <v>0.8</v>
      </c>
      <c r="C37" s="28">
        <v>7.4</v>
      </c>
      <c r="D37" s="28">
        <v>20.2</v>
      </c>
      <c r="E37" s="28">
        <v>2</v>
      </c>
      <c r="F37" s="28">
        <v>4</v>
      </c>
      <c r="G37" s="28">
        <v>16</v>
      </c>
    </row>
    <row r="38" spans="1:7">
      <c r="A38" s="22" t="s">
        <v>130</v>
      </c>
      <c r="B38" s="28">
        <v>1.2</v>
      </c>
      <c r="C38" s="28">
        <v>8.6</v>
      </c>
      <c r="D38" s="28">
        <v>28</v>
      </c>
      <c r="E38" s="28">
        <v>0</v>
      </c>
      <c r="F38" s="28">
        <v>5</v>
      </c>
      <c r="G38" s="28">
        <v>10</v>
      </c>
    </row>
    <row r="39" spans="1:7">
      <c r="A39" s="22" t="s">
        <v>131</v>
      </c>
      <c r="B39" s="28">
        <v>1.2</v>
      </c>
      <c r="C39" s="28">
        <v>9.3000000000000007</v>
      </c>
      <c r="D39" s="28">
        <v>31.2</v>
      </c>
      <c r="E39" s="28">
        <v>1</v>
      </c>
      <c r="F39" s="28">
        <v>6</v>
      </c>
      <c r="G39" s="28">
        <v>25</v>
      </c>
    </row>
    <row r="40" spans="1:7" ht="27" customHeight="1">
      <c r="A40" s="64" t="s">
        <v>132</v>
      </c>
      <c r="B40" s="68">
        <v>9.8000000000000007</v>
      </c>
      <c r="C40" s="68">
        <v>146.69999999999999</v>
      </c>
      <c r="D40" s="68">
        <v>510.6</v>
      </c>
      <c r="E40" s="68">
        <v>2</v>
      </c>
      <c r="F40" s="68">
        <v>83</v>
      </c>
      <c r="G40" s="68">
        <v>290</v>
      </c>
    </row>
    <row r="41" spans="1:7" ht="24" customHeight="1">
      <c r="A41" s="64" t="s">
        <v>133</v>
      </c>
      <c r="B41" s="67">
        <f t="shared" ref="B41:G41" si="8">SUM(B42:B43)</f>
        <v>5.4</v>
      </c>
      <c r="C41" s="67"/>
      <c r="D41" s="67">
        <f t="shared" si="8"/>
        <v>458.20000000000005</v>
      </c>
      <c r="E41" s="67">
        <f t="shared" si="8"/>
        <v>5</v>
      </c>
      <c r="F41" s="67">
        <f t="shared" si="8"/>
        <v>56</v>
      </c>
      <c r="G41" s="67">
        <f t="shared" si="8"/>
        <v>184</v>
      </c>
    </row>
    <row r="42" spans="1:7">
      <c r="A42" s="22" t="s">
        <v>134</v>
      </c>
      <c r="B42" s="28">
        <v>1.6</v>
      </c>
      <c r="C42" s="28">
        <v>31.6</v>
      </c>
      <c r="D42" s="28">
        <v>138.4</v>
      </c>
      <c r="E42" s="28">
        <v>1</v>
      </c>
      <c r="F42" s="28">
        <v>16</v>
      </c>
      <c r="G42" s="28">
        <v>48</v>
      </c>
    </row>
    <row r="43" spans="1:7">
      <c r="A43" s="22" t="s">
        <v>135</v>
      </c>
      <c r="B43" s="28">
        <v>3.8</v>
      </c>
      <c r="C43" s="28">
        <v>78.7</v>
      </c>
      <c r="D43" s="28">
        <v>319.8</v>
      </c>
      <c r="E43" s="28">
        <v>4</v>
      </c>
      <c r="F43" s="28">
        <v>40</v>
      </c>
      <c r="G43" s="28">
        <v>136</v>
      </c>
    </row>
    <row r="44" spans="1:7" ht="25.5" customHeight="1">
      <c r="A44" s="64" t="s">
        <v>136</v>
      </c>
      <c r="B44" s="67">
        <f t="shared" ref="B44:G44" si="9">SUM(B45:B46)</f>
        <v>16.600000000000001</v>
      </c>
      <c r="C44" s="67">
        <f t="shared" si="9"/>
        <v>278.5</v>
      </c>
      <c r="D44" s="67">
        <f t="shared" si="9"/>
        <v>1173.2</v>
      </c>
      <c r="E44" s="67">
        <f t="shared" si="9"/>
        <v>14</v>
      </c>
      <c r="F44" s="67">
        <f t="shared" si="9"/>
        <v>129</v>
      </c>
      <c r="G44" s="67">
        <f t="shared" si="9"/>
        <v>486</v>
      </c>
    </row>
    <row r="45" spans="1:7">
      <c r="A45" s="22" t="s">
        <v>137</v>
      </c>
      <c r="B45" s="28">
        <v>5.4</v>
      </c>
      <c r="C45" s="28">
        <v>134</v>
      </c>
      <c r="D45" s="28">
        <v>593.6</v>
      </c>
      <c r="E45" s="28">
        <v>7</v>
      </c>
      <c r="F45" s="28">
        <v>49</v>
      </c>
      <c r="G45" s="28">
        <v>235</v>
      </c>
    </row>
    <row r="46" spans="1:7">
      <c r="A46" s="22" t="s">
        <v>138</v>
      </c>
      <c r="B46" s="28">
        <v>11.2</v>
      </c>
      <c r="C46" s="28">
        <v>144.5</v>
      </c>
      <c r="D46" s="28">
        <v>579.6</v>
      </c>
      <c r="E46" s="28">
        <v>7</v>
      </c>
      <c r="F46" s="28">
        <v>80</v>
      </c>
      <c r="G46" s="28">
        <v>251</v>
      </c>
    </row>
    <row r="47" spans="1:7" ht="25.5" customHeight="1">
      <c r="A47" s="64" t="s">
        <v>139</v>
      </c>
      <c r="B47" s="67">
        <f>B44+B41+B40+B35+B34+B29+B25+B21+B20+B16+B13+B9+B5</f>
        <v>173.6</v>
      </c>
      <c r="C47" s="67">
        <f t="shared" ref="C47:G47" si="10">C44+C41+C40+C35+C34+C29+C25+C21+C20+C16+C13+C9+C5</f>
        <v>1184.0999999999999</v>
      </c>
      <c r="D47" s="67">
        <f t="shared" si="10"/>
        <v>10206.799999999999</v>
      </c>
      <c r="E47" s="67">
        <f t="shared" si="10"/>
        <v>139</v>
      </c>
      <c r="F47" s="67">
        <f t="shared" si="10"/>
        <v>1596</v>
      </c>
      <c r="G47" s="67">
        <f t="shared" si="10"/>
        <v>5023</v>
      </c>
    </row>
  </sheetData>
  <pageMargins left="0.7" right="0.7" top="0.75" bottom="0.75" header="0.3" footer="0.3"/>
  <pageSetup paperSize="9" scale="59" orientation="portrait" horizontalDpi="1200" verticalDpi="1200"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zoomScaleNormal="100" workbookViewId="0">
      <selection activeCell="A4" sqref="A4"/>
    </sheetView>
  </sheetViews>
  <sheetFormatPr defaultColWidth="9.140625" defaultRowHeight="12.75"/>
  <cols>
    <col min="1" max="1" width="27.42578125" style="29" customWidth="1"/>
    <col min="2" max="2" width="13.5703125" style="29" customWidth="1"/>
    <col min="3" max="3" width="14" style="29" customWidth="1"/>
    <col min="4" max="4" width="14.28515625" style="29" customWidth="1"/>
    <col min="5" max="5" width="9.140625" style="29"/>
    <col min="6" max="6" width="13.42578125" style="29" customWidth="1"/>
    <col min="7" max="7" width="17.5703125" style="29" customWidth="1"/>
    <col min="8" max="8" width="17.140625" style="29" customWidth="1"/>
    <col min="9" max="9" width="16.42578125" style="29" customWidth="1"/>
    <col min="10" max="16384" width="9.140625" style="29"/>
  </cols>
  <sheetData>
    <row r="1" spans="1:9" ht="18">
      <c r="A1" s="26" t="s">
        <v>198</v>
      </c>
    </row>
    <row r="2" spans="1:9" s="109" customFormat="1">
      <c r="A2" s="112" t="s">
        <v>178</v>
      </c>
    </row>
    <row r="3" spans="1:9" ht="15.75">
      <c r="A3" s="29" t="s">
        <v>179</v>
      </c>
      <c r="B3" s="36" t="s">
        <v>7</v>
      </c>
      <c r="C3" s="36" t="s">
        <v>8</v>
      </c>
      <c r="D3" s="36" t="s">
        <v>82</v>
      </c>
      <c r="E3" s="36" t="s">
        <v>10</v>
      </c>
      <c r="F3" s="36" t="s">
        <v>11</v>
      </c>
      <c r="G3" s="36" t="s">
        <v>85</v>
      </c>
      <c r="H3" s="36" t="s">
        <v>90</v>
      </c>
      <c r="I3" s="36" t="s">
        <v>83</v>
      </c>
    </row>
    <row r="4" spans="1:9">
      <c r="A4" s="29" t="s">
        <v>5</v>
      </c>
      <c r="B4" s="30">
        <f>'Table 5'!B33*0.5</f>
        <v>20.7</v>
      </c>
      <c r="C4" s="30">
        <f>'Table 5'!C33*0.5</f>
        <v>3.2</v>
      </c>
      <c r="D4" s="30">
        <f>'Table 5'!D33*0.5</f>
        <v>14.9</v>
      </c>
      <c r="E4" s="30">
        <f>'Table 5'!E33*0.5</f>
        <v>41.4</v>
      </c>
      <c r="F4" s="30">
        <f>'Table 5'!F33*0.5</f>
        <v>0.9</v>
      </c>
      <c r="G4" s="30">
        <f>'Table 5'!G33*0.5</f>
        <v>2.9</v>
      </c>
      <c r="H4" s="30">
        <f>'Table 5'!H33*0.5</f>
        <v>2.8</v>
      </c>
      <c r="I4" s="30">
        <f>'Table 5'!I33*0.5</f>
        <v>86.8</v>
      </c>
    </row>
    <row r="5" spans="1:9">
      <c r="B5" s="30"/>
      <c r="C5" s="30"/>
      <c r="D5" s="30"/>
      <c r="E5" s="30"/>
      <c r="F5" s="30"/>
      <c r="G5" s="30"/>
      <c r="H5" s="30"/>
      <c r="I5" s="30"/>
    </row>
    <row r="6" spans="1:9">
      <c r="A6" s="27"/>
      <c r="B6" s="30"/>
      <c r="C6" s="30"/>
      <c r="D6" s="30"/>
      <c r="E6" s="30"/>
      <c r="F6" s="30"/>
      <c r="G6" s="30"/>
      <c r="H6" s="30"/>
      <c r="I6" s="30"/>
    </row>
    <row r="7" spans="1:9" ht="25.5" customHeight="1"/>
    <row r="9" spans="1:9" ht="23.25" customHeight="1">
      <c r="A9" s="27" t="s">
        <v>81</v>
      </c>
      <c r="B9" s="27">
        <v>50</v>
      </c>
    </row>
    <row r="10" spans="1:9">
      <c r="A10" s="27" t="s">
        <v>20</v>
      </c>
      <c r="B10" s="25" t="s">
        <v>34</v>
      </c>
    </row>
  </sheetData>
  <pageMargins left="0.7" right="0.7" top="0.75" bottom="0.75" header="0.3" footer="0.3"/>
  <pageSetup paperSize="9" scale="61" orientation="portrait"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9"/>
  <sheetViews>
    <sheetView zoomScaleNormal="100" workbookViewId="0">
      <selection activeCell="O59" sqref="O59"/>
    </sheetView>
  </sheetViews>
  <sheetFormatPr defaultRowHeight="15"/>
  <cols>
    <col min="1" max="1" width="11.7109375" customWidth="1"/>
    <col min="2" max="2" width="10" customWidth="1"/>
    <col min="3" max="3" width="10.7109375" customWidth="1"/>
    <col min="4" max="4" width="10.140625" customWidth="1"/>
    <col min="5" max="5" width="9.85546875" customWidth="1"/>
    <col min="6" max="6" width="10.140625" customWidth="1"/>
    <col min="7" max="7" width="10.5703125" customWidth="1"/>
    <col min="8" max="8" width="10.42578125" customWidth="1"/>
    <col min="9" max="9" width="10.140625" customWidth="1"/>
    <col min="10" max="10" width="11.42578125" customWidth="1"/>
    <col min="11" max="11" width="10.85546875" customWidth="1"/>
    <col min="12" max="12" width="11.140625" customWidth="1"/>
    <col min="13" max="13" width="10.28515625" customWidth="1"/>
    <col min="14" max="14" width="13.140625" customWidth="1"/>
    <col min="15" max="15" width="10.140625" customWidth="1"/>
    <col min="16" max="16" width="13.7109375" customWidth="1"/>
  </cols>
  <sheetData>
    <row r="1" spans="1:16" ht="18.75">
      <c r="A1" s="71" t="s">
        <v>217</v>
      </c>
    </row>
    <row r="2" spans="1:16" s="111" customFormat="1">
      <c r="A2" s="113" t="s">
        <v>178</v>
      </c>
    </row>
    <row r="3" spans="1:16" ht="60">
      <c r="B3" s="8" t="s">
        <v>50</v>
      </c>
      <c r="C3" s="8" t="s">
        <v>218</v>
      </c>
      <c r="D3" s="8" t="s">
        <v>51</v>
      </c>
      <c r="E3" s="8" t="s">
        <v>52</v>
      </c>
      <c r="F3" s="8" t="s">
        <v>53</v>
      </c>
      <c r="G3" s="8" t="s">
        <v>54</v>
      </c>
      <c r="H3" s="8" t="s">
        <v>55</v>
      </c>
      <c r="I3" s="8" t="s">
        <v>56</v>
      </c>
      <c r="J3" s="8" t="s">
        <v>57</v>
      </c>
      <c r="K3" s="8" t="s">
        <v>58</v>
      </c>
      <c r="L3" s="8" t="s">
        <v>59</v>
      </c>
      <c r="M3" s="8" t="s">
        <v>60</v>
      </c>
      <c r="N3" s="8" t="s">
        <v>61</v>
      </c>
      <c r="O3" s="8" t="s">
        <v>62</v>
      </c>
      <c r="P3" s="8" t="s">
        <v>63</v>
      </c>
    </row>
    <row r="4" spans="1:16">
      <c r="A4" s="1">
        <v>2004</v>
      </c>
      <c r="B4" s="11">
        <v>225</v>
      </c>
      <c r="C4" s="11">
        <v>3159.6</v>
      </c>
      <c r="D4" s="11">
        <v>191</v>
      </c>
      <c r="E4" s="11">
        <v>667</v>
      </c>
      <c r="F4" s="11">
        <v>539</v>
      </c>
      <c r="G4" s="11">
        <v>2038</v>
      </c>
      <c r="H4" s="11">
        <v>1392</v>
      </c>
      <c r="I4" s="11">
        <v>2070</v>
      </c>
      <c r="J4" s="11">
        <v>1519</v>
      </c>
      <c r="K4" s="11">
        <v>976</v>
      </c>
      <c r="L4" s="11">
        <v>571</v>
      </c>
      <c r="M4" s="11">
        <v>480</v>
      </c>
      <c r="N4" s="11">
        <v>10473</v>
      </c>
      <c r="O4" s="11">
        <v>1397</v>
      </c>
      <c r="P4" s="11">
        <v>9046</v>
      </c>
    </row>
    <row r="5" spans="1:16">
      <c r="A5" s="1">
        <v>2005</v>
      </c>
      <c r="B5" s="11">
        <v>209</v>
      </c>
      <c r="C5" s="11">
        <v>3123</v>
      </c>
      <c r="D5" s="11">
        <v>156</v>
      </c>
      <c r="E5" s="11">
        <v>602</v>
      </c>
      <c r="F5" s="11">
        <v>495</v>
      </c>
      <c r="G5" s="11">
        <v>2166</v>
      </c>
      <c r="H5" s="11">
        <v>1364</v>
      </c>
      <c r="I5" s="11">
        <v>1894</v>
      </c>
      <c r="J5" s="11">
        <v>1577</v>
      </c>
      <c r="K5" s="11">
        <v>933</v>
      </c>
      <c r="L5" s="11">
        <v>524</v>
      </c>
      <c r="M5" s="11">
        <v>479</v>
      </c>
      <c r="N5" s="11">
        <v>10204</v>
      </c>
      <c r="O5" s="11">
        <v>1253</v>
      </c>
      <c r="P5" s="11">
        <v>8937</v>
      </c>
    </row>
    <row r="6" spans="1:16">
      <c r="A6" s="1">
        <v>2006</v>
      </c>
      <c r="B6" s="11">
        <v>244</v>
      </c>
      <c r="C6" s="11">
        <v>2963.2</v>
      </c>
      <c r="D6" s="11">
        <v>151</v>
      </c>
      <c r="E6" s="11">
        <v>557</v>
      </c>
      <c r="F6" s="11">
        <v>451</v>
      </c>
      <c r="G6" s="11">
        <v>2100</v>
      </c>
      <c r="H6" s="11">
        <v>1377</v>
      </c>
      <c r="I6" s="11">
        <v>1662</v>
      </c>
      <c r="J6" s="11">
        <v>1511</v>
      </c>
      <c r="K6" s="11">
        <v>946</v>
      </c>
      <c r="L6" s="11">
        <v>505</v>
      </c>
      <c r="M6" s="11">
        <v>447</v>
      </c>
      <c r="N6" s="11">
        <v>9723</v>
      </c>
      <c r="O6" s="11">
        <v>1159</v>
      </c>
      <c r="P6" s="11">
        <v>8548</v>
      </c>
    </row>
    <row r="7" spans="1:16">
      <c r="A7" s="1">
        <v>2007</v>
      </c>
      <c r="B7" s="11">
        <v>207</v>
      </c>
      <c r="C7" s="11">
        <v>2850.2</v>
      </c>
      <c r="D7" s="11">
        <v>130</v>
      </c>
      <c r="E7" s="11">
        <v>500</v>
      </c>
      <c r="F7" s="11">
        <v>427</v>
      </c>
      <c r="G7" s="11">
        <v>2042</v>
      </c>
      <c r="H7" s="11">
        <v>1299</v>
      </c>
      <c r="I7" s="11">
        <v>1555</v>
      </c>
      <c r="J7" s="11">
        <v>1476</v>
      </c>
      <c r="K7" s="11">
        <v>880</v>
      </c>
      <c r="L7" s="11">
        <v>520</v>
      </c>
      <c r="M7" s="11">
        <v>458</v>
      </c>
      <c r="N7" s="11">
        <v>9302</v>
      </c>
      <c r="O7" s="11">
        <v>1057</v>
      </c>
      <c r="P7" s="11">
        <v>8230</v>
      </c>
    </row>
    <row r="8" spans="1:16">
      <c r="A8" s="1">
        <v>2008</v>
      </c>
      <c r="B8" s="11">
        <v>191</v>
      </c>
      <c r="C8" s="11">
        <v>2832.9</v>
      </c>
      <c r="D8" s="11">
        <v>127</v>
      </c>
      <c r="E8" s="11">
        <v>449</v>
      </c>
      <c r="F8" s="11">
        <v>407</v>
      </c>
      <c r="G8" s="11">
        <v>1870</v>
      </c>
      <c r="H8" s="11">
        <v>1256</v>
      </c>
      <c r="I8" s="11">
        <v>1485</v>
      </c>
      <c r="J8" s="11">
        <v>1424</v>
      </c>
      <c r="K8" s="11">
        <v>866</v>
      </c>
      <c r="L8" s="11">
        <v>477</v>
      </c>
      <c r="M8" s="11">
        <v>469</v>
      </c>
      <c r="N8" s="11">
        <v>8843</v>
      </c>
      <c r="O8" s="11">
        <v>983</v>
      </c>
      <c r="P8" s="11">
        <v>7847</v>
      </c>
    </row>
    <row r="9" spans="1:16">
      <c r="A9" s="1">
        <v>2009</v>
      </c>
      <c r="B9" s="11">
        <v>162</v>
      </c>
      <c r="C9" s="11">
        <v>2621</v>
      </c>
      <c r="D9" s="11">
        <v>105</v>
      </c>
      <c r="E9" s="11">
        <v>399</v>
      </c>
      <c r="F9" s="11">
        <v>302</v>
      </c>
      <c r="G9" s="11">
        <v>1846</v>
      </c>
      <c r="H9" s="11">
        <v>1197</v>
      </c>
      <c r="I9" s="11">
        <v>1412</v>
      </c>
      <c r="J9" s="11">
        <v>1397</v>
      </c>
      <c r="K9" s="11">
        <v>821</v>
      </c>
      <c r="L9" s="11">
        <v>511</v>
      </c>
      <c r="M9" s="11">
        <v>444</v>
      </c>
      <c r="N9" s="11">
        <v>8450</v>
      </c>
      <c r="O9" s="11">
        <v>806</v>
      </c>
      <c r="P9" s="11">
        <v>7628</v>
      </c>
    </row>
    <row r="10" spans="1:16">
      <c r="A10" s="1">
        <v>2010</v>
      </c>
      <c r="B10" s="11">
        <v>146</v>
      </c>
      <c r="C10" s="11">
        <v>2281.6999999999998</v>
      </c>
      <c r="D10" s="11">
        <v>110</v>
      </c>
      <c r="E10" s="11">
        <v>375</v>
      </c>
      <c r="F10" s="11">
        <v>336</v>
      </c>
      <c r="G10" s="11">
        <v>1459</v>
      </c>
      <c r="H10" s="11">
        <v>1050</v>
      </c>
      <c r="I10" s="11">
        <v>1275</v>
      </c>
      <c r="J10" s="11">
        <v>1272</v>
      </c>
      <c r="K10" s="11">
        <v>817</v>
      </c>
      <c r="L10" s="11">
        <v>461</v>
      </c>
      <c r="M10" s="11">
        <v>377</v>
      </c>
      <c r="N10" s="11">
        <v>7541</v>
      </c>
      <c r="O10" s="11">
        <v>821</v>
      </c>
      <c r="P10" s="11">
        <v>6711</v>
      </c>
    </row>
    <row r="11" spans="1:16">
      <c r="A11" s="1">
        <v>2011</v>
      </c>
      <c r="B11" s="11">
        <v>139</v>
      </c>
      <c r="C11" s="11">
        <v>2199.1999999999998</v>
      </c>
      <c r="D11" s="11">
        <v>122</v>
      </c>
      <c r="E11" s="11">
        <v>364</v>
      </c>
      <c r="F11" s="11">
        <v>272</v>
      </c>
      <c r="G11" s="11">
        <v>1276</v>
      </c>
      <c r="H11" s="11">
        <v>975</v>
      </c>
      <c r="I11" s="11">
        <v>1201</v>
      </c>
      <c r="J11" s="11">
        <v>1316</v>
      </c>
      <c r="K11" s="11">
        <v>856</v>
      </c>
      <c r="L11" s="11">
        <v>516</v>
      </c>
      <c r="M11" s="11">
        <v>405</v>
      </c>
      <c r="N11" s="11">
        <v>7310</v>
      </c>
      <c r="O11" s="11">
        <v>758</v>
      </c>
      <c r="P11" s="11">
        <v>6545</v>
      </c>
    </row>
    <row r="12" spans="1:16">
      <c r="A12" s="1">
        <v>2012</v>
      </c>
      <c r="B12" s="11">
        <v>128</v>
      </c>
      <c r="C12" s="11">
        <v>2274.3000000000002</v>
      </c>
      <c r="D12" s="11">
        <v>94</v>
      </c>
      <c r="E12" s="11">
        <v>315</v>
      </c>
      <c r="F12" s="11">
        <v>245</v>
      </c>
      <c r="G12" s="11">
        <v>1321</v>
      </c>
      <c r="H12" s="11">
        <v>1028</v>
      </c>
      <c r="I12" s="11">
        <v>1144</v>
      </c>
      <c r="J12" s="11">
        <v>1237</v>
      </c>
      <c r="K12" s="11">
        <v>937</v>
      </c>
      <c r="L12" s="11">
        <v>445</v>
      </c>
      <c r="M12" s="11">
        <v>448</v>
      </c>
      <c r="N12" s="11">
        <v>7217</v>
      </c>
      <c r="O12" s="11">
        <v>654</v>
      </c>
      <c r="P12" s="11">
        <v>6560</v>
      </c>
    </row>
    <row r="13" spans="1:16">
      <c r="A13" s="1">
        <v>2013</v>
      </c>
      <c r="B13" s="11">
        <v>119</v>
      </c>
      <c r="C13" s="11">
        <v>1988.3</v>
      </c>
      <c r="D13" s="11">
        <v>96</v>
      </c>
      <c r="E13" s="11">
        <v>276</v>
      </c>
      <c r="F13" s="11">
        <v>208</v>
      </c>
      <c r="G13" s="11">
        <v>1089</v>
      </c>
      <c r="H13" s="11">
        <v>879</v>
      </c>
      <c r="I13" s="11">
        <v>1088</v>
      </c>
      <c r="J13" s="11">
        <v>1171</v>
      </c>
      <c r="K13" s="11">
        <v>847</v>
      </c>
      <c r="L13" s="11">
        <v>449</v>
      </c>
      <c r="M13" s="11">
        <v>399</v>
      </c>
      <c r="N13" s="11">
        <v>6509</v>
      </c>
      <c r="O13" s="11">
        <v>580</v>
      </c>
      <c r="P13" s="11">
        <v>5922</v>
      </c>
    </row>
    <row r="14" spans="1:16">
      <c r="A14" s="1">
        <v>2014</v>
      </c>
      <c r="B14" s="11">
        <v>149</v>
      </c>
      <c r="C14" s="11">
        <v>1975.5</v>
      </c>
      <c r="D14" s="11">
        <v>87</v>
      </c>
      <c r="E14" s="11">
        <v>266</v>
      </c>
      <c r="F14" s="11">
        <v>221</v>
      </c>
      <c r="G14" s="11">
        <v>1103</v>
      </c>
      <c r="H14" s="11">
        <v>907</v>
      </c>
      <c r="I14" s="11">
        <v>1034</v>
      </c>
      <c r="J14" s="11">
        <v>1124</v>
      </c>
      <c r="K14" s="11">
        <v>827</v>
      </c>
      <c r="L14" s="11">
        <v>452</v>
      </c>
      <c r="M14" s="11">
        <v>406</v>
      </c>
      <c r="N14" s="11">
        <v>6433</v>
      </c>
      <c r="O14" s="11">
        <v>574</v>
      </c>
      <c r="P14" s="11">
        <v>5853</v>
      </c>
    </row>
    <row r="15" spans="1:16">
      <c r="A15" s="1">
        <v>2015</v>
      </c>
      <c r="B15" s="11">
        <v>124</v>
      </c>
      <c r="C15" s="11">
        <v>1907.8</v>
      </c>
      <c r="D15" s="11">
        <v>78</v>
      </c>
      <c r="E15" s="11">
        <v>259</v>
      </c>
      <c r="F15" s="11">
        <v>188</v>
      </c>
      <c r="G15" s="11">
        <v>952</v>
      </c>
      <c r="H15" s="11">
        <v>967</v>
      </c>
      <c r="I15" s="11">
        <v>1018</v>
      </c>
      <c r="J15" s="11">
        <v>1020</v>
      </c>
      <c r="K15" s="11">
        <v>843</v>
      </c>
      <c r="L15" s="11">
        <v>438</v>
      </c>
      <c r="M15" s="11">
        <v>417</v>
      </c>
      <c r="N15" s="11">
        <v>6183</v>
      </c>
      <c r="O15" s="11">
        <v>525</v>
      </c>
      <c r="P15" s="11">
        <v>5655</v>
      </c>
    </row>
    <row r="16" spans="1:16">
      <c r="A16" s="1">
        <v>2016</v>
      </c>
      <c r="B16" s="11">
        <v>133</v>
      </c>
      <c r="C16" s="11">
        <v>1958.5</v>
      </c>
      <c r="D16" s="11">
        <v>84</v>
      </c>
      <c r="E16" s="11">
        <v>276</v>
      </c>
      <c r="F16" s="11">
        <v>198</v>
      </c>
      <c r="G16" s="11">
        <v>844</v>
      </c>
      <c r="H16" s="11">
        <v>905</v>
      </c>
      <c r="I16" s="11">
        <v>1035</v>
      </c>
      <c r="J16" s="11">
        <v>1005</v>
      </c>
      <c r="K16" s="11">
        <v>919</v>
      </c>
      <c r="L16" s="11">
        <v>438</v>
      </c>
      <c r="M16" s="11">
        <v>408</v>
      </c>
      <c r="N16" s="11">
        <v>6122</v>
      </c>
      <c r="O16" s="11">
        <v>558</v>
      </c>
      <c r="P16" s="11">
        <v>5554</v>
      </c>
    </row>
    <row r="17" spans="1:16">
      <c r="A17" s="1">
        <v>2017</v>
      </c>
      <c r="B17" s="11">
        <v>96</v>
      </c>
      <c r="C17" s="11">
        <v>1753.4</v>
      </c>
      <c r="D17" s="11">
        <v>84</v>
      </c>
      <c r="E17" s="11">
        <v>230</v>
      </c>
      <c r="F17" s="11">
        <v>211</v>
      </c>
      <c r="G17" s="11">
        <v>789</v>
      </c>
      <c r="H17" s="11">
        <v>784</v>
      </c>
      <c r="I17" s="11">
        <v>857</v>
      </c>
      <c r="J17" s="11">
        <v>832</v>
      </c>
      <c r="K17" s="11">
        <v>744</v>
      </c>
      <c r="L17" s="11">
        <v>399</v>
      </c>
      <c r="M17" s="11">
        <v>356</v>
      </c>
      <c r="N17" s="11">
        <v>5298</v>
      </c>
      <c r="O17" s="11">
        <v>525</v>
      </c>
      <c r="P17" s="11">
        <v>4761</v>
      </c>
    </row>
    <row r="18" spans="1:16">
      <c r="A18" s="1">
        <v>2018</v>
      </c>
      <c r="B18" s="11">
        <v>110</v>
      </c>
      <c r="C18" s="11">
        <v>1720.7</v>
      </c>
      <c r="D18" s="11">
        <v>72</v>
      </c>
      <c r="E18" s="11">
        <v>207</v>
      </c>
      <c r="F18" s="11">
        <v>150</v>
      </c>
      <c r="G18" s="11">
        <v>610</v>
      </c>
      <c r="H18" s="11">
        <v>684</v>
      </c>
      <c r="I18" s="11">
        <v>864</v>
      </c>
      <c r="J18" s="11">
        <v>737</v>
      </c>
      <c r="K18" s="11">
        <v>724</v>
      </c>
      <c r="L18" s="11">
        <v>402</v>
      </c>
      <c r="M18" s="11">
        <v>380</v>
      </c>
      <c r="N18" s="11">
        <v>4845</v>
      </c>
      <c r="O18" s="11">
        <v>429</v>
      </c>
      <c r="P18" s="11">
        <v>4401</v>
      </c>
    </row>
    <row r="19" spans="1:16">
      <c r="A19" s="1">
        <v>2019</v>
      </c>
      <c r="B19" s="11">
        <v>107</v>
      </c>
      <c r="C19" s="11">
        <v>1538.6</v>
      </c>
      <c r="D19" s="11">
        <v>60</v>
      </c>
      <c r="E19" s="11">
        <v>208</v>
      </c>
      <c r="F19" s="11">
        <v>156</v>
      </c>
      <c r="G19" s="11">
        <v>567</v>
      </c>
      <c r="H19" s="11">
        <v>570</v>
      </c>
      <c r="I19" s="11">
        <v>749</v>
      </c>
      <c r="J19" s="11">
        <v>613</v>
      </c>
      <c r="K19" s="11">
        <v>680</v>
      </c>
      <c r="L19" s="11">
        <v>368</v>
      </c>
      <c r="M19" s="11">
        <v>364</v>
      </c>
      <c r="N19" s="11">
        <v>4342</v>
      </c>
      <c r="O19" s="11">
        <v>424</v>
      </c>
      <c r="P19" s="11">
        <v>3911</v>
      </c>
    </row>
    <row r="20" spans="1:16">
      <c r="A20" s="1">
        <v>2020</v>
      </c>
      <c r="B20" s="11">
        <v>110</v>
      </c>
      <c r="C20" s="11">
        <v>1032</v>
      </c>
      <c r="D20" s="11">
        <v>42</v>
      </c>
      <c r="E20" s="11">
        <v>121</v>
      </c>
      <c r="F20" s="11">
        <v>112</v>
      </c>
      <c r="G20" s="11">
        <v>442</v>
      </c>
      <c r="H20" s="11">
        <v>464</v>
      </c>
      <c r="I20" s="11">
        <v>576</v>
      </c>
      <c r="J20" s="11">
        <v>429</v>
      </c>
      <c r="K20" s="11">
        <v>455</v>
      </c>
      <c r="L20" s="11">
        <v>244</v>
      </c>
      <c r="M20" s="11">
        <v>205</v>
      </c>
      <c r="N20" s="11">
        <v>3090</v>
      </c>
      <c r="O20" s="11">
        <v>275</v>
      </c>
      <c r="P20" s="11">
        <v>2815</v>
      </c>
    </row>
    <row r="21" spans="1:16" s="114" customFormat="1">
      <c r="A21" s="1">
        <v>2021</v>
      </c>
      <c r="B21" s="11">
        <v>105</v>
      </c>
      <c r="C21" s="11">
        <v>1037</v>
      </c>
      <c r="D21" s="11">
        <v>40</v>
      </c>
      <c r="E21" s="11">
        <v>133</v>
      </c>
      <c r="F21" s="11">
        <v>115</v>
      </c>
      <c r="G21" s="11">
        <v>399</v>
      </c>
      <c r="H21" s="11">
        <v>427</v>
      </c>
      <c r="I21" s="11">
        <v>533</v>
      </c>
      <c r="J21" s="11">
        <v>435</v>
      </c>
      <c r="K21" s="11">
        <v>481</v>
      </c>
      <c r="L21" s="11">
        <v>239</v>
      </c>
      <c r="M21" s="11">
        <v>224</v>
      </c>
      <c r="N21" s="11">
        <v>3027</v>
      </c>
      <c r="O21" s="11">
        <v>288</v>
      </c>
      <c r="P21" s="11">
        <v>2738</v>
      </c>
    </row>
    <row r="22" spans="1:16" ht="60">
      <c r="B22" s="8" t="s">
        <v>35</v>
      </c>
      <c r="C22" s="8" t="s">
        <v>219</v>
      </c>
      <c r="D22" s="8" t="s">
        <v>36</v>
      </c>
      <c r="E22" s="8" t="s">
        <v>37</v>
      </c>
      <c r="F22" s="8" t="s">
        <v>38</v>
      </c>
      <c r="G22" s="8" t="s">
        <v>39</v>
      </c>
      <c r="H22" s="8" t="s">
        <v>40</v>
      </c>
      <c r="I22" s="8" t="s">
        <v>41</v>
      </c>
      <c r="J22" s="8" t="s">
        <v>42</v>
      </c>
      <c r="K22" s="8" t="s">
        <v>43</v>
      </c>
      <c r="L22" s="8" t="s">
        <v>44</v>
      </c>
      <c r="M22" s="8" t="s">
        <v>45</v>
      </c>
      <c r="N22" s="8" t="s">
        <v>49</v>
      </c>
      <c r="O22" s="8" t="s">
        <v>47</v>
      </c>
      <c r="P22" s="8" t="s">
        <v>46</v>
      </c>
    </row>
    <row r="23" spans="1:16">
      <c r="A23" s="1">
        <v>2004</v>
      </c>
      <c r="B23" s="11">
        <v>83</v>
      </c>
      <c r="C23" s="11">
        <v>1766</v>
      </c>
      <c r="D23" s="11">
        <v>116</v>
      </c>
      <c r="E23" s="11">
        <v>450</v>
      </c>
      <c r="F23" s="11">
        <v>430</v>
      </c>
      <c r="G23" s="11">
        <v>1424</v>
      </c>
      <c r="H23" s="11">
        <v>1009</v>
      </c>
      <c r="I23" s="11">
        <v>1459</v>
      </c>
      <c r="J23" s="11">
        <v>1078</v>
      </c>
      <c r="K23" s="11">
        <v>835</v>
      </c>
      <c r="L23" s="11">
        <v>536</v>
      </c>
      <c r="M23" s="11">
        <v>667</v>
      </c>
      <c r="N23" s="11">
        <v>8016</v>
      </c>
      <c r="O23" s="11">
        <v>996</v>
      </c>
      <c r="P23" s="11">
        <v>7008</v>
      </c>
    </row>
    <row r="24" spans="1:16">
      <c r="A24" s="1">
        <v>2005</v>
      </c>
      <c r="B24" s="11">
        <v>77</v>
      </c>
      <c r="C24" s="11">
        <v>1717.8</v>
      </c>
      <c r="D24" s="11">
        <v>111</v>
      </c>
      <c r="E24" s="11">
        <v>375</v>
      </c>
      <c r="F24" s="11">
        <v>418</v>
      </c>
      <c r="G24" s="11">
        <v>1375</v>
      </c>
      <c r="H24" s="11">
        <v>928</v>
      </c>
      <c r="I24" s="11">
        <v>1293</v>
      </c>
      <c r="J24" s="11">
        <v>1114</v>
      </c>
      <c r="K24" s="11">
        <v>820</v>
      </c>
      <c r="L24" s="11">
        <v>544</v>
      </c>
      <c r="M24" s="11">
        <v>671</v>
      </c>
      <c r="N24" s="11">
        <v>7658</v>
      </c>
      <c r="O24" s="11">
        <v>904</v>
      </c>
      <c r="P24" s="11">
        <v>6745</v>
      </c>
    </row>
    <row r="25" spans="1:16">
      <c r="A25" s="1">
        <v>2006</v>
      </c>
      <c r="B25" s="11">
        <v>70</v>
      </c>
      <c r="C25" s="11">
        <v>1738.2</v>
      </c>
      <c r="D25" s="11">
        <v>108</v>
      </c>
      <c r="E25" s="11">
        <v>345</v>
      </c>
      <c r="F25" s="11">
        <v>404</v>
      </c>
      <c r="G25" s="11">
        <v>1460</v>
      </c>
      <c r="H25" s="11">
        <v>908</v>
      </c>
      <c r="I25" s="11">
        <v>1257</v>
      </c>
      <c r="J25" s="11">
        <v>1123</v>
      </c>
      <c r="K25" s="11">
        <v>781</v>
      </c>
      <c r="L25" s="11">
        <v>519</v>
      </c>
      <c r="M25" s="11">
        <v>619</v>
      </c>
      <c r="N25" s="11">
        <v>7532</v>
      </c>
      <c r="O25" s="11">
        <v>857</v>
      </c>
      <c r="P25" s="11">
        <v>6667</v>
      </c>
    </row>
    <row r="26" spans="1:16">
      <c r="A26" s="1">
        <v>2007</v>
      </c>
      <c r="B26" s="11">
        <v>74</v>
      </c>
      <c r="C26" s="11">
        <v>1456.3</v>
      </c>
      <c r="D26" s="11">
        <v>95</v>
      </c>
      <c r="E26" s="11">
        <v>328</v>
      </c>
      <c r="F26" s="11">
        <v>332</v>
      </c>
      <c r="G26" s="11">
        <v>1376</v>
      </c>
      <c r="H26" s="11">
        <v>931</v>
      </c>
      <c r="I26" s="11">
        <v>1073</v>
      </c>
      <c r="J26" s="11">
        <v>952</v>
      </c>
      <c r="K26" s="11">
        <v>762</v>
      </c>
      <c r="L26" s="11">
        <v>483</v>
      </c>
      <c r="M26" s="11">
        <v>579</v>
      </c>
      <c r="N26" s="11">
        <v>6917</v>
      </c>
      <c r="O26" s="11">
        <v>755</v>
      </c>
      <c r="P26" s="11">
        <v>6156</v>
      </c>
    </row>
    <row r="27" spans="1:16">
      <c r="A27" s="1">
        <v>2008</v>
      </c>
      <c r="B27" s="11">
        <v>79</v>
      </c>
      <c r="C27" s="11">
        <v>1561.1</v>
      </c>
      <c r="D27" s="11">
        <v>106</v>
      </c>
      <c r="E27" s="11">
        <v>304</v>
      </c>
      <c r="F27" s="11">
        <v>295</v>
      </c>
      <c r="G27" s="11">
        <v>1305</v>
      </c>
      <c r="H27" s="11">
        <v>920</v>
      </c>
      <c r="I27" s="11">
        <v>1032</v>
      </c>
      <c r="J27" s="11">
        <v>1028</v>
      </c>
      <c r="K27" s="11">
        <v>691</v>
      </c>
      <c r="L27" s="11">
        <v>476</v>
      </c>
      <c r="M27" s="11">
        <v>577</v>
      </c>
      <c r="N27" s="11">
        <v>6738</v>
      </c>
      <c r="O27" s="11">
        <v>705</v>
      </c>
      <c r="P27" s="11">
        <v>6029</v>
      </c>
    </row>
    <row r="28" spans="1:16">
      <c r="A28" s="1">
        <v>2009</v>
      </c>
      <c r="B28" s="11">
        <v>54</v>
      </c>
      <c r="C28" s="11">
        <v>1487.8</v>
      </c>
      <c r="D28" s="11">
        <v>96</v>
      </c>
      <c r="E28" s="11">
        <v>283</v>
      </c>
      <c r="F28" s="11">
        <v>288</v>
      </c>
      <c r="G28" s="11">
        <v>1240</v>
      </c>
      <c r="H28" s="11">
        <v>901</v>
      </c>
      <c r="I28" s="11">
        <v>1013</v>
      </c>
      <c r="J28" s="11">
        <v>992</v>
      </c>
      <c r="K28" s="11">
        <v>717</v>
      </c>
      <c r="L28" s="11">
        <v>486</v>
      </c>
      <c r="M28" s="11">
        <v>556</v>
      </c>
      <c r="N28" s="11">
        <v>6587</v>
      </c>
      <c r="O28" s="11">
        <v>667</v>
      </c>
      <c r="P28" s="11">
        <v>5905</v>
      </c>
    </row>
    <row r="29" spans="1:16">
      <c r="A29" s="1">
        <v>2010</v>
      </c>
      <c r="B29" s="11">
        <v>62</v>
      </c>
      <c r="C29" s="11">
        <v>1271.7</v>
      </c>
      <c r="D29" s="11">
        <v>61</v>
      </c>
      <c r="E29" s="11">
        <v>256</v>
      </c>
      <c r="F29" s="11">
        <v>240</v>
      </c>
      <c r="G29" s="11">
        <v>1032</v>
      </c>
      <c r="H29" s="11">
        <v>835</v>
      </c>
      <c r="I29" s="11">
        <v>916</v>
      </c>
      <c r="J29" s="11">
        <v>913</v>
      </c>
      <c r="K29" s="11">
        <v>635</v>
      </c>
      <c r="L29" s="11">
        <v>416</v>
      </c>
      <c r="M29" s="11">
        <v>478</v>
      </c>
      <c r="N29" s="11">
        <v>5787</v>
      </c>
      <c r="O29" s="11">
        <v>557</v>
      </c>
      <c r="P29" s="11">
        <v>5225</v>
      </c>
    </row>
    <row r="30" spans="1:16">
      <c r="A30" s="1">
        <v>2011</v>
      </c>
      <c r="B30" s="11">
        <v>46</v>
      </c>
      <c r="C30" s="11">
        <v>1212.7</v>
      </c>
      <c r="D30" s="11">
        <v>82</v>
      </c>
      <c r="E30" s="11">
        <v>226</v>
      </c>
      <c r="F30" s="11">
        <v>249</v>
      </c>
      <c r="G30" s="11">
        <v>967</v>
      </c>
      <c r="H30" s="11">
        <v>713</v>
      </c>
      <c r="I30" s="11">
        <v>872</v>
      </c>
      <c r="J30" s="11">
        <v>827</v>
      </c>
      <c r="K30" s="11">
        <v>599</v>
      </c>
      <c r="L30" s="11">
        <v>423</v>
      </c>
      <c r="M30" s="11">
        <v>501</v>
      </c>
      <c r="N30" s="11">
        <v>5469</v>
      </c>
      <c r="O30" s="11">
        <v>557</v>
      </c>
      <c r="P30" s="11">
        <v>4902</v>
      </c>
    </row>
    <row r="31" spans="1:16">
      <c r="A31" s="1">
        <v>2012</v>
      </c>
      <c r="B31" s="11">
        <v>48</v>
      </c>
      <c r="C31" s="11">
        <v>1243.3</v>
      </c>
      <c r="D31" s="11">
        <v>84</v>
      </c>
      <c r="E31" s="11">
        <v>225</v>
      </c>
      <c r="F31" s="11">
        <v>200</v>
      </c>
      <c r="G31" s="11">
        <v>978</v>
      </c>
      <c r="H31" s="11">
        <v>779</v>
      </c>
      <c r="I31" s="11">
        <v>782</v>
      </c>
      <c r="J31" s="11">
        <v>839</v>
      </c>
      <c r="K31" s="11">
        <v>657</v>
      </c>
      <c r="L31" s="11">
        <v>421</v>
      </c>
      <c r="M31" s="11">
        <v>522</v>
      </c>
      <c r="N31" s="11">
        <v>5489</v>
      </c>
      <c r="O31" s="11">
        <v>509</v>
      </c>
      <c r="P31" s="11">
        <v>4978</v>
      </c>
    </row>
    <row r="32" spans="1:16">
      <c r="A32" s="1">
        <v>2013</v>
      </c>
      <c r="B32" s="11">
        <v>53</v>
      </c>
      <c r="C32" s="11">
        <v>1115.5999999999999</v>
      </c>
      <c r="D32" s="11">
        <v>87</v>
      </c>
      <c r="E32" s="11">
        <v>209</v>
      </c>
      <c r="F32" s="11">
        <v>172</v>
      </c>
      <c r="G32" s="11">
        <v>804</v>
      </c>
      <c r="H32" s="11">
        <v>690</v>
      </c>
      <c r="I32" s="11">
        <v>743</v>
      </c>
      <c r="J32" s="11">
        <v>723</v>
      </c>
      <c r="K32" s="11">
        <v>629</v>
      </c>
      <c r="L32" s="11">
        <v>415</v>
      </c>
      <c r="M32" s="11">
        <v>489</v>
      </c>
      <c r="N32" s="11">
        <v>4973</v>
      </c>
      <c r="O32" s="11">
        <v>468</v>
      </c>
      <c r="P32" s="11">
        <v>4493</v>
      </c>
    </row>
    <row r="33" spans="1:16">
      <c r="A33" s="1">
        <v>2014</v>
      </c>
      <c r="B33" s="11">
        <v>54</v>
      </c>
      <c r="C33" s="11">
        <v>1124.5</v>
      </c>
      <c r="D33" s="11">
        <v>72</v>
      </c>
      <c r="E33" s="11">
        <v>224</v>
      </c>
      <c r="F33" s="11">
        <v>157</v>
      </c>
      <c r="G33" s="11">
        <v>780</v>
      </c>
      <c r="H33" s="11">
        <v>608</v>
      </c>
      <c r="I33" s="11">
        <v>773</v>
      </c>
      <c r="J33" s="11">
        <v>736</v>
      </c>
      <c r="K33" s="11">
        <v>642</v>
      </c>
      <c r="L33" s="11">
        <v>390</v>
      </c>
      <c r="M33" s="11">
        <v>477</v>
      </c>
      <c r="N33" s="11">
        <v>4865</v>
      </c>
      <c r="O33" s="11">
        <v>453</v>
      </c>
      <c r="P33" s="11">
        <v>4406</v>
      </c>
    </row>
    <row r="34" spans="1:16">
      <c r="A34" s="1">
        <v>2015</v>
      </c>
      <c r="B34" s="11">
        <v>44</v>
      </c>
      <c r="C34" s="11">
        <v>1079.2</v>
      </c>
      <c r="D34" s="11">
        <v>58</v>
      </c>
      <c r="E34" s="11">
        <v>218</v>
      </c>
      <c r="F34" s="11">
        <v>167</v>
      </c>
      <c r="G34" s="11">
        <v>738</v>
      </c>
      <c r="H34" s="11">
        <v>682</v>
      </c>
      <c r="I34" s="11">
        <v>713</v>
      </c>
      <c r="J34" s="11">
        <v>728</v>
      </c>
      <c r="K34" s="11">
        <v>658</v>
      </c>
      <c r="L34" s="11">
        <v>392</v>
      </c>
      <c r="M34" s="11">
        <v>426</v>
      </c>
      <c r="N34" s="11">
        <v>4784</v>
      </c>
      <c r="O34" s="11">
        <v>443</v>
      </c>
      <c r="P34" s="11">
        <v>4337</v>
      </c>
    </row>
    <row r="35" spans="1:16">
      <c r="A35" s="1">
        <v>2016</v>
      </c>
      <c r="B35" s="11">
        <v>58</v>
      </c>
      <c r="C35" s="11">
        <v>1096</v>
      </c>
      <c r="D35" s="11">
        <v>55</v>
      </c>
      <c r="E35" s="11">
        <v>216</v>
      </c>
      <c r="F35" s="11">
        <v>170</v>
      </c>
      <c r="G35" s="11">
        <v>761</v>
      </c>
      <c r="H35" s="11">
        <v>720</v>
      </c>
      <c r="I35" s="11">
        <v>689</v>
      </c>
      <c r="J35" s="11">
        <v>681</v>
      </c>
      <c r="K35" s="11">
        <v>642</v>
      </c>
      <c r="L35" s="11">
        <v>410</v>
      </c>
      <c r="M35" s="11">
        <v>418</v>
      </c>
      <c r="N35" s="11">
        <v>4767</v>
      </c>
      <c r="O35" s="11">
        <v>441</v>
      </c>
      <c r="P35" s="11">
        <v>4321</v>
      </c>
    </row>
    <row r="36" spans="1:16">
      <c r="A36" s="1">
        <v>2017</v>
      </c>
      <c r="B36" s="11">
        <v>49</v>
      </c>
      <c r="C36" s="11">
        <v>985.8</v>
      </c>
      <c r="D36" s="11">
        <v>52</v>
      </c>
      <c r="E36" s="11">
        <v>167</v>
      </c>
      <c r="F36" s="11">
        <v>156</v>
      </c>
      <c r="G36" s="11">
        <v>609</v>
      </c>
      <c r="H36" s="11">
        <v>618</v>
      </c>
      <c r="I36" s="11">
        <v>594</v>
      </c>
      <c r="J36" s="11">
        <v>597</v>
      </c>
      <c r="K36" s="11">
        <v>589</v>
      </c>
      <c r="L36" s="11">
        <v>336</v>
      </c>
      <c r="M36" s="11">
        <v>406</v>
      </c>
      <c r="N36" s="11">
        <v>4134</v>
      </c>
      <c r="O36" s="11">
        <v>375</v>
      </c>
      <c r="P36" s="11">
        <v>3749</v>
      </c>
    </row>
    <row r="37" spans="1:16">
      <c r="A37" s="1">
        <v>2018</v>
      </c>
      <c r="B37" s="11">
        <v>51</v>
      </c>
      <c r="C37" s="11">
        <v>925.6</v>
      </c>
      <c r="D37" s="11">
        <v>47</v>
      </c>
      <c r="E37" s="11">
        <v>141</v>
      </c>
      <c r="F37" s="11">
        <v>131</v>
      </c>
      <c r="G37" s="11">
        <v>490</v>
      </c>
      <c r="H37" s="11">
        <v>496</v>
      </c>
      <c r="I37" s="11">
        <v>550</v>
      </c>
      <c r="J37" s="11">
        <v>482</v>
      </c>
      <c r="K37" s="11">
        <v>488</v>
      </c>
      <c r="L37" s="11">
        <v>345</v>
      </c>
      <c r="M37" s="11">
        <v>390</v>
      </c>
      <c r="N37" s="11">
        <v>3569</v>
      </c>
      <c r="O37" s="11">
        <v>319</v>
      </c>
      <c r="P37" s="11">
        <v>3241</v>
      </c>
    </row>
    <row r="38" spans="1:16">
      <c r="A38" s="1">
        <v>2019</v>
      </c>
      <c r="B38" s="11">
        <v>57</v>
      </c>
      <c r="C38" s="11">
        <v>907.8</v>
      </c>
      <c r="D38" s="11">
        <v>60</v>
      </c>
      <c r="E38" s="11">
        <v>146</v>
      </c>
      <c r="F38" s="11">
        <v>134</v>
      </c>
      <c r="G38" s="11">
        <v>439</v>
      </c>
      <c r="H38" s="11">
        <v>468</v>
      </c>
      <c r="I38" s="11">
        <v>501</v>
      </c>
      <c r="J38" s="11">
        <v>410</v>
      </c>
      <c r="K38" s="11">
        <v>483</v>
      </c>
      <c r="L38" s="11">
        <v>302</v>
      </c>
      <c r="M38" s="11">
        <v>405</v>
      </c>
      <c r="N38" s="11">
        <v>3351</v>
      </c>
      <c r="O38" s="11">
        <v>340</v>
      </c>
      <c r="P38" s="11">
        <v>3008</v>
      </c>
    </row>
    <row r="39" spans="1:16">
      <c r="A39" s="1">
        <v>2020</v>
      </c>
      <c r="B39" s="11">
        <v>31</v>
      </c>
      <c r="C39" s="11">
        <v>499</v>
      </c>
      <c r="D39" s="11">
        <v>43</v>
      </c>
      <c r="E39" s="11">
        <v>105</v>
      </c>
      <c r="F39" s="11">
        <v>70</v>
      </c>
      <c r="G39" s="11">
        <v>289</v>
      </c>
      <c r="H39" s="11">
        <v>306</v>
      </c>
      <c r="I39" s="11">
        <v>309</v>
      </c>
      <c r="J39" s="11">
        <v>259</v>
      </c>
      <c r="K39" s="11">
        <v>265</v>
      </c>
      <c r="L39" s="11">
        <v>157</v>
      </c>
      <c r="M39" s="11">
        <v>154</v>
      </c>
      <c r="N39" s="11">
        <v>1957</v>
      </c>
      <c r="O39" s="11">
        <v>218</v>
      </c>
      <c r="P39" s="11">
        <v>1739</v>
      </c>
    </row>
    <row r="40" spans="1:16" s="114" customFormat="1">
      <c r="A40" s="1">
        <v>2021</v>
      </c>
      <c r="B40" s="11">
        <v>34</v>
      </c>
      <c r="C40" s="11">
        <v>559</v>
      </c>
      <c r="D40" s="11">
        <v>25</v>
      </c>
      <c r="E40" s="11">
        <v>96</v>
      </c>
      <c r="F40" s="11">
        <v>77</v>
      </c>
      <c r="G40" s="11">
        <v>294</v>
      </c>
      <c r="H40" s="11">
        <v>267</v>
      </c>
      <c r="I40" s="11">
        <v>305</v>
      </c>
      <c r="J40" s="11">
        <v>253</v>
      </c>
      <c r="K40" s="11">
        <v>266</v>
      </c>
      <c r="L40" s="11">
        <v>190</v>
      </c>
      <c r="M40" s="11">
        <v>223</v>
      </c>
      <c r="N40" s="11">
        <v>1996</v>
      </c>
      <c r="O40" s="11">
        <v>198</v>
      </c>
      <c r="P40" s="11">
        <v>1798</v>
      </c>
    </row>
    <row r="41" spans="1:16" ht="61.5" customHeight="1">
      <c r="B41" s="8" t="s">
        <v>64</v>
      </c>
      <c r="C41" s="8" t="s">
        <v>220</v>
      </c>
      <c r="D41" s="8" t="s">
        <v>65</v>
      </c>
      <c r="E41" s="8" t="s">
        <v>66</v>
      </c>
      <c r="F41" s="8" t="s">
        <v>67</v>
      </c>
      <c r="G41" s="8" t="s">
        <v>68</v>
      </c>
      <c r="H41" s="8" t="s">
        <v>69</v>
      </c>
      <c r="I41" s="8" t="s">
        <v>70</v>
      </c>
      <c r="J41" s="8" t="s">
        <v>71</v>
      </c>
      <c r="K41" s="8" t="s">
        <v>72</v>
      </c>
      <c r="L41" s="8" t="s">
        <v>73</v>
      </c>
      <c r="M41" s="8" t="s">
        <v>74</v>
      </c>
      <c r="N41" s="8" t="s">
        <v>75</v>
      </c>
      <c r="O41" s="8" t="s">
        <v>76</v>
      </c>
      <c r="P41" s="8" t="s">
        <v>77</v>
      </c>
    </row>
    <row r="42" spans="1:16">
      <c r="A42" s="1">
        <v>2004</v>
      </c>
      <c r="B42" s="11">
        <v>308</v>
      </c>
      <c r="C42" s="11">
        <v>4927.6000000000004</v>
      </c>
      <c r="D42" s="11">
        <v>307</v>
      </c>
      <c r="E42" s="11">
        <v>1119</v>
      </c>
      <c r="F42" s="11">
        <v>969</v>
      </c>
      <c r="G42" s="11">
        <v>3463</v>
      </c>
      <c r="H42" s="11">
        <v>2402</v>
      </c>
      <c r="I42" s="11">
        <v>3529</v>
      </c>
      <c r="J42" s="11">
        <v>2597</v>
      </c>
      <c r="K42" s="11">
        <v>1811</v>
      </c>
      <c r="L42" s="11">
        <v>1108</v>
      </c>
      <c r="M42" s="11">
        <v>1151</v>
      </c>
      <c r="N42" s="11">
        <v>18502</v>
      </c>
      <c r="O42" s="11">
        <v>2395</v>
      </c>
      <c r="P42" s="11">
        <v>16061</v>
      </c>
    </row>
    <row r="43" spans="1:16">
      <c r="A43" s="1">
        <v>2005</v>
      </c>
      <c r="B43" s="11">
        <v>286</v>
      </c>
      <c r="C43" s="11">
        <v>4844.8</v>
      </c>
      <c r="D43" s="11">
        <v>273</v>
      </c>
      <c r="E43" s="11">
        <v>977</v>
      </c>
      <c r="F43" s="11">
        <v>913</v>
      </c>
      <c r="G43" s="11">
        <v>3541</v>
      </c>
      <c r="H43" s="11">
        <v>2294</v>
      </c>
      <c r="I43" s="11">
        <v>3187</v>
      </c>
      <c r="J43" s="11">
        <v>2692</v>
      </c>
      <c r="K43" s="11">
        <v>1753</v>
      </c>
      <c r="L43" s="11">
        <v>1068</v>
      </c>
      <c r="M43" s="11">
        <v>1153</v>
      </c>
      <c r="N43" s="11">
        <v>17885</v>
      </c>
      <c r="O43" s="11">
        <v>2163</v>
      </c>
      <c r="P43" s="11">
        <v>15688</v>
      </c>
    </row>
    <row r="44" spans="1:16">
      <c r="A44" s="1">
        <v>2006</v>
      </c>
      <c r="B44" s="11">
        <v>314</v>
      </c>
      <c r="C44" s="11">
        <v>4703</v>
      </c>
      <c r="D44" s="11">
        <v>264</v>
      </c>
      <c r="E44" s="11">
        <v>902</v>
      </c>
      <c r="F44" s="11">
        <v>855</v>
      </c>
      <c r="G44" s="11">
        <v>3560</v>
      </c>
      <c r="H44" s="11">
        <v>2285</v>
      </c>
      <c r="I44" s="11">
        <v>2919</v>
      </c>
      <c r="J44" s="11">
        <v>2634</v>
      </c>
      <c r="K44" s="11">
        <v>1727</v>
      </c>
      <c r="L44" s="11">
        <v>1024</v>
      </c>
      <c r="M44" s="11">
        <v>1066</v>
      </c>
      <c r="N44" s="11">
        <v>17269</v>
      </c>
      <c r="O44" s="11">
        <v>2021</v>
      </c>
      <c r="P44" s="11">
        <v>15215</v>
      </c>
    </row>
    <row r="45" spans="1:16">
      <c r="A45" s="1">
        <v>2007</v>
      </c>
      <c r="B45" s="11">
        <v>281</v>
      </c>
      <c r="C45" s="11">
        <v>4309.8999999999996</v>
      </c>
      <c r="D45" s="11">
        <v>228</v>
      </c>
      <c r="E45" s="11">
        <v>829</v>
      </c>
      <c r="F45" s="11">
        <v>759</v>
      </c>
      <c r="G45" s="11">
        <v>3419</v>
      </c>
      <c r="H45" s="11">
        <v>2231</v>
      </c>
      <c r="I45" s="11">
        <v>2628</v>
      </c>
      <c r="J45" s="11">
        <v>2430</v>
      </c>
      <c r="K45" s="11">
        <v>1642</v>
      </c>
      <c r="L45" s="11">
        <v>1003</v>
      </c>
      <c r="M45" s="11">
        <v>1041</v>
      </c>
      <c r="N45" s="11">
        <v>16239</v>
      </c>
      <c r="O45" s="11">
        <v>1816</v>
      </c>
      <c r="P45" s="11">
        <v>14394</v>
      </c>
    </row>
    <row r="46" spans="1:16">
      <c r="A46" s="1">
        <v>2008</v>
      </c>
      <c r="B46" s="11">
        <v>270</v>
      </c>
      <c r="C46" s="11">
        <v>4395.8</v>
      </c>
      <c r="D46" s="11">
        <v>234</v>
      </c>
      <c r="E46" s="11">
        <v>753</v>
      </c>
      <c r="F46" s="11">
        <v>702</v>
      </c>
      <c r="G46" s="11">
        <v>3175</v>
      </c>
      <c r="H46" s="11">
        <v>2178</v>
      </c>
      <c r="I46" s="11">
        <v>2519</v>
      </c>
      <c r="J46" s="11">
        <v>2452</v>
      </c>
      <c r="K46" s="11">
        <v>1557</v>
      </c>
      <c r="L46" s="11">
        <v>953</v>
      </c>
      <c r="M46" s="11">
        <v>1047</v>
      </c>
      <c r="N46" s="11">
        <v>15592</v>
      </c>
      <c r="O46" s="11">
        <v>1689</v>
      </c>
      <c r="P46" s="11">
        <v>13881</v>
      </c>
    </row>
    <row r="47" spans="1:16">
      <c r="A47" s="1">
        <v>2009</v>
      </c>
      <c r="B47" s="11">
        <v>216</v>
      </c>
      <c r="C47" s="11">
        <v>4109</v>
      </c>
      <c r="D47" s="11">
        <v>201</v>
      </c>
      <c r="E47" s="11">
        <v>682</v>
      </c>
      <c r="F47" s="11">
        <v>590</v>
      </c>
      <c r="G47" s="11">
        <v>3086</v>
      </c>
      <c r="H47" s="11">
        <v>2098</v>
      </c>
      <c r="I47" s="11">
        <v>2425</v>
      </c>
      <c r="J47" s="11">
        <v>2389</v>
      </c>
      <c r="K47" s="11">
        <v>1538</v>
      </c>
      <c r="L47" s="11">
        <v>997</v>
      </c>
      <c r="M47" s="11">
        <v>1000</v>
      </c>
      <c r="N47" s="11">
        <v>15043</v>
      </c>
      <c r="O47" s="11">
        <v>1473</v>
      </c>
      <c r="P47" s="11">
        <v>13533</v>
      </c>
    </row>
    <row r="48" spans="1:16">
      <c r="A48" s="1">
        <v>2010</v>
      </c>
      <c r="B48" s="11">
        <v>208</v>
      </c>
      <c r="C48" s="11">
        <v>3555</v>
      </c>
      <c r="D48" s="11">
        <v>171</v>
      </c>
      <c r="E48" s="11">
        <v>631</v>
      </c>
      <c r="F48" s="11">
        <v>576</v>
      </c>
      <c r="G48" s="11">
        <v>2491</v>
      </c>
      <c r="H48" s="11">
        <v>1885</v>
      </c>
      <c r="I48" s="11">
        <v>2191</v>
      </c>
      <c r="J48" s="11">
        <v>2185</v>
      </c>
      <c r="K48" s="11">
        <v>1452</v>
      </c>
      <c r="L48" s="11">
        <v>877</v>
      </c>
      <c r="M48" s="11">
        <v>855</v>
      </c>
      <c r="N48" s="11">
        <v>13338</v>
      </c>
      <c r="O48" s="11">
        <v>1378</v>
      </c>
      <c r="P48" s="11">
        <v>11936</v>
      </c>
    </row>
    <row r="49" spans="1:16">
      <c r="A49" s="1">
        <v>2011</v>
      </c>
      <c r="B49" s="11">
        <v>185</v>
      </c>
      <c r="C49" s="11">
        <v>3413.1</v>
      </c>
      <c r="D49" s="11">
        <v>205</v>
      </c>
      <c r="E49" s="11">
        <v>590</v>
      </c>
      <c r="F49" s="11">
        <v>521</v>
      </c>
      <c r="G49" s="11">
        <v>2243</v>
      </c>
      <c r="H49" s="11">
        <v>1689</v>
      </c>
      <c r="I49" s="11">
        <v>2073</v>
      </c>
      <c r="J49" s="11">
        <v>2143</v>
      </c>
      <c r="K49" s="11">
        <v>1455</v>
      </c>
      <c r="L49" s="11">
        <v>939</v>
      </c>
      <c r="M49" s="11">
        <v>906</v>
      </c>
      <c r="N49" s="11">
        <v>12785</v>
      </c>
      <c r="O49" s="11">
        <v>1316</v>
      </c>
      <c r="P49" s="11">
        <v>11448</v>
      </c>
    </row>
    <row r="50" spans="1:16">
      <c r="A50" s="1">
        <v>2012</v>
      </c>
      <c r="B50" s="11">
        <v>176</v>
      </c>
      <c r="C50" s="11">
        <v>3518.8</v>
      </c>
      <c r="D50" s="11">
        <v>182</v>
      </c>
      <c r="E50" s="11">
        <v>540</v>
      </c>
      <c r="F50" s="11">
        <v>445</v>
      </c>
      <c r="G50" s="11">
        <v>2299</v>
      </c>
      <c r="H50" s="11">
        <v>1807</v>
      </c>
      <c r="I50" s="11">
        <v>1926</v>
      </c>
      <c r="J50" s="11">
        <v>2076</v>
      </c>
      <c r="K50" s="11">
        <v>1595</v>
      </c>
      <c r="L50" s="11">
        <v>866</v>
      </c>
      <c r="M50" s="11">
        <v>970</v>
      </c>
      <c r="N50" s="11">
        <v>12712</v>
      </c>
      <c r="O50" s="11">
        <v>1167</v>
      </c>
      <c r="P50" s="11">
        <v>11539</v>
      </c>
    </row>
    <row r="51" spans="1:16">
      <c r="A51" s="1">
        <v>2013</v>
      </c>
      <c r="B51" s="11">
        <v>172</v>
      </c>
      <c r="C51" s="11">
        <v>3106.7</v>
      </c>
      <c r="D51" s="11">
        <v>187</v>
      </c>
      <c r="E51" s="11">
        <v>485</v>
      </c>
      <c r="F51" s="11">
        <v>380</v>
      </c>
      <c r="G51" s="11">
        <v>1893</v>
      </c>
      <c r="H51" s="11">
        <v>1569</v>
      </c>
      <c r="I51" s="11">
        <v>1831</v>
      </c>
      <c r="J51" s="11">
        <v>1894</v>
      </c>
      <c r="K51" s="11">
        <v>1476</v>
      </c>
      <c r="L51" s="11">
        <v>864</v>
      </c>
      <c r="M51" s="11">
        <v>888</v>
      </c>
      <c r="N51" s="11">
        <v>11492</v>
      </c>
      <c r="O51" s="11">
        <v>1052</v>
      </c>
      <c r="P51" s="11">
        <v>10415</v>
      </c>
    </row>
    <row r="52" spans="1:16">
      <c r="A52" s="1">
        <v>2014</v>
      </c>
      <c r="B52" s="11">
        <v>203</v>
      </c>
      <c r="C52" s="11">
        <v>3100.3</v>
      </c>
      <c r="D52" s="11">
        <v>161</v>
      </c>
      <c r="E52" s="11">
        <v>490</v>
      </c>
      <c r="F52" s="11">
        <v>378</v>
      </c>
      <c r="G52" s="11">
        <v>1883</v>
      </c>
      <c r="H52" s="11">
        <v>1515</v>
      </c>
      <c r="I52" s="11">
        <v>1807</v>
      </c>
      <c r="J52" s="11">
        <v>1860</v>
      </c>
      <c r="K52" s="11">
        <v>1469</v>
      </c>
      <c r="L52" s="11">
        <v>842</v>
      </c>
      <c r="M52" s="11">
        <v>883</v>
      </c>
      <c r="N52" s="11">
        <v>11302</v>
      </c>
      <c r="O52" s="11">
        <v>1029</v>
      </c>
      <c r="P52" s="11">
        <v>10259</v>
      </c>
    </row>
    <row r="53" spans="1:16">
      <c r="A53" s="1">
        <v>2015</v>
      </c>
      <c r="B53" s="11">
        <v>168</v>
      </c>
      <c r="C53" s="11">
        <v>2989.6</v>
      </c>
      <c r="D53" s="11">
        <v>139</v>
      </c>
      <c r="E53" s="11">
        <v>477</v>
      </c>
      <c r="F53" s="11">
        <v>355</v>
      </c>
      <c r="G53" s="11">
        <v>1690</v>
      </c>
      <c r="H53" s="11">
        <v>1649</v>
      </c>
      <c r="I53" s="11">
        <v>1732</v>
      </c>
      <c r="J53" s="11">
        <v>1748</v>
      </c>
      <c r="K53" s="11">
        <v>1501</v>
      </c>
      <c r="L53" s="11">
        <v>830</v>
      </c>
      <c r="M53" s="11">
        <v>843</v>
      </c>
      <c r="N53" s="11">
        <v>10977</v>
      </c>
      <c r="O53" s="11">
        <v>971</v>
      </c>
      <c r="P53" s="11">
        <v>9993</v>
      </c>
    </row>
    <row r="54" spans="1:16">
      <c r="A54" s="1">
        <v>2016</v>
      </c>
      <c r="B54" s="11">
        <v>191</v>
      </c>
      <c r="C54" s="11">
        <v>3055.2</v>
      </c>
      <c r="D54" s="11">
        <v>139</v>
      </c>
      <c r="E54" s="11">
        <v>492</v>
      </c>
      <c r="F54" s="11">
        <v>368</v>
      </c>
      <c r="G54" s="11">
        <v>1605</v>
      </c>
      <c r="H54" s="11">
        <v>1626</v>
      </c>
      <c r="I54" s="11">
        <v>1728</v>
      </c>
      <c r="J54" s="11">
        <v>1688</v>
      </c>
      <c r="K54" s="11">
        <v>1562</v>
      </c>
      <c r="L54" s="11">
        <v>848</v>
      </c>
      <c r="M54" s="11">
        <v>826</v>
      </c>
      <c r="N54" s="11">
        <v>10898</v>
      </c>
      <c r="O54" s="11">
        <v>999</v>
      </c>
      <c r="P54" s="11">
        <v>9883</v>
      </c>
    </row>
    <row r="55" spans="1:16">
      <c r="A55" s="1">
        <v>2017</v>
      </c>
      <c r="B55" s="11">
        <v>145</v>
      </c>
      <c r="C55" s="11">
        <v>2739.3</v>
      </c>
      <c r="D55" s="11">
        <v>136</v>
      </c>
      <c r="E55" s="11">
        <v>397</v>
      </c>
      <c r="F55" s="11">
        <v>367</v>
      </c>
      <c r="G55" s="11">
        <v>1398</v>
      </c>
      <c r="H55" s="11">
        <v>1402</v>
      </c>
      <c r="I55" s="11">
        <v>1451</v>
      </c>
      <c r="J55" s="11">
        <v>1429</v>
      </c>
      <c r="K55" s="11">
        <v>1333</v>
      </c>
      <c r="L55" s="11">
        <v>735</v>
      </c>
      <c r="M55" s="11">
        <v>762</v>
      </c>
      <c r="N55" s="11">
        <v>9433</v>
      </c>
      <c r="O55" s="11">
        <v>900</v>
      </c>
      <c r="P55" s="11">
        <v>8510</v>
      </c>
    </row>
    <row r="56" spans="1:16">
      <c r="A56" s="1">
        <v>2018</v>
      </c>
      <c r="B56" s="11">
        <v>161</v>
      </c>
      <c r="C56" s="11">
        <v>2647.4</v>
      </c>
      <c r="D56" s="11">
        <v>125</v>
      </c>
      <c r="E56" s="11">
        <v>348</v>
      </c>
      <c r="F56" s="11">
        <v>281</v>
      </c>
      <c r="G56" s="11">
        <v>1100</v>
      </c>
      <c r="H56" s="11">
        <v>1180</v>
      </c>
      <c r="I56" s="11">
        <v>1415</v>
      </c>
      <c r="J56" s="11">
        <v>1219</v>
      </c>
      <c r="K56" s="11">
        <v>1212</v>
      </c>
      <c r="L56" s="11">
        <v>747</v>
      </c>
      <c r="M56" s="11">
        <v>770</v>
      </c>
      <c r="N56" s="11">
        <v>8424</v>
      </c>
      <c r="O56" s="11">
        <v>754</v>
      </c>
      <c r="P56" s="11">
        <v>7643</v>
      </c>
    </row>
    <row r="57" spans="1:16">
      <c r="A57" s="1">
        <v>2019</v>
      </c>
      <c r="B57" s="11">
        <v>164</v>
      </c>
      <c r="C57" s="11">
        <v>2449</v>
      </c>
      <c r="D57" s="11">
        <v>125</v>
      </c>
      <c r="E57" s="11">
        <v>354</v>
      </c>
      <c r="F57" s="11">
        <v>290</v>
      </c>
      <c r="G57" s="11">
        <v>1007</v>
      </c>
      <c r="H57" s="11">
        <v>1038</v>
      </c>
      <c r="I57" s="11">
        <v>1250</v>
      </c>
      <c r="J57" s="11">
        <v>1023</v>
      </c>
      <c r="K57" s="11">
        <v>1163</v>
      </c>
      <c r="L57" s="11">
        <v>670</v>
      </c>
      <c r="M57" s="11">
        <v>769</v>
      </c>
      <c r="N57" s="11">
        <v>7703</v>
      </c>
      <c r="O57" s="11">
        <v>769</v>
      </c>
      <c r="P57" s="11">
        <v>6920</v>
      </c>
    </row>
    <row r="58" spans="1:16">
      <c r="A58" s="1">
        <v>2020</v>
      </c>
      <c r="B58" s="11">
        <v>141</v>
      </c>
      <c r="C58" s="11">
        <v>1531</v>
      </c>
      <c r="D58" s="11">
        <v>85</v>
      </c>
      <c r="E58" s="11">
        <v>226</v>
      </c>
      <c r="F58" s="11">
        <v>182</v>
      </c>
      <c r="G58" s="11">
        <v>731</v>
      </c>
      <c r="H58" s="11">
        <v>770</v>
      </c>
      <c r="I58" s="11">
        <v>885</v>
      </c>
      <c r="J58" s="11">
        <v>688</v>
      </c>
      <c r="K58" s="11">
        <v>720</v>
      </c>
      <c r="L58" s="11">
        <v>401</v>
      </c>
      <c r="M58" s="11">
        <v>359</v>
      </c>
      <c r="N58" s="11">
        <v>5047</v>
      </c>
      <c r="O58" s="11">
        <v>493</v>
      </c>
      <c r="P58" s="11">
        <v>4554</v>
      </c>
    </row>
    <row r="59" spans="1:16">
      <c r="A59" s="1">
        <v>2021</v>
      </c>
      <c r="B59" s="11">
        <v>139</v>
      </c>
      <c r="C59" s="11">
        <v>1596</v>
      </c>
      <c r="D59" s="11">
        <v>65</v>
      </c>
      <c r="E59" s="11">
        <v>229</v>
      </c>
      <c r="F59" s="11">
        <v>192</v>
      </c>
      <c r="G59" s="11">
        <v>693</v>
      </c>
      <c r="H59" s="11">
        <v>694</v>
      </c>
      <c r="I59" s="11">
        <v>838</v>
      </c>
      <c r="J59" s="11">
        <v>688</v>
      </c>
      <c r="K59" s="11">
        <v>747</v>
      </c>
      <c r="L59" s="11">
        <v>429</v>
      </c>
      <c r="M59" s="11">
        <v>447</v>
      </c>
      <c r="N59" s="11">
        <v>5023</v>
      </c>
      <c r="O59" s="11">
        <v>486</v>
      </c>
      <c r="P59" s="11">
        <v>4536</v>
      </c>
    </row>
  </sheetData>
  <pageMargins left="0.7" right="0.7" top="0.75" bottom="0.75" header="0.3" footer="0.3"/>
  <pageSetup paperSize="9" scale="50" orientation="portrait" horizontalDpi="1200"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81"/>
  <sheetViews>
    <sheetView workbookViewId="0">
      <selection activeCell="T18" sqref="T18"/>
    </sheetView>
  </sheetViews>
  <sheetFormatPr defaultColWidth="9.140625" defaultRowHeight="12.75"/>
  <cols>
    <col min="1" max="16384" width="9.140625" style="109"/>
  </cols>
  <sheetData>
    <row r="1" spans="1:29">
      <c r="I1" s="144"/>
    </row>
    <row r="2" spans="1:29">
      <c r="B2" s="109" t="s">
        <v>5</v>
      </c>
      <c r="I2" s="109" t="s">
        <v>1</v>
      </c>
      <c r="P2" s="109" t="s">
        <v>231</v>
      </c>
      <c r="W2" s="145" t="s">
        <v>232</v>
      </c>
    </row>
    <row r="3" spans="1:29">
      <c r="I3" s="144"/>
      <c r="P3" s="144"/>
      <c r="W3" s="144"/>
    </row>
    <row r="4" spans="1:29">
      <c r="B4" s="109" t="s">
        <v>233</v>
      </c>
      <c r="D4" s="146">
        <v>0.5</v>
      </c>
      <c r="I4" s="144" t="s">
        <v>233</v>
      </c>
      <c r="K4" s="146">
        <v>0.5</v>
      </c>
      <c r="P4" s="144" t="s">
        <v>233</v>
      </c>
      <c r="R4" s="146">
        <v>0.6</v>
      </c>
      <c r="W4" s="144" t="s">
        <v>233</v>
      </c>
      <c r="Y4" s="146">
        <v>0.6</v>
      </c>
    </row>
    <row r="5" spans="1:29">
      <c r="D5" s="147"/>
      <c r="I5" s="144"/>
      <c r="P5" s="144"/>
      <c r="W5" s="144"/>
    </row>
    <row r="6" spans="1:29">
      <c r="B6" s="109" t="s">
        <v>234</v>
      </c>
      <c r="D6" s="147"/>
      <c r="F6" s="148">
        <f>1-D4</f>
        <v>0.5</v>
      </c>
      <c r="I6" s="109" t="s">
        <v>234</v>
      </c>
      <c r="M6" s="149">
        <f>1-K4</f>
        <v>0.5</v>
      </c>
      <c r="P6" s="109" t="s">
        <v>234</v>
      </c>
      <c r="T6" s="149">
        <f>1-R4</f>
        <v>0.4</v>
      </c>
      <c r="W6" s="109" t="s">
        <v>234</v>
      </c>
      <c r="AA6" s="149">
        <f>1-Y4</f>
        <v>0.4</v>
      </c>
    </row>
    <row r="7" spans="1:29">
      <c r="I7" s="144"/>
      <c r="P7" s="144"/>
      <c r="W7" s="144"/>
    </row>
    <row r="8" spans="1:29">
      <c r="B8" s="195"/>
      <c r="C8" s="195"/>
      <c r="D8" s="150" t="s">
        <v>235</v>
      </c>
      <c r="E8" s="150" t="s">
        <v>236</v>
      </c>
      <c r="F8" s="150" t="s">
        <v>237</v>
      </c>
      <c r="G8" s="150" t="s">
        <v>238</v>
      </c>
      <c r="H8" s="150" t="s">
        <v>239</v>
      </c>
      <c r="I8" s="144"/>
      <c r="J8" s="150"/>
      <c r="K8" s="150" t="s">
        <v>235</v>
      </c>
      <c r="L8" s="150" t="s">
        <v>236</v>
      </c>
      <c r="M8" s="150" t="s">
        <v>237</v>
      </c>
      <c r="N8" s="150" t="s">
        <v>238</v>
      </c>
      <c r="O8" s="150" t="s">
        <v>239</v>
      </c>
      <c r="P8" s="151" t="s">
        <v>240</v>
      </c>
      <c r="Q8" s="150"/>
      <c r="R8" s="150" t="s">
        <v>235</v>
      </c>
      <c r="S8" s="150" t="s">
        <v>236</v>
      </c>
      <c r="T8" s="150" t="s">
        <v>237</v>
      </c>
      <c r="U8" s="150" t="s">
        <v>238</v>
      </c>
      <c r="V8" s="150" t="s">
        <v>239</v>
      </c>
      <c r="W8" s="151" t="s">
        <v>240</v>
      </c>
      <c r="X8" s="150"/>
      <c r="Y8" s="150" t="s">
        <v>235</v>
      </c>
      <c r="Z8" s="150" t="s">
        <v>236</v>
      </c>
      <c r="AA8" s="150" t="s">
        <v>237</v>
      </c>
      <c r="AB8" s="150" t="s">
        <v>238</v>
      </c>
      <c r="AC8" s="150" t="s">
        <v>239</v>
      </c>
    </row>
    <row r="9" spans="1:29">
      <c r="B9" s="151" t="s">
        <v>5</v>
      </c>
      <c r="C9" s="150"/>
      <c r="D9" s="109" t="s">
        <v>241</v>
      </c>
      <c r="E9" s="109" t="s">
        <v>242</v>
      </c>
      <c r="F9" s="109" t="s">
        <v>243</v>
      </c>
      <c r="G9" s="109" t="s">
        <v>244</v>
      </c>
      <c r="H9" s="109" t="s">
        <v>245</v>
      </c>
      <c r="I9" s="151" t="s">
        <v>1</v>
      </c>
      <c r="J9" s="152"/>
      <c r="K9" s="109" t="s">
        <v>241</v>
      </c>
      <c r="L9" s="109" t="s">
        <v>242</v>
      </c>
      <c r="M9" s="109" t="s">
        <v>243</v>
      </c>
      <c r="N9" s="109" t="s">
        <v>244</v>
      </c>
      <c r="O9" s="109" t="s">
        <v>245</v>
      </c>
      <c r="P9" s="151" t="s">
        <v>246</v>
      </c>
      <c r="Q9" s="152"/>
      <c r="R9" s="109" t="s">
        <v>241</v>
      </c>
      <c r="S9" s="109" t="s">
        <v>242</v>
      </c>
      <c r="T9" s="109" t="s">
        <v>243</v>
      </c>
      <c r="U9" s="109" t="s">
        <v>244</v>
      </c>
      <c r="V9" s="109" t="s">
        <v>245</v>
      </c>
      <c r="W9" s="151" t="s">
        <v>247</v>
      </c>
      <c r="X9" s="152"/>
      <c r="Y9" s="109" t="s">
        <v>241</v>
      </c>
      <c r="Z9" s="109" t="s">
        <v>242</v>
      </c>
      <c r="AA9" s="109" t="s">
        <v>243</v>
      </c>
      <c r="AB9" s="109" t="s">
        <v>244</v>
      </c>
      <c r="AC9" s="109" t="s">
        <v>245</v>
      </c>
    </row>
    <row r="10" spans="1:29" ht="13.5" thickBot="1">
      <c r="A10" s="153" t="s">
        <v>4</v>
      </c>
      <c r="B10" s="153"/>
      <c r="C10" s="154" t="s">
        <v>248</v>
      </c>
      <c r="D10" s="154" t="s">
        <v>249</v>
      </c>
      <c r="E10" s="154" t="s">
        <v>250</v>
      </c>
      <c r="F10" s="154" t="s">
        <v>251</v>
      </c>
      <c r="G10" s="154" t="s">
        <v>252</v>
      </c>
      <c r="H10" s="154" t="s">
        <v>253</v>
      </c>
      <c r="I10" s="155"/>
      <c r="J10" s="153" t="s">
        <v>248</v>
      </c>
      <c r="K10" s="154" t="s">
        <v>249</v>
      </c>
      <c r="L10" s="154" t="s">
        <v>250</v>
      </c>
      <c r="M10" s="154" t="s">
        <v>251</v>
      </c>
      <c r="N10" s="154" t="s">
        <v>252</v>
      </c>
      <c r="O10" s="154" t="s">
        <v>253</v>
      </c>
      <c r="P10" s="155"/>
      <c r="Q10" s="153" t="s">
        <v>248</v>
      </c>
      <c r="R10" s="154" t="s">
        <v>249</v>
      </c>
      <c r="S10" s="154" t="s">
        <v>250</v>
      </c>
      <c r="T10" s="154" t="s">
        <v>251</v>
      </c>
      <c r="U10" s="154" t="s">
        <v>252</v>
      </c>
      <c r="V10" s="154" t="s">
        <v>253</v>
      </c>
      <c r="W10" s="155"/>
      <c r="X10" s="153" t="s">
        <v>248</v>
      </c>
      <c r="Y10" s="154" t="s">
        <v>249</v>
      </c>
      <c r="Z10" s="154" t="s">
        <v>250</v>
      </c>
      <c r="AA10" s="154" t="s">
        <v>251</v>
      </c>
      <c r="AB10" s="154" t="s">
        <v>252</v>
      </c>
      <c r="AC10" s="154" t="s">
        <v>253</v>
      </c>
    </row>
    <row r="11" spans="1:29">
      <c r="A11" s="109" t="s">
        <v>254</v>
      </c>
      <c r="B11" s="109">
        <v>173.6</v>
      </c>
      <c r="C11" s="109">
        <v>173.6</v>
      </c>
      <c r="D11" s="156"/>
      <c r="E11" s="156"/>
      <c r="F11" s="156"/>
      <c r="G11" s="156"/>
      <c r="H11" s="156"/>
      <c r="I11" s="157">
        <f>AVERAGE(I12:I16)</f>
        <v>2906.34</v>
      </c>
      <c r="J11" s="158">
        <f>I11</f>
        <v>2906.34</v>
      </c>
      <c r="K11" s="156"/>
      <c r="L11" s="156"/>
      <c r="M11" s="156"/>
      <c r="N11" s="156"/>
      <c r="O11" s="156"/>
      <c r="P11" s="157">
        <f>AVERAGE(P12:P16)</f>
        <v>5.6</v>
      </c>
      <c r="Q11" s="158">
        <f>P11</f>
        <v>5.6</v>
      </c>
      <c r="R11" s="156"/>
      <c r="S11" s="156"/>
      <c r="T11" s="156"/>
      <c r="U11" s="156"/>
      <c r="V11" s="156"/>
      <c r="W11" s="157">
        <f>AVERAGE(W12:W16)</f>
        <v>277.66000000000003</v>
      </c>
      <c r="X11" s="158">
        <f>W11</f>
        <v>277.66000000000003</v>
      </c>
      <c r="Y11" s="156"/>
      <c r="Z11" s="156"/>
      <c r="AA11" s="156"/>
      <c r="AB11" s="156"/>
      <c r="AC11" s="156"/>
    </row>
    <row r="12" spans="1:29" ht="14.25">
      <c r="A12" s="109">
        <v>2014</v>
      </c>
      <c r="B12" s="167">
        <v>203</v>
      </c>
      <c r="C12" s="158">
        <f t="shared" ref="C12:C28" si="0">C11</f>
        <v>173.6</v>
      </c>
      <c r="D12" s="156"/>
      <c r="E12" s="156"/>
      <c r="F12" s="156"/>
      <c r="G12" s="156"/>
      <c r="H12" s="156"/>
      <c r="I12" s="186">
        <v>3100.3</v>
      </c>
      <c r="J12" s="158">
        <f t="shared" ref="J12:J28" si="1">J11</f>
        <v>2906.34</v>
      </c>
      <c r="K12" s="156"/>
      <c r="L12" s="156"/>
      <c r="M12" s="156"/>
      <c r="N12" s="156"/>
      <c r="O12" s="156"/>
      <c r="P12" s="167">
        <v>7</v>
      </c>
      <c r="Q12" s="158">
        <f t="shared" ref="Q12:Q28" si="2">Q11</f>
        <v>5.6</v>
      </c>
      <c r="R12" s="156"/>
      <c r="S12" s="156"/>
      <c r="T12" s="156"/>
      <c r="U12" s="156"/>
      <c r="V12" s="156"/>
      <c r="W12" s="159">
        <v>307.00000000000006</v>
      </c>
      <c r="X12" s="158">
        <f t="shared" ref="X12:X28" si="3">X11</f>
        <v>277.66000000000003</v>
      </c>
      <c r="Y12" s="156"/>
      <c r="Z12" s="156"/>
      <c r="AA12" s="156"/>
      <c r="AB12" s="156"/>
      <c r="AC12" s="156"/>
    </row>
    <row r="13" spans="1:29" ht="14.25">
      <c r="A13" s="109">
        <v>2015</v>
      </c>
      <c r="B13" s="167">
        <v>168</v>
      </c>
      <c r="C13" s="158">
        <f t="shared" si="0"/>
        <v>173.6</v>
      </c>
      <c r="D13" s="156"/>
      <c r="E13" s="156"/>
      <c r="F13" s="156"/>
      <c r="G13" s="156"/>
      <c r="H13" s="156"/>
      <c r="I13" s="186">
        <v>2989.56</v>
      </c>
      <c r="J13" s="158">
        <f t="shared" si="1"/>
        <v>2906.34</v>
      </c>
      <c r="K13" s="156"/>
      <c r="L13" s="156"/>
      <c r="M13" s="156"/>
      <c r="N13" s="156"/>
      <c r="O13" s="156"/>
      <c r="P13" s="167">
        <v>4</v>
      </c>
      <c r="Q13" s="158">
        <f t="shared" si="2"/>
        <v>5.6</v>
      </c>
      <c r="R13" s="156"/>
      <c r="S13" s="156"/>
      <c r="T13" s="156"/>
      <c r="U13" s="156"/>
      <c r="V13" s="156"/>
      <c r="W13" s="159">
        <v>269.50000000000006</v>
      </c>
      <c r="X13" s="158">
        <f t="shared" si="3"/>
        <v>277.66000000000003</v>
      </c>
      <c r="Y13" s="156"/>
      <c r="Z13" s="156"/>
      <c r="AA13" s="156"/>
      <c r="AB13" s="156"/>
      <c r="AC13" s="156"/>
    </row>
    <row r="14" spans="1:29" ht="14.25">
      <c r="A14" s="109">
        <v>2016</v>
      </c>
      <c r="B14" s="167">
        <v>191</v>
      </c>
      <c r="C14" s="158">
        <f t="shared" si="0"/>
        <v>173.6</v>
      </c>
      <c r="D14" s="158">
        <f>C14</f>
        <v>173.6</v>
      </c>
      <c r="E14" s="160">
        <v>1</v>
      </c>
      <c r="F14" s="161">
        <f>1</f>
        <v>1</v>
      </c>
      <c r="G14" s="162">
        <f>D14</f>
        <v>173.6</v>
      </c>
      <c r="I14" s="186">
        <v>3055.2</v>
      </c>
      <c r="J14" s="158">
        <f t="shared" si="1"/>
        <v>2906.34</v>
      </c>
      <c r="K14" s="158">
        <f>J14</f>
        <v>2906.34</v>
      </c>
      <c r="L14" s="160">
        <v>1</v>
      </c>
      <c r="M14" s="161">
        <f>1</f>
        <v>1</v>
      </c>
      <c r="N14" s="162">
        <f>K14</f>
        <v>2906.34</v>
      </c>
      <c r="P14" s="167">
        <v>12</v>
      </c>
      <c r="Q14" s="158">
        <f t="shared" si="2"/>
        <v>5.6</v>
      </c>
      <c r="R14" s="158">
        <f>Q14</f>
        <v>5.6</v>
      </c>
      <c r="S14" s="160">
        <v>1</v>
      </c>
      <c r="T14" s="161">
        <f>1</f>
        <v>1</v>
      </c>
      <c r="U14" s="162">
        <f>R14</f>
        <v>5.6</v>
      </c>
      <c r="W14" s="159">
        <v>298.30000000000007</v>
      </c>
      <c r="X14" s="158">
        <f t="shared" si="3"/>
        <v>277.66000000000003</v>
      </c>
      <c r="Y14" s="158">
        <f>X14</f>
        <v>277.66000000000003</v>
      </c>
      <c r="Z14" s="160">
        <v>1</v>
      </c>
      <c r="AA14" s="161">
        <f>1</f>
        <v>1</v>
      </c>
      <c r="AB14" s="162">
        <f>Y14</f>
        <v>277.66000000000003</v>
      </c>
    </row>
    <row r="15" spans="1:29" ht="14.25">
      <c r="A15" s="109">
        <v>2017</v>
      </c>
      <c r="B15" s="167">
        <v>145</v>
      </c>
      <c r="C15" s="158">
        <f t="shared" si="0"/>
        <v>173.6</v>
      </c>
      <c r="D15" s="163"/>
      <c r="E15" s="163"/>
      <c r="F15" s="149">
        <f t="shared" ref="F15:F27" si="4">F14*E$31</f>
        <v>0.95169515301061958</v>
      </c>
      <c r="G15" s="162">
        <f t="shared" ref="G15:G27" si="5">G14*E$31</f>
        <v>165.21427856264356</v>
      </c>
      <c r="H15" s="164">
        <f t="shared" ref="H15:H27" si="6">(G15-G14)/G14</f>
        <v>-4.8304846989380402E-2</v>
      </c>
      <c r="I15" s="186">
        <v>2739.27</v>
      </c>
      <c r="J15" s="158">
        <f t="shared" si="1"/>
        <v>2906.34</v>
      </c>
      <c r="K15" s="163"/>
      <c r="L15" s="163"/>
      <c r="M15" s="149">
        <f t="shared" ref="M15:M28" si="7">M14*L$31</f>
        <v>0.95169515301061958</v>
      </c>
      <c r="N15" s="162">
        <f t="shared" ref="N15:N28" si="8">N14*L$31</f>
        <v>2765.9496910008843</v>
      </c>
      <c r="O15" s="164">
        <f t="shared" ref="O15:O28" si="9">(N15-N14)/N14</f>
        <v>-4.8304846989380409E-2</v>
      </c>
      <c r="P15" s="167">
        <v>2</v>
      </c>
      <c r="Q15" s="158">
        <f t="shared" si="2"/>
        <v>5.6</v>
      </c>
      <c r="R15" s="163"/>
      <c r="S15" s="163"/>
      <c r="T15" s="149">
        <f t="shared" ref="T15:T28" si="10">T14*S$31</f>
        <v>0.93664649795093002</v>
      </c>
      <c r="U15" s="162">
        <f t="shared" ref="U15:U28" si="11">U14*S$31</f>
        <v>5.2452203885252082</v>
      </c>
      <c r="V15" s="164">
        <f t="shared" ref="V15:V28" si="12">(U15-U14)/U14</f>
        <v>-6.3353502049069907E-2</v>
      </c>
      <c r="W15" s="159">
        <v>272.39999999999998</v>
      </c>
      <c r="X15" s="158">
        <f t="shared" si="3"/>
        <v>277.66000000000003</v>
      </c>
      <c r="Y15" s="163"/>
      <c r="Z15" s="163"/>
      <c r="AA15" s="149">
        <f t="shared" ref="AA15:AA28" si="13">AA14*Z$31</f>
        <v>0.93664649795093002</v>
      </c>
      <c r="AB15" s="162">
        <f t="shared" ref="AB15:AB28" si="14">AB14*Z$31</f>
        <v>260.06926662105525</v>
      </c>
      <c r="AC15" s="164">
        <f t="shared" ref="AC15:AC28" si="15">(AB15-AB14)/AB14</f>
        <v>-6.335350204906999E-2</v>
      </c>
    </row>
    <row r="16" spans="1:29" ht="14.25">
      <c r="A16" s="109">
        <v>2018</v>
      </c>
      <c r="B16" s="167">
        <v>161</v>
      </c>
      <c r="C16" s="158">
        <f t="shared" si="0"/>
        <v>173.6</v>
      </c>
      <c r="D16" s="163"/>
      <c r="E16" s="163"/>
      <c r="F16" s="149">
        <f t="shared" si="4"/>
        <v>0.9057236642639066</v>
      </c>
      <c r="G16" s="162">
        <f t="shared" si="5"/>
        <v>157.23362811621419</v>
      </c>
      <c r="H16" s="164">
        <f t="shared" si="6"/>
        <v>-4.8304846989380389E-2</v>
      </c>
      <c r="I16" s="186">
        <v>2647.37</v>
      </c>
      <c r="J16" s="158">
        <f t="shared" si="1"/>
        <v>2906.34</v>
      </c>
      <c r="K16" s="163"/>
      <c r="L16" s="163"/>
      <c r="M16" s="149">
        <f t="shared" si="7"/>
        <v>0.9057236642639066</v>
      </c>
      <c r="N16" s="162">
        <f t="shared" si="8"/>
        <v>2632.3409143967624</v>
      </c>
      <c r="O16" s="164">
        <f t="shared" si="9"/>
        <v>-4.8304846989380465E-2</v>
      </c>
      <c r="P16" s="167">
        <v>3</v>
      </c>
      <c r="Q16" s="158">
        <f t="shared" si="2"/>
        <v>5.6</v>
      </c>
      <c r="R16" s="163"/>
      <c r="S16" s="163"/>
      <c r="T16" s="149">
        <f t="shared" si="10"/>
        <v>0.87730666212374153</v>
      </c>
      <c r="U16" s="162">
        <f t="shared" si="11"/>
        <v>4.9129173078929531</v>
      </c>
      <c r="V16" s="164">
        <f t="shared" si="12"/>
        <v>-6.3353502049069921E-2</v>
      </c>
      <c r="W16" s="159">
        <v>241.1</v>
      </c>
      <c r="X16" s="158">
        <f t="shared" si="3"/>
        <v>277.66000000000003</v>
      </c>
      <c r="Y16" s="163"/>
      <c r="Z16" s="163"/>
      <c r="AA16" s="149">
        <f t="shared" si="13"/>
        <v>0.87730666212374153</v>
      </c>
      <c r="AB16" s="162">
        <f t="shared" si="14"/>
        <v>243.59296780527811</v>
      </c>
      <c r="AC16" s="164">
        <f t="shared" si="15"/>
        <v>-6.3353502049069949E-2</v>
      </c>
    </row>
    <row r="17" spans="1:29" ht="14.25">
      <c r="A17" s="109">
        <v>2019</v>
      </c>
      <c r="B17" s="167">
        <v>164</v>
      </c>
      <c r="C17" s="158">
        <f t="shared" si="0"/>
        <v>173.6</v>
      </c>
      <c r="D17" s="158"/>
      <c r="E17" s="160"/>
      <c r="F17" s="149">
        <f t="shared" si="4"/>
        <v>0.86197282124697761</v>
      </c>
      <c r="G17" s="162">
        <f t="shared" si="5"/>
        <v>149.63848176847532</v>
      </c>
      <c r="H17" s="164">
        <f t="shared" si="6"/>
        <v>-4.8304846989380458E-2</v>
      </c>
      <c r="I17" s="186">
        <v>2448.9499999999998</v>
      </c>
      <c r="J17" s="158">
        <f t="shared" si="1"/>
        <v>2906.34</v>
      </c>
      <c r="K17" s="158"/>
      <c r="L17" s="160"/>
      <c r="M17" s="149">
        <f t="shared" si="7"/>
        <v>0.86197282124697761</v>
      </c>
      <c r="N17" s="162">
        <f t="shared" si="8"/>
        <v>2505.1860893029411</v>
      </c>
      <c r="O17" s="164">
        <f t="shared" si="9"/>
        <v>-4.8304846989380389E-2</v>
      </c>
      <c r="P17" s="167">
        <v>2</v>
      </c>
      <c r="Q17" s="158">
        <f t="shared" si="2"/>
        <v>5.6</v>
      </c>
      <c r="R17" s="158"/>
      <c r="S17" s="160"/>
      <c r="T17" s="149">
        <f t="shared" si="10"/>
        <v>0.82172621270722235</v>
      </c>
      <c r="U17" s="162">
        <f t="shared" si="11"/>
        <v>4.6016667911604454</v>
      </c>
      <c r="V17" s="164">
        <f t="shared" si="12"/>
        <v>-6.3353502049070004E-2</v>
      </c>
      <c r="W17" s="159">
        <v>243.20000000000002</v>
      </c>
      <c r="X17" s="158">
        <f t="shared" si="3"/>
        <v>277.66000000000003</v>
      </c>
      <c r="Y17" s="158"/>
      <c r="Z17" s="160"/>
      <c r="AA17" s="149">
        <f t="shared" si="13"/>
        <v>0.82172621270722235</v>
      </c>
      <c r="AB17" s="162">
        <f t="shared" si="14"/>
        <v>228.16050022028739</v>
      </c>
      <c r="AC17" s="164">
        <f t="shared" si="15"/>
        <v>-6.3353502049069949E-2</v>
      </c>
    </row>
    <row r="18" spans="1:29" ht="14.25">
      <c r="A18" s="109">
        <v>2020</v>
      </c>
      <c r="B18" s="167">
        <v>141</v>
      </c>
      <c r="C18" s="158">
        <f t="shared" si="0"/>
        <v>173.6</v>
      </c>
      <c r="F18" s="149">
        <f t="shared" si="4"/>
        <v>0.82033535600763774</v>
      </c>
      <c r="G18" s="162">
        <f t="shared" si="5"/>
        <v>142.41021780292593</v>
      </c>
      <c r="H18" s="164">
        <f t="shared" si="6"/>
        <v>-4.8304846989380396E-2</v>
      </c>
      <c r="I18" s="186">
        <v>1531</v>
      </c>
      <c r="J18" s="158">
        <f t="shared" si="1"/>
        <v>2906.34</v>
      </c>
      <c r="M18" s="149">
        <f t="shared" si="7"/>
        <v>0.82033535600763774</v>
      </c>
      <c r="N18" s="162">
        <f t="shared" si="8"/>
        <v>2384.1734585792383</v>
      </c>
      <c r="O18" s="164">
        <f t="shared" si="9"/>
        <v>-4.8304846989380402E-2</v>
      </c>
      <c r="P18" s="167">
        <v>6</v>
      </c>
      <c r="Q18" s="158">
        <f t="shared" si="2"/>
        <v>5.6</v>
      </c>
      <c r="T18" s="149">
        <f t="shared" si="10"/>
        <v>0.76966697940670081</v>
      </c>
      <c r="U18" s="162">
        <f t="shared" si="11"/>
        <v>4.3101350846775253</v>
      </c>
      <c r="V18" s="164">
        <f t="shared" si="12"/>
        <v>-6.3353502049069893E-2</v>
      </c>
      <c r="W18" s="159">
        <v>144</v>
      </c>
      <c r="X18" s="158">
        <f t="shared" si="3"/>
        <v>277.66000000000003</v>
      </c>
      <c r="AA18" s="149">
        <f t="shared" si="13"/>
        <v>0.76966697940670081</v>
      </c>
      <c r="AB18" s="162">
        <f t="shared" si="14"/>
        <v>213.70573350206459</v>
      </c>
      <c r="AC18" s="164">
        <f t="shared" si="15"/>
        <v>-6.3353502049069935E-2</v>
      </c>
    </row>
    <row r="19" spans="1:29" ht="14.25">
      <c r="A19" s="109">
        <v>2021</v>
      </c>
      <c r="B19" s="109">
        <v>139</v>
      </c>
      <c r="C19" s="158">
        <f t="shared" si="0"/>
        <v>173.6</v>
      </c>
      <c r="F19" s="149">
        <f t="shared" si="4"/>
        <v>0.78070918215570984</v>
      </c>
      <c r="G19" s="162">
        <f t="shared" si="5"/>
        <v>135.53111402223126</v>
      </c>
      <c r="H19" s="164">
        <f t="shared" si="6"/>
        <v>-4.8304846989380326E-2</v>
      </c>
      <c r="I19" s="187">
        <v>1596</v>
      </c>
      <c r="J19" s="158">
        <f t="shared" si="1"/>
        <v>2906.34</v>
      </c>
      <c r="M19" s="149">
        <f t="shared" si="7"/>
        <v>0.78070918215570984</v>
      </c>
      <c r="N19" s="162">
        <f t="shared" si="8"/>
        <v>2269.0063244664261</v>
      </c>
      <c r="O19" s="164">
        <f t="shared" si="9"/>
        <v>-4.8304846989380479E-2</v>
      </c>
      <c r="P19" s="166">
        <v>5</v>
      </c>
      <c r="Q19" s="158">
        <f t="shared" si="2"/>
        <v>5.6</v>
      </c>
      <c r="T19" s="149">
        <f t="shared" si="10"/>
        <v>0.72090588084975693</v>
      </c>
      <c r="U19" s="162">
        <f t="shared" si="11"/>
        <v>4.0370729327586394</v>
      </c>
      <c r="V19" s="164">
        <f t="shared" si="12"/>
        <v>-6.3353502049069935E-2</v>
      </c>
      <c r="W19" s="159">
        <v>139</v>
      </c>
      <c r="X19" s="158">
        <f t="shared" si="3"/>
        <v>277.66000000000003</v>
      </c>
      <c r="AA19" s="149">
        <f t="shared" si="13"/>
        <v>0.72090588084975693</v>
      </c>
      <c r="AB19" s="162">
        <f t="shared" si="14"/>
        <v>200.16672687674352</v>
      </c>
      <c r="AC19" s="164">
        <f t="shared" si="15"/>
        <v>-6.3353502049070046E-2</v>
      </c>
    </row>
    <row r="20" spans="1:29">
      <c r="A20" s="109">
        <v>2022</v>
      </c>
      <c r="B20" s="167"/>
      <c r="C20" s="158">
        <f t="shared" si="0"/>
        <v>173.6</v>
      </c>
      <c r="F20" s="149">
        <f t="shared" si="4"/>
        <v>0.74299714456847399</v>
      </c>
      <c r="G20" s="162">
        <f t="shared" si="5"/>
        <v>128.98430429708711</v>
      </c>
      <c r="H20" s="164">
        <f t="shared" si="6"/>
        <v>-4.8304846989380458E-2</v>
      </c>
      <c r="I20" s="167"/>
      <c r="J20" s="158">
        <f t="shared" si="1"/>
        <v>2906.34</v>
      </c>
      <c r="M20" s="149">
        <f t="shared" si="7"/>
        <v>0.74299714456847399</v>
      </c>
      <c r="N20" s="162">
        <f t="shared" si="8"/>
        <v>2159.402321145139</v>
      </c>
      <c r="O20" s="164">
        <f t="shared" si="9"/>
        <v>-4.8304846989380389E-2</v>
      </c>
      <c r="P20" s="167"/>
      <c r="Q20" s="158">
        <f t="shared" si="2"/>
        <v>5.6</v>
      </c>
      <c r="T20" s="149">
        <f t="shared" si="10"/>
        <v>0.67523396865015528</v>
      </c>
      <c r="U20" s="162">
        <f t="shared" si="11"/>
        <v>3.7813102244408698</v>
      </c>
      <c r="V20" s="164">
        <f t="shared" si="12"/>
        <v>-6.3353502049070018E-2</v>
      </c>
      <c r="W20" s="168"/>
      <c r="X20" s="158">
        <f t="shared" si="3"/>
        <v>277.66000000000003</v>
      </c>
      <c r="AA20" s="149">
        <f t="shared" si="13"/>
        <v>0.67523396865015528</v>
      </c>
      <c r="AB20" s="162">
        <f t="shared" si="14"/>
        <v>187.48546373540213</v>
      </c>
      <c r="AC20" s="164">
        <f t="shared" si="15"/>
        <v>-6.3353502049069921E-2</v>
      </c>
    </row>
    <row r="21" spans="1:29">
      <c r="A21" s="109">
        <v>2023</v>
      </c>
      <c r="B21" s="167"/>
      <c r="C21" s="158">
        <f t="shared" si="0"/>
        <v>173.6</v>
      </c>
      <c r="F21" s="149">
        <f t="shared" si="4"/>
        <v>0.70710678118654724</v>
      </c>
      <c r="G21" s="162">
        <f t="shared" si="5"/>
        <v>122.75373721398464</v>
      </c>
      <c r="H21" s="164">
        <f t="shared" si="6"/>
        <v>-4.8304846989380382E-2</v>
      </c>
      <c r="I21" s="167"/>
      <c r="J21" s="158">
        <f t="shared" si="1"/>
        <v>2906.34</v>
      </c>
      <c r="M21" s="149">
        <f t="shared" si="7"/>
        <v>0.70710678118654724</v>
      </c>
      <c r="N21" s="162">
        <f t="shared" si="8"/>
        <v>2055.0927224337102</v>
      </c>
      <c r="O21" s="164">
        <f t="shared" si="9"/>
        <v>-4.8304846989380423E-2</v>
      </c>
      <c r="P21" s="167"/>
      <c r="Q21" s="158">
        <f t="shared" si="2"/>
        <v>5.6</v>
      </c>
      <c r="T21" s="149">
        <f t="shared" si="10"/>
        <v>0.63245553203367599</v>
      </c>
      <c r="U21" s="162">
        <f t="shared" si="11"/>
        <v>3.5417509793885857</v>
      </c>
      <c r="V21" s="164">
        <f t="shared" si="12"/>
        <v>-6.3353502049070032E-2</v>
      </c>
      <c r="W21" s="168"/>
      <c r="X21" s="158">
        <f t="shared" si="3"/>
        <v>277.66000000000003</v>
      </c>
      <c r="AA21" s="149">
        <f t="shared" si="13"/>
        <v>0.63245553203367599</v>
      </c>
      <c r="AB21" s="162">
        <f t="shared" si="14"/>
        <v>175.60760302447051</v>
      </c>
      <c r="AC21" s="164">
        <f t="shared" si="15"/>
        <v>-6.3353502049069949E-2</v>
      </c>
    </row>
    <row r="22" spans="1:29">
      <c r="A22" s="109">
        <v>2024</v>
      </c>
      <c r="B22" s="169"/>
      <c r="C22" s="158">
        <f t="shared" si="0"/>
        <v>173.6</v>
      </c>
      <c r="F22" s="149">
        <f t="shared" si="4"/>
        <v>0.67295009631617775</v>
      </c>
      <c r="G22" s="162">
        <f t="shared" si="5"/>
        <v>116.8241367204885</v>
      </c>
      <c r="H22" s="164">
        <f t="shared" si="6"/>
        <v>-4.8304846989380402E-2</v>
      </c>
      <c r="I22" s="167"/>
      <c r="J22" s="158">
        <f t="shared" si="1"/>
        <v>2906.34</v>
      </c>
      <c r="M22" s="149">
        <f t="shared" si="7"/>
        <v>0.67295009631617775</v>
      </c>
      <c r="N22" s="162">
        <f t="shared" si="8"/>
        <v>1955.8217829275604</v>
      </c>
      <c r="O22" s="164">
        <f t="shared" si="9"/>
        <v>-4.8304846989380472E-2</v>
      </c>
      <c r="P22" s="167"/>
      <c r="Q22" s="158">
        <f t="shared" si="2"/>
        <v>5.6</v>
      </c>
      <c r="T22" s="149">
        <f t="shared" si="10"/>
        <v>0.5923872591890349</v>
      </c>
      <c r="U22" s="162">
        <f t="shared" si="11"/>
        <v>3.3173686514585952</v>
      </c>
      <c r="V22" s="164">
        <f t="shared" si="12"/>
        <v>-6.3353502049070032E-2</v>
      </c>
      <c r="W22" s="168"/>
      <c r="X22" s="158">
        <f t="shared" si="3"/>
        <v>277.66000000000003</v>
      </c>
      <c r="AA22" s="149">
        <f t="shared" si="13"/>
        <v>0.5923872591890349</v>
      </c>
      <c r="AB22" s="162">
        <f t="shared" si="14"/>
        <v>164.48224638642745</v>
      </c>
      <c r="AC22" s="164">
        <f t="shared" si="15"/>
        <v>-6.3353502049069976E-2</v>
      </c>
    </row>
    <row r="23" spans="1:29">
      <c r="A23" s="109">
        <v>2025</v>
      </c>
      <c r="B23" s="166"/>
      <c r="C23" s="158">
        <f t="shared" si="0"/>
        <v>173.6</v>
      </c>
      <c r="F23" s="149">
        <f t="shared" si="4"/>
        <v>0.64044334488213595</v>
      </c>
      <c r="G23" s="162">
        <f t="shared" si="5"/>
        <v>111.18096467153885</v>
      </c>
      <c r="H23" s="164">
        <f t="shared" si="6"/>
        <v>-4.8304846989380389E-2</v>
      </c>
      <c r="I23" s="166"/>
      <c r="J23" s="158">
        <f t="shared" si="1"/>
        <v>2906.34</v>
      </c>
      <c r="M23" s="149">
        <f t="shared" si="7"/>
        <v>0.64044334488213595</v>
      </c>
      <c r="N23" s="162">
        <f t="shared" si="8"/>
        <v>1861.3461109647474</v>
      </c>
      <c r="O23" s="164">
        <f t="shared" si="9"/>
        <v>-4.8304846989380444E-2</v>
      </c>
      <c r="P23" s="166"/>
      <c r="Q23" s="158">
        <f t="shared" si="2"/>
        <v>5.6</v>
      </c>
      <c r="T23" s="149">
        <f t="shared" si="10"/>
        <v>0.55485745175015944</v>
      </c>
      <c r="U23" s="162">
        <f t="shared" si="11"/>
        <v>3.1072017298008925</v>
      </c>
      <c r="V23" s="164">
        <f t="shared" si="12"/>
        <v>-6.335350204906999E-2</v>
      </c>
      <c r="W23" s="166"/>
      <c r="X23" s="158">
        <f t="shared" si="3"/>
        <v>277.66000000000003</v>
      </c>
      <c r="AA23" s="149">
        <f t="shared" si="13"/>
        <v>0.55485745175015944</v>
      </c>
      <c r="AB23" s="162">
        <f t="shared" si="14"/>
        <v>154.06172005294928</v>
      </c>
      <c r="AC23" s="164">
        <f t="shared" si="15"/>
        <v>-6.3353502049069976E-2</v>
      </c>
    </row>
    <row r="24" spans="1:29">
      <c r="A24" s="109">
        <v>2026</v>
      </c>
      <c r="B24" s="166"/>
      <c r="C24" s="158">
        <f t="shared" si="0"/>
        <v>173.6</v>
      </c>
      <c r="D24" s="158"/>
      <c r="E24" s="170"/>
      <c r="F24" s="149">
        <f t="shared" si="4"/>
        <v>0.60950682710223736</v>
      </c>
      <c r="G24" s="162">
        <f t="shared" si="5"/>
        <v>105.81038518494844</v>
      </c>
      <c r="H24" s="164">
        <f t="shared" si="6"/>
        <v>-4.8304846989380486E-2</v>
      </c>
      <c r="I24" s="168"/>
      <c r="J24" s="158">
        <f t="shared" si="1"/>
        <v>2906.34</v>
      </c>
      <c r="K24" s="158"/>
      <c r="L24" s="170"/>
      <c r="M24" s="149">
        <f t="shared" si="7"/>
        <v>0.60950682710223736</v>
      </c>
      <c r="N24" s="162">
        <f t="shared" si="8"/>
        <v>1771.4340718803169</v>
      </c>
      <c r="O24" s="164">
        <f t="shared" si="9"/>
        <v>-4.8304846989380451E-2</v>
      </c>
      <c r="P24" s="166"/>
      <c r="Q24" s="158">
        <f t="shared" si="2"/>
        <v>5.6</v>
      </c>
      <c r="R24" s="158"/>
      <c r="S24" s="170"/>
      <c r="T24" s="149">
        <f t="shared" si="10"/>
        <v>0.51970528904376401</v>
      </c>
      <c r="U24" s="162">
        <f t="shared" si="11"/>
        <v>2.9103496186450779</v>
      </c>
      <c r="V24" s="164">
        <f t="shared" si="12"/>
        <v>-6.3353502049069962E-2</v>
      </c>
      <c r="W24" s="168"/>
      <c r="X24" s="158">
        <f t="shared" si="3"/>
        <v>277.66000000000003</v>
      </c>
      <c r="Y24" s="158"/>
      <c r="Z24" s="170"/>
      <c r="AA24" s="149">
        <f t="shared" si="13"/>
        <v>0.51970528904376401</v>
      </c>
      <c r="AB24" s="162">
        <f t="shared" si="14"/>
        <v>144.30137055589151</v>
      </c>
      <c r="AC24" s="164">
        <f t="shared" si="15"/>
        <v>-6.3353502049070018E-2</v>
      </c>
    </row>
    <row r="25" spans="1:29">
      <c r="A25" s="109">
        <v>2027</v>
      </c>
      <c r="B25" s="166"/>
      <c r="C25" s="158">
        <f t="shared" si="0"/>
        <v>173.6</v>
      </c>
      <c r="D25" s="158"/>
      <c r="E25" s="170"/>
      <c r="F25" s="149">
        <f t="shared" si="4"/>
        <v>0.58006469308008102</v>
      </c>
      <c r="G25" s="162">
        <f t="shared" si="5"/>
        <v>100.69923071870211</v>
      </c>
      <c r="H25" s="164">
        <f t="shared" si="6"/>
        <v>-4.8304846989380361E-2</v>
      </c>
      <c r="I25" s="168"/>
      <c r="J25" s="158">
        <f t="shared" si="1"/>
        <v>2906.34</v>
      </c>
      <c r="K25" s="158"/>
      <c r="L25" s="170"/>
      <c r="M25" s="149">
        <f t="shared" si="7"/>
        <v>0.58006469308008102</v>
      </c>
      <c r="N25" s="162">
        <f t="shared" si="8"/>
        <v>1685.865220086363</v>
      </c>
      <c r="O25" s="164">
        <f t="shared" si="9"/>
        <v>-4.8304846989380437E-2</v>
      </c>
      <c r="P25" s="166"/>
      <c r="Q25" s="158">
        <f t="shared" si="2"/>
        <v>5.6</v>
      </c>
      <c r="R25" s="158"/>
      <c r="S25" s="170"/>
      <c r="T25" s="149">
        <f t="shared" si="10"/>
        <v>0.48678013894941741</v>
      </c>
      <c r="U25" s="162">
        <f t="shared" si="11"/>
        <v>2.7259687781167368</v>
      </c>
      <c r="V25" s="164">
        <f t="shared" si="12"/>
        <v>-6.3353502049070032E-2</v>
      </c>
      <c r="W25" s="168"/>
      <c r="X25" s="158">
        <f t="shared" si="3"/>
        <v>277.66000000000003</v>
      </c>
      <c r="Y25" s="158"/>
      <c r="Z25" s="170"/>
      <c r="AA25" s="149">
        <f t="shared" si="13"/>
        <v>0.48678013894941741</v>
      </c>
      <c r="AB25" s="162">
        <f t="shared" si="14"/>
        <v>135.15937338069523</v>
      </c>
      <c r="AC25" s="164">
        <f t="shared" si="15"/>
        <v>-6.335350204906999E-2</v>
      </c>
    </row>
    <row r="26" spans="1:29">
      <c r="A26" s="109">
        <v>2028</v>
      </c>
      <c r="B26" s="166"/>
      <c r="C26" s="158">
        <f t="shared" si="0"/>
        <v>173.6</v>
      </c>
      <c r="D26" s="158"/>
      <c r="E26" s="170"/>
      <c r="F26" s="149">
        <f t="shared" si="4"/>
        <v>0.55204475683690579</v>
      </c>
      <c r="G26" s="162">
        <f t="shared" si="5"/>
        <v>95.834969786886887</v>
      </c>
      <c r="H26" s="164">
        <f t="shared" si="6"/>
        <v>-4.8304846989380437E-2</v>
      </c>
      <c r="I26" s="168"/>
      <c r="J26" s="158">
        <f t="shared" si="1"/>
        <v>2906.34</v>
      </c>
      <c r="K26" s="158"/>
      <c r="L26" s="170"/>
      <c r="M26" s="149">
        <f t="shared" si="7"/>
        <v>0.55204475683690579</v>
      </c>
      <c r="N26" s="162">
        <f t="shared" si="8"/>
        <v>1604.4297585853731</v>
      </c>
      <c r="O26" s="164">
        <f t="shared" si="9"/>
        <v>-4.8304846989380451E-2</v>
      </c>
      <c r="P26" s="166"/>
      <c r="Q26" s="158">
        <f t="shared" si="2"/>
        <v>5.6</v>
      </c>
      <c r="R26" s="158"/>
      <c r="S26" s="170"/>
      <c r="T26" s="149">
        <f t="shared" si="10"/>
        <v>0.45594091241903895</v>
      </c>
      <c r="U26" s="162">
        <f t="shared" si="11"/>
        <v>2.5532691095466173</v>
      </c>
      <c r="V26" s="164">
        <f t="shared" si="12"/>
        <v>-6.3353502049069962E-2</v>
      </c>
      <c r="W26" s="168"/>
      <c r="X26" s="158">
        <f t="shared" si="3"/>
        <v>277.66000000000003</v>
      </c>
      <c r="Y26" s="158"/>
      <c r="Z26" s="170"/>
      <c r="AA26" s="149">
        <f t="shared" si="13"/>
        <v>0.45594091241903895</v>
      </c>
      <c r="AB26" s="162">
        <f t="shared" si="14"/>
        <v>126.59655374227034</v>
      </c>
      <c r="AC26" s="164">
        <f t="shared" si="15"/>
        <v>-6.3353502049069935E-2</v>
      </c>
    </row>
    <row r="27" spans="1:29">
      <c r="A27" s="109">
        <v>2029</v>
      </c>
      <c r="B27" s="166"/>
      <c r="C27" s="158">
        <f t="shared" si="0"/>
        <v>173.6</v>
      </c>
      <c r="D27" s="158"/>
      <c r="E27" s="170"/>
      <c r="F27" s="149">
        <f t="shared" si="4"/>
        <v>0.52537831932660939</v>
      </c>
      <c r="G27" s="162">
        <f t="shared" si="5"/>
        <v>91.205676235099418</v>
      </c>
      <c r="H27" s="164">
        <f t="shared" si="6"/>
        <v>-4.8304846989380451E-2</v>
      </c>
      <c r="I27" s="168"/>
      <c r="J27" s="158">
        <f t="shared" si="1"/>
        <v>2906.34</v>
      </c>
      <c r="K27" s="158"/>
      <c r="L27" s="170"/>
      <c r="M27" s="149">
        <f t="shared" si="7"/>
        <v>0.52537831932660939</v>
      </c>
      <c r="N27" s="162">
        <f t="shared" si="8"/>
        <v>1526.928024591698</v>
      </c>
      <c r="O27" s="164">
        <f t="shared" si="9"/>
        <v>-4.8304846989380465E-2</v>
      </c>
      <c r="P27" s="166"/>
      <c r="Q27" s="158">
        <f t="shared" si="2"/>
        <v>5.6</v>
      </c>
      <c r="R27" s="158"/>
      <c r="S27" s="170"/>
      <c r="T27" s="149">
        <f t="shared" si="10"/>
        <v>0.42705545888984453</v>
      </c>
      <c r="U27" s="162">
        <f t="shared" si="11"/>
        <v>2.3915105697831285</v>
      </c>
      <c r="V27" s="164">
        <f t="shared" si="12"/>
        <v>-6.3353502049070046E-2</v>
      </c>
      <c r="W27" s="168"/>
      <c r="X27" s="158">
        <f t="shared" si="3"/>
        <v>277.66000000000003</v>
      </c>
      <c r="Y27" s="158"/>
      <c r="Z27" s="170"/>
      <c r="AA27" s="149">
        <f t="shared" si="13"/>
        <v>0.42705545888984453</v>
      </c>
      <c r="AB27" s="162">
        <f t="shared" si="14"/>
        <v>118.57621871535423</v>
      </c>
      <c r="AC27" s="164">
        <f t="shared" si="15"/>
        <v>-6.3353502049069921E-2</v>
      </c>
    </row>
    <row r="28" spans="1:29">
      <c r="A28" s="109">
        <v>2030</v>
      </c>
      <c r="B28" s="166"/>
      <c r="C28" s="158">
        <f t="shared" si="0"/>
        <v>173.6</v>
      </c>
      <c r="D28" s="158">
        <f>B11*F6</f>
        <v>86.8</v>
      </c>
      <c r="E28" s="170">
        <f>F6</f>
        <v>0.5</v>
      </c>
      <c r="F28" s="149">
        <f>F27*E$31</f>
        <v>0.49999999999999967</v>
      </c>
      <c r="G28" s="162">
        <f>G27*E$31</f>
        <v>86.799999999999969</v>
      </c>
      <c r="H28" s="164">
        <f>(G28-G27)/G27</f>
        <v>-4.8304846989380437E-2</v>
      </c>
      <c r="I28" s="168"/>
      <c r="J28" s="158">
        <f t="shared" si="1"/>
        <v>2906.34</v>
      </c>
      <c r="K28" s="158">
        <f>I11*M6</f>
        <v>1453.17</v>
      </c>
      <c r="L28" s="170">
        <f>M6</f>
        <v>0.5</v>
      </c>
      <c r="M28" s="149">
        <f t="shared" si="7"/>
        <v>0.49999999999999967</v>
      </c>
      <c r="N28" s="162">
        <f t="shared" si="8"/>
        <v>1453.1699999999992</v>
      </c>
      <c r="O28" s="164">
        <f t="shared" si="9"/>
        <v>-4.8304846989380382E-2</v>
      </c>
      <c r="P28" s="166"/>
      <c r="Q28" s="158">
        <f t="shared" si="2"/>
        <v>5.6</v>
      </c>
      <c r="R28" s="158">
        <f>P11*T6</f>
        <v>2.2399999999999998</v>
      </c>
      <c r="S28" s="170">
        <f>T6</f>
        <v>0.4</v>
      </c>
      <c r="T28" s="149">
        <f t="shared" si="10"/>
        <v>0.40000000000000024</v>
      </c>
      <c r="U28" s="162">
        <f t="shared" si="11"/>
        <v>2.2400000000000007</v>
      </c>
      <c r="V28" s="164">
        <f t="shared" si="12"/>
        <v>-6.3353502049069935E-2</v>
      </c>
      <c r="W28" s="168"/>
      <c r="X28" s="158">
        <f t="shared" si="3"/>
        <v>277.66000000000003</v>
      </c>
      <c r="Y28" s="158">
        <f>W11*AA6</f>
        <v>111.06400000000002</v>
      </c>
      <c r="Z28" s="170">
        <f>AA6</f>
        <v>0.4</v>
      </c>
      <c r="AA28" s="149">
        <f t="shared" si="13"/>
        <v>0.40000000000000024</v>
      </c>
      <c r="AB28" s="162">
        <f t="shared" si="14"/>
        <v>111.06400000000006</v>
      </c>
      <c r="AC28" s="164">
        <f t="shared" si="15"/>
        <v>-6.335350204906999E-2</v>
      </c>
    </row>
    <row r="29" spans="1:29">
      <c r="D29" s="165" t="s">
        <v>255</v>
      </c>
      <c r="E29" s="171">
        <v>14</v>
      </c>
      <c r="H29" s="172"/>
      <c r="K29" s="165" t="s">
        <v>255</v>
      </c>
      <c r="L29" s="171">
        <v>14</v>
      </c>
      <c r="R29" s="165" t="s">
        <v>255</v>
      </c>
      <c r="S29" s="171">
        <v>14</v>
      </c>
      <c r="Y29" s="165" t="s">
        <v>255</v>
      </c>
      <c r="Z29" s="171">
        <v>14</v>
      </c>
    </row>
    <row r="30" spans="1:29">
      <c r="D30" s="165" t="s">
        <v>256</v>
      </c>
      <c r="E30" s="173">
        <f>1/E29</f>
        <v>7.1428571428571425E-2</v>
      </c>
      <c r="K30" s="165" t="s">
        <v>256</v>
      </c>
      <c r="L30" s="173">
        <f>1/L29</f>
        <v>7.1428571428571425E-2</v>
      </c>
      <c r="R30" s="165" t="s">
        <v>256</v>
      </c>
      <c r="S30" s="173">
        <f>1/S29</f>
        <v>7.1428571428571425E-2</v>
      </c>
      <c r="Y30" s="165" t="s">
        <v>256</v>
      </c>
      <c r="Z30" s="173">
        <f>1/Z29</f>
        <v>7.1428571428571425E-2</v>
      </c>
    </row>
    <row r="31" spans="1:29">
      <c r="D31" s="165" t="s">
        <v>257</v>
      </c>
      <c r="E31" s="173">
        <f>POWER(E28,E30)</f>
        <v>0.95169515301061958</v>
      </c>
      <c r="K31" s="165" t="s">
        <v>257</v>
      </c>
      <c r="L31" s="173">
        <f>POWER(L28,L30)</f>
        <v>0.95169515301061958</v>
      </c>
      <c r="R31" s="165" t="s">
        <v>257</v>
      </c>
      <c r="S31" s="173">
        <f>POWER(S28,S30)</f>
        <v>0.93664649795093002</v>
      </c>
      <c r="Y31" s="165" t="s">
        <v>257</v>
      </c>
      <c r="Z31" s="173">
        <f>POWER(Z28,Z30)</f>
        <v>0.93664649795093002</v>
      </c>
    </row>
    <row r="32" spans="1:29">
      <c r="D32" s="165" t="s">
        <v>258</v>
      </c>
      <c r="E32" s="174">
        <f>1-E31</f>
        <v>4.8304846989380423E-2</v>
      </c>
      <c r="F32" s="175"/>
      <c r="K32" s="165" t="s">
        <v>258</v>
      </c>
      <c r="L32" s="174">
        <f>1-L31</f>
        <v>4.8304846989380423E-2</v>
      </c>
      <c r="R32" s="165" t="s">
        <v>258</v>
      </c>
      <c r="S32" s="174">
        <f>1-S31</f>
        <v>6.3353502049069976E-2</v>
      </c>
      <c r="Y32" s="165" t="s">
        <v>258</v>
      </c>
      <c r="Z32" s="174">
        <f>1-Z31</f>
        <v>6.3353502049069976E-2</v>
      </c>
    </row>
    <row r="33" spans="2:26">
      <c r="D33" s="165"/>
      <c r="E33" s="174"/>
      <c r="F33" s="175"/>
      <c r="K33" s="165"/>
      <c r="L33" s="174"/>
      <c r="R33" s="165"/>
      <c r="S33" s="174"/>
      <c r="Y33" s="165"/>
      <c r="Z33" s="174"/>
    </row>
    <row r="35" spans="2:26" ht="26.25">
      <c r="B35" s="176" t="s">
        <v>259</v>
      </c>
      <c r="D35" s="165"/>
      <c r="E35" s="175"/>
      <c r="F35" s="175"/>
      <c r="K35" s="165"/>
      <c r="L35" s="177"/>
    </row>
    <row r="36" spans="2:26">
      <c r="X36" s="181"/>
    </row>
    <row r="38" spans="2:26">
      <c r="R38" s="109">
        <f t="shared" ref="R38:R52" si="16">A14</f>
        <v>2016</v>
      </c>
      <c r="S38" s="178">
        <f t="shared" ref="S38:S52" si="17">G14</f>
        <v>173.6</v>
      </c>
      <c r="U38" s="179">
        <f t="shared" ref="U38:U49" si="18">C12</f>
        <v>173.6</v>
      </c>
    </row>
    <row r="39" spans="2:26">
      <c r="R39" s="109">
        <f t="shared" si="16"/>
        <v>2017</v>
      </c>
      <c r="S39" s="178">
        <f t="shared" si="17"/>
        <v>165.21427856264356</v>
      </c>
      <c r="U39" s="179">
        <f t="shared" si="18"/>
        <v>173.6</v>
      </c>
    </row>
    <row r="40" spans="2:26">
      <c r="R40" s="109">
        <f t="shared" si="16"/>
        <v>2018</v>
      </c>
      <c r="S40" s="178">
        <f t="shared" si="17"/>
        <v>157.23362811621419</v>
      </c>
      <c r="U40" s="179">
        <f t="shared" si="18"/>
        <v>173.6</v>
      </c>
    </row>
    <row r="41" spans="2:26">
      <c r="R41" s="109">
        <f t="shared" si="16"/>
        <v>2019</v>
      </c>
      <c r="S41" s="178">
        <f t="shared" si="17"/>
        <v>149.63848176847532</v>
      </c>
      <c r="U41" s="179">
        <f t="shared" si="18"/>
        <v>173.6</v>
      </c>
    </row>
    <row r="42" spans="2:26">
      <c r="R42" s="109">
        <f t="shared" si="16"/>
        <v>2020</v>
      </c>
      <c r="S42" s="178">
        <f t="shared" si="17"/>
        <v>142.41021780292593</v>
      </c>
      <c r="U42" s="179">
        <f t="shared" si="18"/>
        <v>173.6</v>
      </c>
    </row>
    <row r="43" spans="2:26">
      <c r="R43" s="109">
        <f t="shared" si="16"/>
        <v>2021</v>
      </c>
      <c r="S43" s="178">
        <f t="shared" si="17"/>
        <v>135.53111402223126</v>
      </c>
      <c r="U43" s="179">
        <f t="shared" si="18"/>
        <v>173.6</v>
      </c>
    </row>
    <row r="44" spans="2:26">
      <c r="R44" s="109">
        <f t="shared" si="16"/>
        <v>2022</v>
      </c>
      <c r="S44" s="178">
        <f t="shared" si="17"/>
        <v>128.98430429708711</v>
      </c>
      <c r="U44" s="179">
        <f t="shared" si="18"/>
        <v>173.6</v>
      </c>
    </row>
    <row r="45" spans="2:26">
      <c r="R45" s="109">
        <f t="shared" si="16"/>
        <v>2023</v>
      </c>
      <c r="S45" s="178">
        <f t="shared" si="17"/>
        <v>122.75373721398464</v>
      </c>
      <c r="U45" s="179">
        <f t="shared" si="18"/>
        <v>173.6</v>
      </c>
    </row>
    <row r="46" spans="2:26">
      <c r="R46" s="109">
        <f t="shared" si="16"/>
        <v>2024</v>
      </c>
      <c r="S46" s="178">
        <f t="shared" si="17"/>
        <v>116.8241367204885</v>
      </c>
      <c r="U46" s="179">
        <f t="shared" si="18"/>
        <v>173.6</v>
      </c>
    </row>
    <row r="47" spans="2:26">
      <c r="R47" s="109">
        <f t="shared" si="16"/>
        <v>2025</v>
      </c>
      <c r="S47" s="178">
        <f t="shared" si="17"/>
        <v>111.18096467153885</v>
      </c>
      <c r="T47" s="178"/>
      <c r="U47" s="179">
        <f t="shared" si="18"/>
        <v>173.6</v>
      </c>
      <c r="V47" s="180"/>
    </row>
    <row r="48" spans="2:26">
      <c r="R48" s="109">
        <f t="shared" si="16"/>
        <v>2026</v>
      </c>
      <c r="S48" s="178">
        <f t="shared" si="17"/>
        <v>105.81038518494844</v>
      </c>
      <c r="T48" s="178"/>
      <c r="U48" s="179">
        <f t="shared" si="18"/>
        <v>173.6</v>
      </c>
      <c r="V48" s="180"/>
    </row>
    <row r="49" spans="18:22">
      <c r="R49" s="109">
        <f t="shared" si="16"/>
        <v>2027</v>
      </c>
      <c r="S49" s="178">
        <f t="shared" si="17"/>
        <v>100.69923071870211</v>
      </c>
      <c r="T49" s="178"/>
      <c r="U49" s="179">
        <f t="shared" si="18"/>
        <v>173.6</v>
      </c>
      <c r="V49" s="180"/>
    </row>
    <row r="50" spans="18:22">
      <c r="R50" s="109">
        <f t="shared" si="16"/>
        <v>2028</v>
      </c>
      <c r="S50" s="178">
        <f t="shared" si="17"/>
        <v>95.834969786886887</v>
      </c>
      <c r="T50" s="178"/>
      <c r="U50" s="179">
        <f>U49</f>
        <v>173.6</v>
      </c>
      <c r="V50" s="180"/>
    </row>
    <row r="51" spans="18:22">
      <c r="R51" s="109">
        <f t="shared" si="16"/>
        <v>2029</v>
      </c>
      <c r="S51" s="178">
        <f t="shared" si="17"/>
        <v>91.205676235099418</v>
      </c>
      <c r="T51" s="178"/>
      <c r="U51" s="179">
        <f>U50</f>
        <v>173.6</v>
      </c>
      <c r="V51" s="180"/>
    </row>
    <row r="52" spans="18:22">
      <c r="R52" s="109">
        <f t="shared" si="16"/>
        <v>2030</v>
      </c>
      <c r="S52" s="178">
        <f t="shared" si="17"/>
        <v>86.799999999999969</v>
      </c>
      <c r="T52" s="178"/>
      <c r="U52" s="179">
        <f>U51</f>
        <v>173.6</v>
      </c>
      <c r="V52" s="180"/>
    </row>
    <row r="53" spans="18:22">
      <c r="S53" s="178"/>
    </row>
    <row r="54" spans="18:22">
      <c r="S54" s="178"/>
    </row>
    <row r="73" spans="18:21">
      <c r="R73" s="109">
        <f t="shared" ref="R73:R87" si="19">R38</f>
        <v>2016</v>
      </c>
      <c r="S73" s="178">
        <f>N14</f>
        <v>2906.34</v>
      </c>
      <c r="U73" s="179">
        <f t="shared" ref="U73:U82" si="20">J12</f>
        <v>2906.34</v>
      </c>
    </row>
    <row r="74" spans="18:21">
      <c r="R74" s="109">
        <f t="shared" si="19"/>
        <v>2017</v>
      </c>
      <c r="S74" s="178">
        <f t="shared" ref="S74:S87" si="21">N15</f>
        <v>2765.9496910008843</v>
      </c>
      <c r="U74" s="179">
        <f t="shared" si="20"/>
        <v>2906.34</v>
      </c>
    </row>
    <row r="75" spans="18:21">
      <c r="R75" s="109">
        <f t="shared" si="19"/>
        <v>2018</v>
      </c>
      <c r="S75" s="178">
        <f t="shared" si="21"/>
        <v>2632.3409143967624</v>
      </c>
      <c r="U75" s="179">
        <f t="shared" si="20"/>
        <v>2906.34</v>
      </c>
    </row>
    <row r="76" spans="18:21">
      <c r="R76" s="109">
        <f t="shared" si="19"/>
        <v>2019</v>
      </c>
      <c r="S76" s="178">
        <f t="shared" si="21"/>
        <v>2505.1860893029411</v>
      </c>
      <c r="U76" s="179">
        <f t="shared" si="20"/>
        <v>2906.34</v>
      </c>
    </row>
    <row r="77" spans="18:21">
      <c r="R77" s="109">
        <f t="shared" si="19"/>
        <v>2020</v>
      </c>
      <c r="S77" s="178">
        <f t="shared" si="21"/>
        <v>2384.1734585792383</v>
      </c>
      <c r="U77" s="179">
        <f t="shared" si="20"/>
        <v>2906.34</v>
      </c>
    </row>
    <row r="78" spans="18:21">
      <c r="R78" s="109">
        <f t="shared" si="19"/>
        <v>2021</v>
      </c>
      <c r="S78" s="178">
        <f t="shared" si="21"/>
        <v>2269.0063244664261</v>
      </c>
      <c r="U78" s="179">
        <f t="shared" si="20"/>
        <v>2906.34</v>
      </c>
    </row>
    <row r="79" spans="18:21">
      <c r="R79" s="109">
        <f t="shared" si="19"/>
        <v>2022</v>
      </c>
      <c r="S79" s="178">
        <f t="shared" si="21"/>
        <v>2159.402321145139</v>
      </c>
      <c r="U79" s="179">
        <f t="shared" si="20"/>
        <v>2906.34</v>
      </c>
    </row>
    <row r="80" spans="18:21">
      <c r="R80" s="109">
        <f t="shared" si="19"/>
        <v>2023</v>
      </c>
      <c r="S80" s="178">
        <f t="shared" si="21"/>
        <v>2055.0927224337102</v>
      </c>
      <c r="U80" s="179">
        <f t="shared" si="20"/>
        <v>2906.34</v>
      </c>
    </row>
    <row r="81" spans="18:22">
      <c r="R81" s="109">
        <f t="shared" si="19"/>
        <v>2024</v>
      </c>
      <c r="S81" s="178">
        <f t="shared" si="21"/>
        <v>1955.8217829275604</v>
      </c>
      <c r="U81" s="179">
        <f t="shared" si="20"/>
        <v>2906.34</v>
      </c>
    </row>
    <row r="82" spans="18:22">
      <c r="R82" s="109">
        <f t="shared" si="19"/>
        <v>2025</v>
      </c>
      <c r="S82" s="178">
        <f t="shared" si="21"/>
        <v>1861.3461109647474</v>
      </c>
      <c r="T82" s="178"/>
      <c r="U82" s="179">
        <f t="shared" si="20"/>
        <v>2906.34</v>
      </c>
      <c r="V82" s="180"/>
    </row>
    <row r="83" spans="18:22">
      <c r="R83" s="109">
        <f t="shared" si="19"/>
        <v>2026</v>
      </c>
      <c r="S83" s="178">
        <f t="shared" si="21"/>
        <v>1771.4340718803169</v>
      </c>
      <c r="T83" s="178"/>
      <c r="U83" s="179">
        <f>U78</f>
        <v>2906.34</v>
      </c>
      <c r="V83" s="180"/>
    </row>
    <row r="84" spans="18:22">
      <c r="R84" s="109">
        <f t="shared" si="19"/>
        <v>2027</v>
      </c>
      <c r="S84" s="178">
        <f t="shared" si="21"/>
        <v>1685.865220086363</v>
      </c>
      <c r="T84" s="178"/>
      <c r="U84" s="179">
        <f>U79</f>
        <v>2906.34</v>
      </c>
      <c r="V84" s="180"/>
    </row>
    <row r="85" spans="18:22">
      <c r="R85" s="109">
        <f t="shared" si="19"/>
        <v>2028</v>
      </c>
      <c r="S85" s="178">
        <f t="shared" si="21"/>
        <v>1604.4297585853731</v>
      </c>
      <c r="T85" s="178"/>
      <c r="U85" s="179">
        <f>U80</f>
        <v>2906.34</v>
      </c>
      <c r="V85" s="180"/>
    </row>
    <row r="86" spans="18:22">
      <c r="R86" s="109">
        <f t="shared" si="19"/>
        <v>2029</v>
      </c>
      <c r="S86" s="178">
        <f t="shared" si="21"/>
        <v>1526.928024591698</v>
      </c>
      <c r="T86" s="178"/>
      <c r="U86" s="179">
        <f>U81</f>
        <v>2906.34</v>
      </c>
      <c r="V86" s="180"/>
    </row>
    <row r="87" spans="18:22">
      <c r="R87" s="109">
        <f t="shared" si="19"/>
        <v>2030</v>
      </c>
      <c r="S87" s="178">
        <f t="shared" si="21"/>
        <v>1453.1699999999992</v>
      </c>
      <c r="T87" s="178"/>
      <c r="U87" s="179">
        <f>U82</f>
        <v>2906.34</v>
      </c>
      <c r="V87" s="180"/>
    </row>
    <row r="106" spans="18:25">
      <c r="R106" s="109">
        <f t="shared" ref="R106:R120" si="22">R73</f>
        <v>2016</v>
      </c>
      <c r="S106" s="178">
        <f t="shared" ref="S106:S120" si="23">U14</f>
        <v>5.6</v>
      </c>
      <c r="U106" s="179">
        <f>Q14</f>
        <v>5.6</v>
      </c>
      <c r="W106" s="109" t="s">
        <v>260</v>
      </c>
    </row>
    <row r="107" spans="18:25">
      <c r="R107" s="109">
        <f t="shared" si="22"/>
        <v>2017</v>
      </c>
      <c r="S107" s="178">
        <f t="shared" si="23"/>
        <v>5.2452203885252082</v>
      </c>
      <c r="U107" s="179">
        <f t="shared" ref="U107:U120" si="24">Q15</f>
        <v>5.6</v>
      </c>
      <c r="W107" s="181">
        <f>AVERAGE(P14:P16)</f>
        <v>5.666666666666667</v>
      </c>
    </row>
    <row r="108" spans="18:25">
      <c r="R108" s="109">
        <f t="shared" si="22"/>
        <v>2018</v>
      </c>
      <c r="S108" s="178">
        <f t="shared" si="23"/>
        <v>4.9129173078929531</v>
      </c>
      <c r="U108" s="179">
        <f t="shared" si="24"/>
        <v>5.6</v>
      </c>
      <c r="W108" s="181">
        <f>AVERAGE(P15:P17)</f>
        <v>2.3333333333333335</v>
      </c>
    </row>
    <row r="109" spans="18:25">
      <c r="R109" s="109">
        <f t="shared" si="22"/>
        <v>2019</v>
      </c>
      <c r="S109" s="178">
        <f t="shared" si="23"/>
        <v>4.6016667911604454</v>
      </c>
      <c r="U109" s="179">
        <f t="shared" si="24"/>
        <v>5.6</v>
      </c>
      <c r="W109" s="181">
        <f>AVERAGE(P16:P18)</f>
        <v>3.6666666666666665</v>
      </c>
    </row>
    <row r="110" spans="18:25">
      <c r="R110" s="109">
        <f t="shared" si="22"/>
        <v>2020</v>
      </c>
      <c r="S110" s="178">
        <f t="shared" si="23"/>
        <v>4.3101350846775253</v>
      </c>
      <c r="U110" s="179">
        <f t="shared" si="24"/>
        <v>5.6</v>
      </c>
      <c r="W110" s="181">
        <f>AVERAGE(P17:P19)</f>
        <v>4.333333333333333</v>
      </c>
      <c r="Y110" s="182"/>
    </row>
    <row r="111" spans="18:25">
      <c r="R111" s="109">
        <f t="shared" si="22"/>
        <v>2021</v>
      </c>
      <c r="S111" s="178">
        <f t="shared" si="23"/>
        <v>4.0370729327586394</v>
      </c>
      <c r="U111" s="179">
        <f t="shared" si="24"/>
        <v>5.6</v>
      </c>
    </row>
    <row r="112" spans="18:25">
      <c r="R112" s="109">
        <f t="shared" si="22"/>
        <v>2022</v>
      </c>
      <c r="S112" s="178">
        <f t="shared" si="23"/>
        <v>3.7813102244408698</v>
      </c>
      <c r="U112" s="179">
        <f t="shared" si="24"/>
        <v>5.6</v>
      </c>
    </row>
    <row r="113" spans="18:22">
      <c r="R113" s="109">
        <f t="shared" si="22"/>
        <v>2023</v>
      </c>
      <c r="S113" s="178">
        <f t="shared" si="23"/>
        <v>3.5417509793885857</v>
      </c>
      <c r="U113" s="179">
        <f t="shared" si="24"/>
        <v>5.6</v>
      </c>
    </row>
    <row r="114" spans="18:22">
      <c r="R114" s="109">
        <f t="shared" si="22"/>
        <v>2024</v>
      </c>
      <c r="S114" s="178">
        <f t="shared" si="23"/>
        <v>3.3173686514585952</v>
      </c>
      <c r="U114" s="179">
        <f t="shared" si="24"/>
        <v>5.6</v>
      </c>
    </row>
    <row r="115" spans="18:22">
      <c r="R115" s="109">
        <f t="shared" si="22"/>
        <v>2025</v>
      </c>
      <c r="S115" s="178">
        <f t="shared" si="23"/>
        <v>3.1072017298008925</v>
      </c>
      <c r="T115" s="178"/>
      <c r="U115" s="179">
        <f t="shared" si="24"/>
        <v>5.6</v>
      </c>
      <c r="V115" s="180"/>
    </row>
    <row r="116" spans="18:22">
      <c r="R116" s="109">
        <f t="shared" si="22"/>
        <v>2026</v>
      </c>
      <c r="S116" s="178">
        <f t="shared" si="23"/>
        <v>2.9103496186450779</v>
      </c>
      <c r="T116" s="178"/>
      <c r="U116" s="179">
        <f t="shared" si="24"/>
        <v>5.6</v>
      </c>
      <c r="V116" s="180"/>
    </row>
    <row r="117" spans="18:22">
      <c r="R117" s="109">
        <f t="shared" si="22"/>
        <v>2027</v>
      </c>
      <c r="S117" s="178">
        <f t="shared" si="23"/>
        <v>2.7259687781167368</v>
      </c>
      <c r="T117" s="178"/>
      <c r="U117" s="179">
        <f t="shared" si="24"/>
        <v>5.6</v>
      </c>
      <c r="V117" s="180"/>
    </row>
    <row r="118" spans="18:22">
      <c r="R118" s="109">
        <f t="shared" si="22"/>
        <v>2028</v>
      </c>
      <c r="S118" s="178">
        <f t="shared" si="23"/>
        <v>2.5532691095466173</v>
      </c>
      <c r="T118" s="178"/>
      <c r="U118" s="179">
        <f t="shared" si="24"/>
        <v>5.6</v>
      </c>
      <c r="V118" s="180"/>
    </row>
    <row r="119" spans="18:22">
      <c r="R119" s="109">
        <f t="shared" si="22"/>
        <v>2029</v>
      </c>
      <c r="S119" s="178">
        <f t="shared" si="23"/>
        <v>2.3915105697831285</v>
      </c>
      <c r="T119" s="178"/>
      <c r="U119" s="179">
        <f t="shared" si="24"/>
        <v>5.6</v>
      </c>
      <c r="V119" s="180"/>
    </row>
    <row r="120" spans="18:22">
      <c r="R120" s="109">
        <f t="shared" si="22"/>
        <v>2030</v>
      </c>
      <c r="S120" s="178">
        <f t="shared" si="23"/>
        <v>2.2400000000000007</v>
      </c>
      <c r="T120" s="178"/>
      <c r="U120" s="179">
        <f t="shared" si="24"/>
        <v>5.6</v>
      </c>
      <c r="V120" s="180"/>
    </row>
    <row r="142" spans="18:21">
      <c r="R142" s="109">
        <f>A14</f>
        <v>2016</v>
      </c>
      <c r="S142" s="178">
        <f>AB14</f>
        <v>277.66000000000003</v>
      </c>
      <c r="U142" s="179">
        <f>X14</f>
        <v>277.66000000000003</v>
      </c>
    </row>
    <row r="143" spans="18:21">
      <c r="R143" s="109">
        <f t="shared" ref="R143:R156" si="25">A15</f>
        <v>2017</v>
      </c>
      <c r="S143" s="178">
        <f t="shared" ref="S143:S156" si="26">AB15</f>
        <v>260.06926662105525</v>
      </c>
      <c r="U143" s="179">
        <f t="shared" ref="U143:U156" si="27">X15</f>
        <v>277.66000000000003</v>
      </c>
    </row>
    <row r="144" spans="18:21">
      <c r="R144" s="109">
        <f t="shared" si="25"/>
        <v>2018</v>
      </c>
      <c r="S144" s="178">
        <f t="shared" si="26"/>
        <v>243.59296780527811</v>
      </c>
      <c r="U144" s="179">
        <f t="shared" si="27"/>
        <v>277.66000000000003</v>
      </c>
    </row>
    <row r="145" spans="18:22">
      <c r="R145" s="109">
        <f t="shared" si="25"/>
        <v>2019</v>
      </c>
      <c r="S145" s="178">
        <f t="shared" si="26"/>
        <v>228.16050022028739</v>
      </c>
      <c r="U145" s="179">
        <f t="shared" si="27"/>
        <v>277.66000000000003</v>
      </c>
    </row>
    <row r="146" spans="18:22">
      <c r="R146" s="109">
        <f t="shared" si="25"/>
        <v>2020</v>
      </c>
      <c r="S146" s="178">
        <f t="shared" si="26"/>
        <v>213.70573350206459</v>
      </c>
      <c r="U146" s="179">
        <f t="shared" si="27"/>
        <v>277.66000000000003</v>
      </c>
    </row>
    <row r="147" spans="18:22">
      <c r="R147" s="109">
        <f t="shared" si="25"/>
        <v>2021</v>
      </c>
      <c r="S147" s="178">
        <f t="shared" si="26"/>
        <v>200.16672687674352</v>
      </c>
      <c r="U147" s="179">
        <f t="shared" si="27"/>
        <v>277.66000000000003</v>
      </c>
    </row>
    <row r="148" spans="18:22">
      <c r="R148" s="109">
        <f t="shared" si="25"/>
        <v>2022</v>
      </c>
      <c r="S148" s="178">
        <f t="shared" si="26"/>
        <v>187.48546373540213</v>
      </c>
      <c r="U148" s="179">
        <f t="shared" si="27"/>
        <v>277.66000000000003</v>
      </c>
    </row>
    <row r="149" spans="18:22">
      <c r="R149" s="109">
        <f t="shared" si="25"/>
        <v>2023</v>
      </c>
      <c r="S149" s="178">
        <f t="shared" si="26"/>
        <v>175.60760302447051</v>
      </c>
      <c r="U149" s="179">
        <f t="shared" si="27"/>
        <v>277.66000000000003</v>
      </c>
    </row>
    <row r="150" spans="18:22">
      <c r="R150" s="109">
        <f t="shared" si="25"/>
        <v>2024</v>
      </c>
      <c r="S150" s="178">
        <f t="shared" si="26"/>
        <v>164.48224638642745</v>
      </c>
      <c r="U150" s="179">
        <f t="shared" si="27"/>
        <v>277.66000000000003</v>
      </c>
    </row>
    <row r="151" spans="18:22">
      <c r="R151" s="109">
        <f t="shared" si="25"/>
        <v>2025</v>
      </c>
      <c r="S151" s="178">
        <f t="shared" si="26"/>
        <v>154.06172005294928</v>
      </c>
      <c r="U151" s="179">
        <f t="shared" si="27"/>
        <v>277.66000000000003</v>
      </c>
      <c r="V151" s="180"/>
    </row>
    <row r="152" spans="18:22">
      <c r="R152" s="109">
        <f t="shared" si="25"/>
        <v>2026</v>
      </c>
      <c r="S152" s="178">
        <f t="shared" si="26"/>
        <v>144.30137055589151</v>
      </c>
      <c r="U152" s="179">
        <f t="shared" si="27"/>
        <v>277.66000000000003</v>
      </c>
      <c r="V152" s="180"/>
    </row>
    <row r="153" spans="18:22">
      <c r="R153" s="109">
        <f t="shared" si="25"/>
        <v>2027</v>
      </c>
      <c r="S153" s="178">
        <f t="shared" si="26"/>
        <v>135.15937338069523</v>
      </c>
      <c r="U153" s="179">
        <f t="shared" si="27"/>
        <v>277.66000000000003</v>
      </c>
      <c r="V153" s="180"/>
    </row>
    <row r="154" spans="18:22">
      <c r="R154" s="109">
        <f t="shared" si="25"/>
        <v>2028</v>
      </c>
      <c r="S154" s="178">
        <f t="shared" si="26"/>
        <v>126.59655374227034</v>
      </c>
      <c r="U154" s="179">
        <f t="shared" si="27"/>
        <v>277.66000000000003</v>
      </c>
      <c r="V154" s="180"/>
    </row>
    <row r="155" spans="18:22">
      <c r="R155" s="109">
        <f t="shared" si="25"/>
        <v>2029</v>
      </c>
      <c r="S155" s="178">
        <f t="shared" si="26"/>
        <v>118.57621871535423</v>
      </c>
      <c r="U155" s="179">
        <f t="shared" si="27"/>
        <v>277.66000000000003</v>
      </c>
      <c r="V155" s="180"/>
    </row>
    <row r="156" spans="18:22">
      <c r="R156" s="109">
        <f t="shared" si="25"/>
        <v>2030</v>
      </c>
      <c r="S156" s="178">
        <f t="shared" si="26"/>
        <v>111.06400000000006</v>
      </c>
      <c r="U156" s="179">
        <f t="shared" si="27"/>
        <v>277.66000000000003</v>
      </c>
      <c r="V156" s="180"/>
    </row>
    <row r="178" spans="19:21">
      <c r="S178" s="178"/>
      <c r="U178" s="179"/>
    </row>
    <row r="179" spans="19:21">
      <c r="S179" s="178"/>
      <c r="U179" s="179"/>
    </row>
    <row r="180" spans="19:21">
      <c r="S180" s="178"/>
      <c r="U180" s="179"/>
    </row>
    <row r="181" spans="19:21">
      <c r="S181" s="178"/>
      <c r="U181" s="179"/>
    </row>
  </sheetData>
  <mergeCells count="1">
    <mergeCell ref="B8:C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zoomScaleNormal="100" workbookViewId="0">
      <selection activeCell="B6" sqref="B6"/>
    </sheetView>
  </sheetViews>
  <sheetFormatPr defaultRowHeight="15"/>
  <cols>
    <col min="1" max="1" width="28.28515625" customWidth="1"/>
    <col min="2" max="2" width="102.140625" customWidth="1"/>
  </cols>
  <sheetData>
    <row r="1" spans="1:2" ht="19.5">
      <c r="A1" s="13" t="s">
        <v>21</v>
      </c>
      <c r="B1" s="14"/>
    </row>
    <row r="2" spans="1:2" ht="15.75">
      <c r="A2" s="15" t="s">
        <v>22</v>
      </c>
      <c r="B2" s="14"/>
    </row>
    <row r="3" spans="1:2" ht="15.75">
      <c r="A3" s="16" t="s">
        <v>23</v>
      </c>
      <c r="B3" s="17" t="s">
        <v>24</v>
      </c>
    </row>
    <row r="4" spans="1:2" ht="36.75" customHeight="1">
      <c r="A4" s="18" t="s">
        <v>25</v>
      </c>
      <c r="B4" s="18" t="s">
        <v>28</v>
      </c>
    </row>
    <row r="5" spans="1:2" ht="36.75" customHeight="1">
      <c r="A5" s="18" t="s">
        <v>26</v>
      </c>
      <c r="B5" s="19" t="s">
        <v>31</v>
      </c>
    </row>
    <row r="6" spans="1:2" ht="36" customHeight="1">
      <c r="A6" s="18" t="s">
        <v>27</v>
      </c>
      <c r="B6" s="18" t="s">
        <v>183</v>
      </c>
    </row>
    <row r="7" spans="1:2" ht="32.25" customHeight="1">
      <c r="A7" s="18" t="s">
        <v>29</v>
      </c>
      <c r="B7" s="18" t="s">
        <v>180</v>
      </c>
    </row>
    <row r="8" spans="1:2" ht="15.75">
      <c r="A8" s="18" t="s">
        <v>32</v>
      </c>
      <c r="B8" s="18" t="s">
        <v>30</v>
      </c>
    </row>
    <row r="9" spans="1:2" ht="15.75">
      <c r="A9" s="20" t="s">
        <v>33</v>
      </c>
      <c r="B9" s="22" t="s">
        <v>48</v>
      </c>
    </row>
    <row r="10" spans="1:2" ht="15.75">
      <c r="A10" s="20" t="s">
        <v>86</v>
      </c>
      <c r="B10" s="39" t="s">
        <v>88</v>
      </c>
    </row>
    <row r="11" spans="1:2" ht="15.75">
      <c r="A11" s="20" t="s">
        <v>87</v>
      </c>
      <c r="B11" s="39" t="s">
        <v>89</v>
      </c>
    </row>
    <row r="12" spans="1:2" ht="15.75">
      <c r="A12" s="18" t="s">
        <v>93</v>
      </c>
      <c r="B12" s="49" t="s">
        <v>94</v>
      </c>
    </row>
    <row r="13" spans="1:2" ht="75.75">
      <c r="A13" s="20" t="s">
        <v>144</v>
      </c>
      <c r="B13" s="18" t="s">
        <v>142</v>
      </c>
    </row>
    <row r="14" spans="1:2" ht="63">
      <c r="A14" s="20" t="s">
        <v>145</v>
      </c>
      <c r="B14" s="18" t="s">
        <v>143</v>
      </c>
    </row>
    <row r="15" spans="1:2" ht="15.75">
      <c r="A15" s="18" t="s">
        <v>155</v>
      </c>
      <c r="B15" s="18" t="s">
        <v>152</v>
      </c>
    </row>
    <row r="16" spans="1:2" ht="15.75">
      <c r="A16" s="18" t="s">
        <v>156</v>
      </c>
      <c r="B16" s="18" t="s">
        <v>153</v>
      </c>
    </row>
    <row r="17" spans="1:2" ht="126">
      <c r="A17" s="18" t="s">
        <v>157</v>
      </c>
      <c r="B17" s="18" t="s">
        <v>158</v>
      </c>
    </row>
  </sheetData>
  <pageMargins left="0.7" right="0.7" top="0.75" bottom="0.75" header="0.3" footer="0.3"/>
  <pageSetup paperSize="9" scale="68" orientation="portrait"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7"/>
  <sheetViews>
    <sheetView zoomScaleNormal="100" workbookViewId="0">
      <selection activeCell="J4" sqref="J4"/>
    </sheetView>
  </sheetViews>
  <sheetFormatPr defaultRowHeight="15"/>
  <cols>
    <col min="1" max="1" width="19.140625" customWidth="1"/>
    <col min="3" max="3" width="11.28515625" customWidth="1"/>
    <col min="4" max="4" width="11" customWidth="1"/>
    <col min="5" max="5" width="10.7109375" customWidth="1"/>
    <col min="6" max="6" width="14.7109375" customWidth="1"/>
  </cols>
  <sheetData>
    <row r="1" spans="1:6" ht="18">
      <c r="A1" s="72" t="s">
        <v>271</v>
      </c>
    </row>
    <row r="2" spans="1:6">
      <c r="A2" s="89" t="s">
        <v>178</v>
      </c>
    </row>
    <row r="3" spans="1:6" ht="62.25" customHeight="1">
      <c r="A3" s="4" t="s">
        <v>4</v>
      </c>
      <c r="B3" s="193" t="s">
        <v>0</v>
      </c>
      <c r="C3" s="193" t="s">
        <v>1</v>
      </c>
      <c r="D3" s="193" t="s">
        <v>268</v>
      </c>
      <c r="E3" s="193" t="s">
        <v>2</v>
      </c>
      <c r="F3" s="193" t="s">
        <v>3</v>
      </c>
    </row>
    <row r="4" spans="1:6">
      <c r="A4" s="2">
        <v>1970</v>
      </c>
      <c r="B4" s="3">
        <v>758</v>
      </c>
      <c r="C4" s="3">
        <v>7860</v>
      </c>
      <c r="D4" s="128">
        <f>B4+C4</f>
        <v>8618</v>
      </c>
      <c r="E4" s="3">
        <v>13515</v>
      </c>
      <c r="F4" s="3">
        <v>22133</v>
      </c>
    </row>
    <row r="5" spans="1:6">
      <c r="A5" s="2">
        <v>1975</v>
      </c>
      <c r="B5" s="3">
        <v>699</v>
      </c>
      <c r="C5" s="3">
        <v>6912</v>
      </c>
      <c r="D5" s="128">
        <f t="shared" ref="D5:D34" si="0">B5+C5</f>
        <v>7611</v>
      </c>
      <c r="E5" s="3">
        <v>13041</v>
      </c>
      <c r="F5" s="3">
        <v>20652</v>
      </c>
    </row>
    <row r="6" spans="1:6">
      <c r="A6" s="2">
        <v>1980</v>
      </c>
      <c r="B6" s="3">
        <v>644</v>
      </c>
      <c r="C6" s="3">
        <v>7218</v>
      </c>
      <c r="D6" s="128">
        <f t="shared" si="0"/>
        <v>7862</v>
      </c>
      <c r="E6" s="3">
        <v>13926</v>
      </c>
      <c r="F6" s="3">
        <v>21788</v>
      </c>
    </row>
    <row r="7" spans="1:6">
      <c r="A7" s="2">
        <v>1985</v>
      </c>
      <c r="B7" s="3">
        <v>550</v>
      </c>
      <c r="C7" s="3">
        <v>6507</v>
      </c>
      <c r="D7" s="128">
        <f t="shared" si="0"/>
        <v>7057</v>
      </c>
      <c r="E7" s="3">
        <v>13587</v>
      </c>
      <c r="F7" s="3">
        <v>20644</v>
      </c>
    </row>
    <row r="8" spans="1:6">
      <c r="A8" s="2">
        <v>1990</v>
      </c>
      <c r="B8" s="3">
        <v>491</v>
      </c>
      <c r="C8" s="3">
        <v>5237</v>
      </c>
      <c r="D8" s="128">
        <f t="shared" si="0"/>
        <v>5728</v>
      </c>
      <c r="E8" s="3">
        <v>14443</v>
      </c>
      <c r="F8" s="3">
        <v>20171</v>
      </c>
    </row>
    <row r="9" spans="1:6">
      <c r="A9" s="2">
        <v>1995</v>
      </c>
      <c r="B9" s="3">
        <v>361</v>
      </c>
      <c r="C9" s="3">
        <v>4071</v>
      </c>
      <c r="D9" s="128">
        <f t="shared" si="0"/>
        <v>4432</v>
      </c>
      <c r="E9" s="3">
        <v>12102</v>
      </c>
      <c r="F9" s="3">
        <v>16534</v>
      </c>
    </row>
    <row r="10" spans="1:6">
      <c r="A10" s="2">
        <v>1996</v>
      </c>
      <c r="B10" s="3">
        <v>316</v>
      </c>
      <c r="C10" s="3">
        <v>3315</v>
      </c>
      <c r="D10" s="128">
        <f t="shared" si="0"/>
        <v>3631</v>
      </c>
      <c r="E10" s="3">
        <v>12442</v>
      </c>
      <c r="F10" s="3">
        <v>16073</v>
      </c>
    </row>
    <row r="11" spans="1:6">
      <c r="A11" s="2">
        <v>1997</v>
      </c>
      <c r="B11" s="3">
        <v>340</v>
      </c>
      <c r="C11" s="3">
        <v>3312</v>
      </c>
      <c r="D11" s="128">
        <f t="shared" si="0"/>
        <v>3652</v>
      </c>
      <c r="E11" s="3">
        <v>12994</v>
      </c>
      <c r="F11" s="3">
        <v>16646</v>
      </c>
    </row>
    <row r="12" spans="1:6">
      <c r="A12" s="2">
        <v>1998</v>
      </c>
      <c r="B12" s="3">
        <v>339</v>
      </c>
      <c r="C12" s="3">
        <v>3318</v>
      </c>
      <c r="D12" s="128">
        <f t="shared" si="0"/>
        <v>3657</v>
      </c>
      <c r="E12" s="3">
        <v>12862</v>
      </c>
      <c r="F12" s="3">
        <v>16519</v>
      </c>
    </row>
    <row r="13" spans="1:6">
      <c r="A13" s="2">
        <v>1999</v>
      </c>
      <c r="B13" s="3">
        <v>285</v>
      </c>
      <c r="C13" s="3">
        <v>3209</v>
      </c>
      <c r="D13" s="128">
        <f t="shared" si="0"/>
        <v>3494</v>
      </c>
      <c r="E13" s="3">
        <v>11921</v>
      </c>
      <c r="F13" s="3">
        <v>15415</v>
      </c>
    </row>
    <row r="14" spans="1:6">
      <c r="A14" s="2">
        <v>2000</v>
      </c>
      <c r="B14" s="3">
        <v>297</v>
      </c>
      <c r="C14" s="3">
        <v>3007</v>
      </c>
      <c r="D14" s="128">
        <f t="shared" si="0"/>
        <v>3304</v>
      </c>
      <c r="E14" s="3">
        <v>11828</v>
      </c>
      <c r="F14" s="3">
        <v>15132</v>
      </c>
    </row>
    <row r="15" spans="1:6">
      <c r="A15" s="2">
        <v>2001</v>
      </c>
      <c r="B15" s="3">
        <v>309</v>
      </c>
      <c r="C15" s="3">
        <v>2840</v>
      </c>
      <c r="D15" s="128">
        <f t="shared" si="0"/>
        <v>3149</v>
      </c>
      <c r="E15" s="3">
        <v>11575</v>
      </c>
      <c r="F15" s="3">
        <v>14724</v>
      </c>
    </row>
    <row r="16" spans="1:6">
      <c r="A16" s="2">
        <v>2002</v>
      </c>
      <c r="B16" s="3">
        <v>274</v>
      </c>
      <c r="C16" s="3">
        <v>2684</v>
      </c>
      <c r="D16" s="128">
        <f t="shared" si="0"/>
        <v>2958</v>
      </c>
      <c r="E16" s="3">
        <v>11385</v>
      </c>
      <c r="F16" s="3">
        <v>14343</v>
      </c>
    </row>
    <row r="17" spans="1:6">
      <c r="A17" s="121" t="s">
        <v>181</v>
      </c>
      <c r="B17" s="183">
        <v>301</v>
      </c>
      <c r="C17" s="126">
        <v>2495</v>
      </c>
      <c r="D17" s="129">
        <f t="shared" si="0"/>
        <v>2796</v>
      </c>
      <c r="E17" s="126">
        <v>11121</v>
      </c>
      <c r="F17" s="183">
        <v>13917</v>
      </c>
    </row>
    <row r="18" spans="1:6">
      <c r="A18" s="2">
        <v>2004</v>
      </c>
      <c r="B18" s="114">
        <v>283</v>
      </c>
      <c r="C18" s="127">
        <v>4229.99</v>
      </c>
      <c r="D18" s="130">
        <f t="shared" si="0"/>
        <v>4512.99</v>
      </c>
      <c r="E18" s="127">
        <v>9336</v>
      </c>
      <c r="F18" s="114">
        <v>13919</v>
      </c>
    </row>
    <row r="19" spans="1:6">
      <c r="A19" s="2">
        <v>2005</v>
      </c>
      <c r="B19" s="114">
        <v>264</v>
      </c>
      <c r="C19" s="127">
        <v>4182.72</v>
      </c>
      <c r="D19" s="130">
        <f t="shared" si="0"/>
        <v>4446.72</v>
      </c>
      <c r="E19" s="127">
        <v>8932.2999999999993</v>
      </c>
      <c r="F19" s="114">
        <v>13438</v>
      </c>
    </row>
    <row r="20" spans="1:6">
      <c r="A20" s="2">
        <v>2006</v>
      </c>
      <c r="B20" s="114">
        <v>293</v>
      </c>
      <c r="C20" s="127">
        <v>4079.95</v>
      </c>
      <c r="D20" s="130">
        <f t="shared" si="0"/>
        <v>4372.95</v>
      </c>
      <c r="E20" s="127">
        <v>8632.1</v>
      </c>
      <c r="F20" s="114">
        <v>13110</v>
      </c>
    </row>
    <row r="21" spans="1:6">
      <c r="A21" s="2">
        <v>2007</v>
      </c>
      <c r="B21" s="114">
        <v>255</v>
      </c>
      <c r="C21" s="127">
        <v>3767.53</v>
      </c>
      <c r="D21" s="130">
        <f t="shared" si="0"/>
        <v>4022.53</v>
      </c>
      <c r="E21" s="127">
        <v>8316.5</v>
      </c>
      <c r="F21" s="114">
        <v>12507</v>
      </c>
    </row>
    <row r="22" spans="1:6">
      <c r="A22" s="2">
        <v>2008</v>
      </c>
      <c r="B22" s="114">
        <v>245</v>
      </c>
      <c r="C22" s="127">
        <v>3873.05</v>
      </c>
      <c r="D22" s="130">
        <f t="shared" si="0"/>
        <v>4118.05</v>
      </c>
      <c r="E22" s="127">
        <v>8001.9</v>
      </c>
      <c r="F22" s="114">
        <v>12159</v>
      </c>
    </row>
    <row r="23" spans="1:6">
      <c r="A23" s="2">
        <v>2009</v>
      </c>
      <c r="B23" s="114">
        <v>196</v>
      </c>
      <c r="C23" s="127">
        <v>3629.44</v>
      </c>
      <c r="D23" s="130">
        <f t="shared" si="0"/>
        <v>3825.44</v>
      </c>
      <c r="E23" s="127">
        <v>7710.6</v>
      </c>
      <c r="F23" s="114">
        <v>11556</v>
      </c>
    </row>
    <row r="24" spans="1:6">
      <c r="A24" s="2">
        <v>2010</v>
      </c>
      <c r="B24" s="114">
        <v>189</v>
      </c>
      <c r="C24" s="127">
        <v>3126.41</v>
      </c>
      <c r="D24" s="130">
        <f t="shared" si="0"/>
        <v>3315.41</v>
      </c>
      <c r="E24" s="127">
        <v>6971.6</v>
      </c>
      <c r="F24" s="114">
        <v>10295</v>
      </c>
    </row>
    <row r="25" spans="1:6">
      <c r="A25" s="2">
        <v>2011</v>
      </c>
      <c r="B25" s="114">
        <v>175</v>
      </c>
      <c r="C25" s="127">
        <v>3062.81</v>
      </c>
      <c r="D25" s="130">
        <f t="shared" si="0"/>
        <v>3237.81</v>
      </c>
      <c r="E25" s="127">
        <v>6725.2</v>
      </c>
      <c r="F25" s="114">
        <v>9985</v>
      </c>
    </row>
    <row r="26" spans="1:6">
      <c r="A26" s="2">
        <v>2012</v>
      </c>
      <c r="B26" s="114">
        <v>162</v>
      </c>
      <c r="C26" s="127">
        <v>3116.06</v>
      </c>
      <c r="D26" s="130">
        <f t="shared" si="0"/>
        <v>3278.06</v>
      </c>
      <c r="E26" s="127">
        <v>6393.9</v>
      </c>
      <c r="F26" s="114">
        <v>9777</v>
      </c>
    </row>
    <row r="27" spans="1:6">
      <c r="A27" s="2">
        <v>2013</v>
      </c>
      <c r="B27" s="114">
        <v>159</v>
      </c>
      <c r="C27" s="127">
        <v>2730.34</v>
      </c>
      <c r="D27" s="130">
        <f t="shared" si="0"/>
        <v>2889.34</v>
      </c>
      <c r="E27" s="127">
        <v>6067.7</v>
      </c>
      <c r="F27" s="114">
        <v>8974</v>
      </c>
    </row>
    <row r="28" spans="1:6">
      <c r="A28" s="2">
        <v>2014</v>
      </c>
      <c r="B28" s="114">
        <v>181</v>
      </c>
      <c r="C28" s="127">
        <v>2759.75</v>
      </c>
      <c r="D28" s="130">
        <f t="shared" si="0"/>
        <v>2940.75</v>
      </c>
      <c r="E28" s="127">
        <v>5852.3</v>
      </c>
      <c r="F28" s="114">
        <v>8833</v>
      </c>
    </row>
    <row r="29" spans="1:6">
      <c r="A29" s="2">
        <v>2015</v>
      </c>
      <c r="B29" s="114">
        <v>157</v>
      </c>
      <c r="C29" s="127">
        <v>2672.17</v>
      </c>
      <c r="D29" s="130">
        <f t="shared" si="0"/>
        <v>2829.17</v>
      </c>
      <c r="E29" s="127">
        <v>5625.8</v>
      </c>
      <c r="F29" s="114">
        <v>8477</v>
      </c>
    </row>
    <row r="30" spans="1:6">
      <c r="A30" s="2">
        <v>2016</v>
      </c>
      <c r="B30" s="114">
        <v>175</v>
      </c>
      <c r="C30" s="127">
        <v>2643.29</v>
      </c>
      <c r="D30" s="130">
        <f t="shared" si="0"/>
        <v>2818.29</v>
      </c>
      <c r="E30" s="127">
        <v>5515.7</v>
      </c>
      <c r="F30" s="114">
        <v>8355</v>
      </c>
    </row>
    <row r="31" spans="1:6">
      <c r="A31" s="2">
        <v>2017</v>
      </c>
      <c r="B31" s="114">
        <v>140</v>
      </c>
      <c r="C31" s="127">
        <v>2399.08</v>
      </c>
      <c r="D31" s="130">
        <f t="shared" si="0"/>
        <v>2539.08</v>
      </c>
      <c r="E31" s="127">
        <v>4515.8999999999996</v>
      </c>
      <c r="F31" s="114">
        <v>7118</v>
      </c>
    </row>
    <row r="32" spans="1:6">
      <c r="A32" s="2">
        <v>2018</v>
      </c>
      <c r="B32" s="114">
        <v>150</v>
      </c>
      <c r="C32" s="127">
        <v>2307.67</v>
      </c>
      <c r="D32" s="130">
        <f t="shared" si="0"/>
        <v>2457.67</v>
      </c>
      <c r="E32" s="127">
        <v>3939.3</v>
      </c>
      <c r="F32" s="114">
        <v>6432</v>
      </c>
    </row>
    <row r="33" spans="1:6">
      <c r="A33" s="2">
        <v>2019</v>
      </c>
      <c r="B33" s="114">
        <v>157</v>
      </c>
      <c r="C33" s="127">
        <v>2135.89</v>
      </c>
      <c r="D33" s="130">
        <f t="shared" si="0"/>
        <v>2292.89</v>
      </c>
      <c r="E33" s="127">
        <v>3382.1</v>
      </c>
      <c r="F33" s="114">
        <v>5773</v>
      </c>
    </row>
    <row r="34" spans="1:6">
      <c r="A34" s="2">
        <v>2020</v>
      </c>
      <c r="B34" s="114">
        <v>131</v>
      </c>
      <c r="C34" s="127">
        <v>1359</v>
      </c>
      <c r="D34" s="130">
        <f t="shared" si="0"/>
        <v>1490</v>
      </c>
      <c r="E34" s="127">
        <v>2393</v>
      </c>
      <c r="F34" s="114">
        <v>3883</v>
      </c>
    </row>
    <row r="35" spans="1:6">
      <c r="A35" s="2" t="s">
        <v>182</v>
      </c>
      <c r="B35" s="114">
        <v>134</v>
      </c>
      <c r="C35" s="127">
        <v>1424</v>
      </c>
      <c r="D35" s="130">
        <f>B35+C35</f>
        <v>1558</v>
      </c>
      <c r="E35" s="127">
        <v>2275</v>
      </c>
      <c r="F35" s="114">
        <v>3833</v>
      </c>
    </row>
    <row r="37" spans="1:6">
      <c r="C37" s="191"/>
      <c r="D37" s="191"/>
      <c r="E37" s="191"/>
    </row>
    <row r="57" spans="18:18">
      <c r="R57" s="114"/>
    </row>
  </sheetData>
  <pageMargins left="0.7" right="0.7" top="0.75" bottom="0.75" header="0.3" footer="0.3"/>
  <pageSetup paperSize="9" scale="99" orientation="portrait" horizontalDpi="1200" verticalDpi="12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26"/>
  <sheetViews>
    <sheetView zoomScaleNormal="100" workbookViewId="0">
      <selection activeCell="B5" sqref="B5"/>
    </sheetView>
  </sheetViews>
  <sheetFormatPr defaultRowHeight="15"/>
  <cols>
    <col min="1" max="1" width="22" customWidth="1"/>
    <col min="2" max="5" width="11.28515625" customWidth="1"/>
    <col min="6" max="6" width="8.5703125" customWidth="1"/>
  </cols>
  <sheetData>
    <row r="1" spans="1:8" ht="18.75">
      <c r="A1" s="73" t="s">
        <v>263</v>
      </c>
    </row>
    <row r="2" spans="1:8" s="88" customFormat="1">
      <c r="A2" s="91" t="s">
        <v>178</v>
      </c>
    </row>
    <row r="3" spans="1:8">
      <c r="A3" t="s">
        <v>151</v>
      </c>
    </row>
    <row r="4" spans="1:8" ht="60">
      <c r="A4" s="76" t="s">
        <v>84</v>
      </c>
      <c r="B4" s="78" t="s">
        <v>146</v>
      </c>
      <c r="C4" s="78" t="s">
        <v>147</v>
      </c>
      <c r="D4" s="78" t="s">
        <v>148</v>
      </c>
      <c r="E4" s="78" t="s">
        <v>149</v>
      </c>
      <c r="F4" s="78" t="s">
        <v>150</v>
      </c>
    </row>
    <row r="5" spans="1:8">
      <c r="A5" s="81" t="s">
        <v>188</v>
      </c>
      <c r="B5" s="80">
        <f>AVERAGE(B16:B20)</f>
        <v>2556.4</v>
      </c>
      <c r="C5" s="80">
        <f t="shared" ref="C5:F5" si="0">AVERAGE(C16:C20)</f>
        <v>5089.8</v>
      </c>
      <c r="D5" s="80">
        <f t="shared" si="0"/>
        <v>1412</v>
      </c>
      <c r="E5" s="80">
        <f t="shared" si="0"/>
        <v>6234.2</v>
      </c>
      <c r="F5" s="80">
        <f t="shared" si="0"/>
        <v>7646.2</v>
      </c>
      <c r="H5" s="74"/>
    </row>
    <row r="6" spans="1:8">
      <c r="A6" s="81">
        <v>2004</v>
      </c>
      <c r="B6" s="119">
        <v>4230</v>
      </c>
      <c r="C6" s="119">
        <v>9336</v>
      </c>
      <c r="D6" s="119">
        <v>2313</v>
      </c>
      <c r="E6" s="119">
        <v>11253</v>
      </c>
      <c r="F6" s="80">
        <f>SUM(D6:E6)</f>
        <v>13566</v>
      </c>
      <c r="H6" s="74"/>
    </row>
    <row r="7" spans="1:8">
      <c r="A7" s="81">
        <v>2005</v>
      </c>
      <c r="B7" s="119">
        <v>4183</v>
      </c>
      <c r="C7" s="119">
        <v>8932</v>
      </c>
      <c r="D7" s="119">
        <v>2238</v>
      </c>
      <c r="E7" s="119">
        <v>10877</v>
      </c>
      <c r="F7" s="80">
        <f>SUM(D7:E7)</f>
        <v>13115</v>
      </c>
      <c r="H7" s="74"/>
    </row>
    <row r="8" spans="1:8">
      <c r="A8" s="81">
        <v>2006</v>
      </c>
      <c r="B8" s="119">
        <v>4080</v>
      </c>
      <c r="C8" s="119">
        <v>8632</v>
      </c>
      <c r="D8" s="119">
        <v>2240</v>
      </c>
      <c r="E8" s="119">
        <v>10472</v>
      </c>
      <c r="F8" s="80">
        <f t="shared" ref="F8:F23" si="1">SUM(D8:E8)</f>
        <v>12712</v>
      </c>
      <c r="H8" s="74"/>
    </row>
    <row r="9" spans="1:8">
      <c r="A9" s="81">
        <v>2007</v>
      </c>
      <c r="B9" s="119">
        <v>3768</v>
      </c>
      <c r="C9" s="119">
        <v>8316</v>
      </c>
      <c r="D9" s="119">
        <v>2028</v>
      </c>
      <c r="E9" s="119">
        <v>10056</v>
      </c>
      <c r="F9" s="80">
        <f t="shared" si="1"/>
        <v>12084</v>
      </c>
      <c r="H9" s="74"/>
    </row>
    <row r="10" spans="1:8">
      <c r="A10" s="81">
        <v>2008</v>
      </c>
      <c r="B10" s="119">
        <v>3873</v>
      </c>
      <c r="C10" s="119">
        <v>8002</v>
      </c>
      <c r="D10" s="119">
        <v>2241</v>
      </c>
      <c r="E10" s="119">
        <v>9634</v>
      </c>
      <c r="F10" s="80">
        <f t="shared" si="1"/>
        <v>11875</v>
      </c>
      <c r="H10" s="74"/>
    </row>
    <row r="11" spans="1:8">
      <c r="A11" s="81">
        <v>2009</v>
      </c>
      <c r="B11" s="119">
        <v>3629</v>
      </c>
      <c r="C11" s="119">
        <v>7711</v>
      </c>
      <c r="D11" s="119">
        <v>1998</v>
      </c>
      <c r="E11" s="119">
        <v>9342</v>
      </c>
      <c r="F11" s="80">
        <f t="shared" si="1"/>
        <v>11340</v>
      </c>
      <c r="H11" s="74"/>
    </row>
    <row r="12" spans="1:8">
      <c r="A12" s="81">
        <v>2010</v>
      </c>
      <c r="B12" s="119">
        <v>3126</v>
      </c>
      <c r="C12" s="119">
        <v>6972</v>
      </c>
      <c r="D12" s="119">
        <v>1709</v>
      </c>
      <c r="E12" s="119">
        <v>8389</v>
      </c>
      <c r="F12" s="80">
        <f t="shared" si="1"/>
        <v>10098</v>
      </c>
      <c r="H12" s="74"/>
    </row>
    <row r="13" spans="1:8">
      <c r="A13" s="81">
        <v>2011</v>
      </c>
      <c r="B13" s="119">
        <v>3063</v>
      </c>
      <c r="C13" s="119">
        <v>6725</v>
      </c>
      <c r="D13" s="119">
        <v>1668</v>
      </c>
      <c r="E13" s="119">
        <v>8120</v>
      </c>
      <c r="F13" s="80">
        <f t="shared" si="1"/>
        <v>9788</v>
      </c>
      <c r="H13" s="74"/>
    </row>
    <row r="14" spans="1:8">
      <c r="A14" s="81">
        <v>2012</v>
      </c>
      <c r="B14" s="119">
        <v>3116</v>
      </c>
      <c r="C14" s="119">
        <v>6394</v>
      </c>
      <c r="D14" s="119">
        <v>1714</v>
      </c>
      <c r="E14" s="119">
        <v>7796</v>
      </c>
      <c r="F14" s="80">
        <f t="shared" si="1"/>
        <v>9510</v>
      </c>
      <c r="H14" s="74"/>
    </row>
    <row r="15" spans="1:8">
      <c r="A15" s="81">
        <v>2013</v>
      </c>
      <c r="B15" s="119">
        <v>2730</v>
      </c>
      <c r="C15" s="119">
        <v>6068</v>
      </c>
      <c r="D15" s="119">
        <v>1420</v>
      </c>
      <c r="E15" s="119">
        <v>7378</v>
      </c>
      <c r="F15" s="80">
        <f t="shared" si="1"/>
        <v>8798</v>
      </c>
      <c r="H15" s="74"/>
    </row>
    <row r="16" spans="1:8">
      <c r="A16" s="81">
        <v>2014</v>
      </c>
      <c r="B16" s="119">
        <v>2760</v>
      </c>
      <c r="C16" s="119">
        <v>5852</v>
      </c>
      <c r="D16" s="119">
        <v>1481</v>
      </c>
      <c r="E16" s="119">
        <v>7131</v>
      </c>
      <c r="F16" s="80">
        <f t="shared" si="1"/>
        <v>8612</v>
      </c>
      <c r="H16" s="74"/>
    </row>
    <row r="17" spans="1:8">
      <c r="A17" s="81">
        <v>2015</v>
      </c>
      <c r="B17" s="119">
        <v>2672</v>
      </c>
      <c r="C17" s="119">
        <v>5626</v>
      </c>
      <c r="D17" s="119">
        <v>1419</v>
      </c>
      <c r="E17" s="119">
        <v>6879</v>
      </c>
      <c r="F17" s="80">
        <f t="shared" si="1"/>
        <v>8298</v>
      </c>
      <c r="H17" s="74"/>
    </row>
    <row r="18" spans="1:8">
      <c r="A18" s="81">
        <v>2016</v>
      </c>
      <c r="B18" s="119">
        <v>2643</v>
      </c>
      <c r="C18" s="119">
        <v>5516</v>
      </c>
      <c r="D18" s="119">
        <v>1428</v>
      </c>
      <c r="E18" s="119">
        <v>6731</v>
      </c>
      <c r="F18" s="80">
        <f t="shared" si="1"/>
        <v>8159</v>
      </c>
      <c r="H18" s="74"/>
    </row>
    <row r="19" spans="1:8">
      <c r="A19" s="81">
        <v>2017</v>
      </c>
      <c r="B19" s="119">
        <v>2399</v>
      </c>
      <c r="C19" s="119">
        <v>4516</v>
      </c>
      <c r="D19" s="119">
        <v>1365</v>
      </c>
      <c r="E19" s="119">
        <v>5550</v>
      </c>
      <c r="F19" s="80">
        <f t="shared" si="1"/>
        <v>6915</v>
      </c>
      <c r="H19" s="74"/>
    </row>
    <row r="20" spans="1:8">
      <c r="A20" s="81">
        <v>2018</v>
      </c>
      <c r="B20" s="119">
        <v>2308</v>
      </c>
      <c r="C20" s="119">
        <v>3939</v>
      </c>
      <c r="D20" s="119">
        <v>1367</v>
      </c>
      <c r="E20" s="119">
        <v>4880</v>
      </c>
      <c r="F20" s="80">
        <f t="shared" si="1"/>
        <v>6247</v>
      </c>
      <c r="H20" s="74"/>
    </row>
    <row r="21" spans="1:8">
      <c r="A21" s="81">
        <v>2019</v>
      </c>
      <c r="B21" s="119">
        <v>2136</v>
      </c>
      <c r="C21" s="119">
        <v>3382</v>
      </c>
      <c r="D21" s="119">
        <v>1626</v>
      </c>
      <c r="E21" s="119">
        <v>3892</v>
      </c>
      <c r="F21" s="80">
        <f t="shared" si="1"/>
        <v>5518</v>
      </c>
      <c r="H21" s="74"/>
    </row>
    <row r="22" spans="1:8">
      <c r="A22" s="81">
        <v>2020</v>
      </c>
      <c r="B22" s="119">
        <v>1359</v>
      </c>
      <c r="C22" s="119">
        <v>2393</v>
      </c>
      <c r="D22" s="119">
        <v>1359</v>
      </c>
      <c r="E22" s="119">
        <v>2393</v>
      </c>
      <c r="F22" s="80">
        <f t="shared" si="1"/>
        <v>3752</v>
      </c>
      <c r="H22" s="74"/>
    </row>
    <row r="23" spans="1:8" s="114" customFormat="1">
      <c r="A23" s="81">
        <v>2021</v>
      </c>
      <c r="B23" s="119">
        <v>1424</v>
      </c>
      <c r="C23" s="119">
        <v>2275</v>
      </c>
      <c r="D23" s="119">
        <v>1424</v>
      </c>
      <c r="E23" s="119">
        <v>2275</v>
      </c>
      <c r="F23" s="80">
        <f t="shared" si="1"/>
        <v>3699</v>
      </c>
      <c r="H23" s="74"/>
    </row>
    <row r="24" spans="1:8">
      <c r="A24" s="78" t="s">
        <v>264</v>
      </c>
      <c r="B24" s="77">
        <f>(B23-B22)/B22*100</f>
        <v>4.7829286239882265</v>
      </c>
      <c r="C24" s="77">
        <f>(C23-C22)/C22*100</f>
        <v>-4.9310488926034273</v>
      </c>
      <c r="D24" s="77"/>
      <c r="E24" s="77"/>
      <c r="F24" s="77">
        <f>(F23-F22)/F22*100</f>
        <v>-1.4125799573560769</v>
      </c>
      <c r="H24" s="74"/>
    </row>
    <row r="25" spans="1:8" ht="30">
      <c r="A25" s="78" t="s">
        <v>265</v>
      </c>
      <c r="B25" s="77">
        <f>(B23-B5)/B5*100</f>
        <v>-44.296667188233457</v>
      </c>
      <c r="C25" s="77">
        <f>(C23-C5)/C5*100</f>
        <v>-55.302762387520147</v>
      </c>
      <c r="D25" s="77"/>
      <c r="E25" s="79"/>
      <c r="F25" s="77">
        <f>(F23-F5)/F5*100</f>
        <v>-51.623028432423943</v>
      </c>
      <c r="H25" s="74"/>
    </row>
    <row r="26" spans="1:8">
      <c r="A26" s="78"/>
      <c r="B26" s="77"/>
      <c r="C26" s="77"/>
      <c r="D26" s="77"/>
      <c r="E26" s="79"/>
      <c r="F26" s="79"/>
      <c r="H26" s="74"/>
    </row>
  </sheetData>
  <pageMargins left="0.7" right="0.7" top="0.75" bottom="0.75" header="0.3" footer="0.3"/>
  <pageSetup paperSize="9" scale="62" orientation="portrait" horizontalDpi="1200" verticalDpi="120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zoomScaleNormal="100" workbookViewId="0">
      <pane ySplit="4" topLeftCell="A5" activePane="bottomLeft" state="frozen"/>
      <selection pane="bottomLeft" activeCell="F2" sqref="F2"/>
    </sheetView>
  </sheetViews>
  <sheetFormatPr defaultRowHeight="15"/>
  <cols>
    <col min="1" max="1" width="21.7109375" customWidth="1"/>
    <col min="3" max="3" width="13.42578125" customWidth="1"/>
    <col min="4" max="4" width="13.28515625" customWidth="1"/>
    <col min="5" max="5" width="13.7109375" customWidth="1"/>
    <col min="6" max="6" width="10" customWidth="1"/>
  </cols>
  <sheetData>
    <row r="1" spans="1:6" ht="18.75">
      <c r="A1" s="71" t="s">
        <v>272</v>
      </c>
    </row>
    <row r="2" spans="1:6" s="90" customFormat="1">
      <c r="A2" s="92" t="s">
        <v>178</v>
      </c>
    </row>
    <row r="3" spans="1:6" ht="15.75">
      <c r="A3" s="82" t="s">
        <v>154</v>
      </c>
    </row>
    <row r="4" spans="1:6" ht="60.75" customHeight="1">
      <c r="A4" s="8" t="s">
        <v>4</v>
      </c>
      <c r="B4" s="194" t="s">
        <v>5</v>
      </c>
      <c r="C4" s="194" t="s">
        <v>1</v>
      </c>
      <c r="D4" s="194" t="s">
        <v>269</v>
      </c>
      <c r="E4" s="194" t="s">
        <v>2</v>
      </c>
      <c r="F4" s="194" t="s">
        <v>6</v>
      </c>
    </row>
    <row r="5" spans="1:6" ht="22.5" customHeight="1">
      <c r="A5" s="7">
        <v>1950</v>
      </c>
      <c r="B5" s="11">
        <v>529</v>
      </c>
      <c r="C5" s="11">
        <v>4553</v>
      </c>
      <c r="D5" s="11">
        <f>SUM(Table7[[#This Row],[Killed]:[Serious]])</f>
        <v>5082</v>
      </c>
      <c r="E5" s="11">
        <v>10774</v>
      </c>
      <c r="F5" s="56">
        <f>SUM(Table7[[#This Row],[Killed and Serious]:[Slight]])</f>
        <v>15856</v>
      </c>
    </row>
    <row r="6" spans="1:6" ht="22.5" customHeight="1">
      <c r="A6" s="7">
        <v>1955</v>
      </c>
      <c r="B6" s="11">
        <v>610</v>
      </c>
      <c r="C6" s="11">
        <v>5096</v>
      </c>
      <c r="D6" s="11">
        <f>SUM(Table7[[#This Row],[Killed]:[Serious]])</f>
        <v>5706</v>
      </c>
      <c r="E6" s="11">
        <v>15193</v>
      </c>
      <c r="F6" s="56">
        <f>SUM(Table7[[#This Row],[Killed and Serious]:[Slight]])</f>
        <v>20899</v>
      </c>
    </row>
    <row r="7" spans="1:6" ht="24.75" customHeight="1">
      <c r="A7" s="7">
        <v>1960</v>
      </c>
      <c r="B7" s="11">
        <v>648</v>
      </c>
      <c r="C7" s="11">
        <v>6632</v>
      </c>
      <c r="D7" s="11">
        <f>SUM(Table7[[#This Row],[Killed]:[Serious]])</f>
        <v>7280</v>
      </c>
      <c r="E7" s="11">
        <v>19035</v>
      </c>
      <c r="F7" s="56">
        <f>SUM(Table7[[#This Row],[Killed and Serious]:[Slight]])</f>
        <v>26315</v>
      </c>
    </row>
    <row r="8" spans="1:6" ht="24" customHeight="1">
      <c r="A8" s="7">
        <v>1965</v>
      </c>
      <c r="B8" s="11">
        <v>743</v>
      </c>
      <c r="C8" s="11">
        <v>8744</v>
      </c>
      <c r="D8" s="11">
        <f>SUM(Table7[[#This Row],[Killed]:[Serious]])</f>
        <v>9487</v>
      </c>
      <c r="E8" s="11">
        <v>22340</v>
      </c>
      <c r="F8" s="56">
        <f>SUM(Table7[[#This Row],[Killed and Serious]:[Slight]])</f>
        <v>31827</v>
      </c>
    </row>
    <row r="9" spans="1:6" ht="23.25" customHeight="1">
      <c r="A9" s="7">
        <v>1970</v>
      </c>
      <c r="B9" s="11">
        <v>815</v>
      </c>
      <c r="C9" s="11">
        <v>10027</v>
      </c>
      <c r="D9" s="11">
        <f>SUM(Table7[[#This Row],[Killed]:[Serious]])</f>
        <v>10842</v>
      </c>
      <c r="E9" s="11">
        <v>20398</v>
      </c>
      <c r="F9" s="56">
        <f>SUM(Table7[[#This Row],[Killed and Serious]:[Slight]])</f>
        <v>31240</v>
      </c>
    </row>
    <row r="10" spans="1:6" ht="24" customHeight="1">
      <c r="A10" s="7">
        <v>1975</v>
      </c>
      <c r="B10" s="11">
        <v>769</v>
      </c>
      <c r="C10" s="11">
        <v>8779</v>
      </c>
      <c r="D10" s="11">
        <f>SUM(Table7[[#This Row],[Killed]:[Serious]])</f>
        <v>9548</v>
      </c>
      <c r="E10" s="11">
        <v>19073</v>
      </c>
      <c r="F10" s="56">
        <f>SUM(Table7[[#This Row],[Killed and Serious]:[Slight]])</f>
        <v>28621</v>
      </c>
    </row>
    <row r="11" spans="1:6" ht="23.25" customHeight="1">
      <c r="A11" s="7">
        <v>1980</v>
      </c>
      <c r="B11" s="11">
        <v>700</v>
      </c>
      <c r="C11" s="11">
        <v>8839</v>
      </c>
      <c r="D11" s="11">
        <f>SUM(Table7[[#This Row],[Killed]:[Serious]])</f>
        <v>9539</v>
      </c>
      <c r="E11" s="11">
        <v>19747</v>
      </c>
      <c r="F11" s="56">
        <f>SUM(Table7[[#This Row],[Killed and Serious]:[Slight]])</f>
        <v>29286</v>
      </c>
    </row>
    <row r="12" spans="1:6" ht="22.5" customHeight="1">
      <c r="A12" s="7">
        <v>1985</v>
      </c>
      <c r="B12" s="11">
        <v>602</v>
      </c>
      <c r="C12" s="11">
        <v>7786</v>
      </c>
      <c r="D12" s="11">
        <f>SUM(Table7[[#This Row],[Killed]:[Serious]])</f>
        <v>8388</v>
      </c>
      <c r="E12" s="11">
        <v>18899</v>
      </c>
      <c r="F12" s="56">
        <f>SUM(Table7[[#This Row],[Killed and Serious]:[Slight]])</f>
        <v>27287</v>
      </c>
    </row>
    <row r="13" spans="1:6">
      <c r="A13" s="7">
        <v>1986</v>
      </c>
      <c r="B13" s="11">
        <v>601</v>
      </c>
      <c r="C13" s="11">
        <v>7422</v>
      </c>
      <c r="D13" s="11">
        <f>SUM(Table7[[#This Row],[Killed]:[Serious]])</f>
        <v>8023</v>
      </c>
      <c r="E13" s="11">
        <v>18094</v>
      </c>
      <c r="F13" s="56">
        <f>SUM(Table7[[#This Row],[Killed and Serious]:[Slight]])</f>
        <v>26117</v>
      </c>
    </row>
    <row r="14" spans="1:6">
      <c r="A14" s="7">
        <v>1987</v>
      </c>
      <c r="B14" s="11">
        <v>556</v>
      </c>
      <c r="C14" s="11">
        <v>6707</v>
      </c>
      <c r="D14" s="11">
        <f>SUM(Table7[[#This Row],[Killed]:[Serious]])</f>
        <v>7263</v>
      </c>
      <c r="E14" s="11">
        <v>17485</v>
      </c>
      <c r="F14" s="56">
        <f>SUM(Table7[[#This Row],[Killed and Serious]:[Slight]])</f>
        <v>24748</v>
      </c>
    </row>
    <row r="15" spans="1:6">
      <c r="A15" s="7">
        <v>1988</v>
      </c>
      <c r="B15" s="11">
        <v>554</v>
      </c>
      <c r="C15" s="11">
        <v>6732</v>
      </c>
      <c r="D15" s="11">
        <f>SUM(Table7[[#This Row],[Killed]:[Serious]])</f>
        <v>7286</v>
      </c>
      <c r="E15" s="11">
        <v>18139</v>
      </c>
      <c r="F15" s="56">
        <f>SUM(Table7[[#This Row],[Killed and Serious]:[Slight]])</f>
        <v>25425</v>
      </c>
    </row>
    <row r="16" spans="1:6">
      <c r="A16" s="7">
        <v>1989</v>
      </c>
      <c r="B16" s="11">
        <v>553</v>
      </c>
      <c r="C16" s="11">
        <v>6998</v>
      </c>
      <c r="D16" s="11">
        <f>SUM(Table7[[#This Row],[Killed]:[Serious]])</f>
        <v>7551</v>
      </c>
      <c r="E16" s="11">
        <v>19981</v>
      </c>
      <c r="F16" s="56">
        <f>SUM(Table7[[#This Row],[Killed and Serious]:[Slight]])</f>
        <v>27532</v>
      </c>
    </row>
    <row r="17" spans="1:9">
      <c r="A17" s="7">
        <v>1990</v>
      </c>
      <c r="B17" s="11">
        <v>546</v>
      </c>
      <c r="C17" s="11">
        <v>6252</v>
      </c>
      <c r="D17" s="11">
        <f>SUM(Table7[[#This Row],[Killed]:[Serious]])</f>
        <v>6798</v>
      </c>
      <c r="E17" s="11">
        <v>20430</v>
      </c>
      <c r="F17" s="56">
        <f>SUM(Table7[[#This Row],[Killed and Serious]:[Slight]])</f>
        <v>27228</v>
      </c>
    </row>
    <row r="18" spans="1:9">
      <c r="A18" s="7">
        <v>1991</v>
      </c>
      <c r="B18" s="11">
        <v>491</v>
      </c>
      <c r="C18" s="11">
        <v>5638</v>
      </c>
      <c r="D18" s="11">
        <f>SUM(Table7[[#This Row],[Killed]:[Serious]])</f>
        <v>6129</v>
      </c>
      <c r="E18" s="11">
        <v>19217</v>
      </c>
      <c r="F18" s="56">
        <f>SUM(Table7[[#This Row],[Killed and Serious]:[Slight]])</f>
        <v>25346</v>
      </c>
    </row>
    <row r="19" spans="1:9">
      <c r="A19" s="7">
        <v>1992</v>
      </c>
      <c r="B19" s="11">
        <v>463</v>
      </c>
      <c r="C19" s="11">
        <v>5176</v>
      </c>
      <c r="D19" s="11">
        <f>SUM(Table7[[#This Row],[Killed]:[Serious]])</f>
        <v>5639</v>
      </c>
      <c r="E19" s="11">
        <v>18534</v>
      </c>
      <c r="F19" s="56">
        <f>SUM(Table7[[#This Row],[Killed and Serious]:[Slight]])</f>
        <v>24173</v>
      </c>
    </row>
    <row r="20" spans="1:9">
      <c r="A20" s="7">
        <v>1993</v>
      </c>
      <c r="B20" s="11">
        <v>399</v>
      </c>
      <c r="C20" s="11">
        <v>4454</v>
      </c>
      <c r="D20" s="11">
        <f>SUM(Table7[[#This Row],[Killed]:[Serious]])</f>
        <v>4853</v>
      </c>
      <c r="E20" s="11">
        <v>17561</v>
      </c>
      <c r="F20" s="56">
        <f>SUM(Table7[[#This Row],[Killed and Serious]:[Slight]])</f>
        <v>22414</v>
      </c>
    </row>
    <row r="21" spans="1:9">
      <c r="A21" s="7">
        <v>1994</v>
      </c>
      <c r="B21" s="11">
        <v>363</v>
      </c>
      <c r="C21" s="11">
        <v>5208</v>
      </c>
      <c r="D21" s="11">
        <f>SUM(Table7[[#This Row],[Killed]:[Serious]])</f>
        <v>5571</v>
      </c>
      <c r="E21" s="11">
        <v>17002</v>
      </c>
      <c r="F21" s="56">
        <f>SUM(Table7[[#This Row],[Killed and Serious]:[Slight]])</f>
        <v>22573</v>
      </c>
    </row>
    <row r="22" spans="1:9">
      <c r="A22" s="7">
        <v>1995</v>
      </c>
      <c r="B22" s="11">
        <v>409</v>
      </c>
      <c r="C22" s="11">
        <v>4930</v>
      </c>
      <c r="D22" s="11">
        <f>SUM(Table7[[#This Row],[Killed]:[Serious]])</f>
        <v>5339</v>
      </c>
      <c r="E22" s="11">
        <v>16855</v>
      </c>
      <c r="F22" s="56">
        <f>SUM(Table7[[#This Row],[Killed and Serious]:[Slight]])</f>
        <v>22194</v>
      </c>
    </row>
    <row r="23" spans="1:9">
      <c r="A23" s="7">
        <v>1996</v>
      </c>
      <c r="B23" s="11">
        <v>357</v>
      </c>
      <c r="C23" s="11">
        <v>4041</v>
      </c>
      <c r="D23" s="11">
        <f>SUM(Table7[[#This Row],[Killed]:[Serious]])</f>
        <v>4398</v>
      </c>
      <c r="E23" s="11">
        <v>17318</v>
      </c>
      <c r="F23" s="56">
        <f>SUM(Table7[[#This Row],[Killed and Serious]:[Slight]])</f>
        <v>21716</v>
      </c>
    </row>
    <row r="24" spans="1:9">
      <c r="A24" s="7">
        <v>1997</v>
      </c>
      <c r="B24" s="11">
        <v>377</v>
      </c>
      <c r="C24" s="11">
        <v>4047</v>
      </c>
      <c r="D24" s="11">
        <f>SUM(Table7[[#This Row],[Killed]:[Serious]])</f>
        <v>4424</v>
      </c>
      <c r="E24" s="11">
        <v>18205</v>
      </c>
      <c r="F24" s="56">
        <f>SUM(Table7[[#This Row],[Killed and Serious]:[Slight]])</f>
        <v>22629</v>
      </c>
    </row>
    <row r="25" spans="1:9">
      <c r="A25" s="7">
        <v>1998</v>
      </c>
      <c r="B25" s="11">
        <v>385</v>
      </c>
      <c r="C25" s="11">
        <v>4072</v>
      </c>
      <c r="D25" s="11">
        <f>SUM(Table7[[#This Row],[Killed]:[Serious]])</f>
        <v>4457</v>
      </c>
      <c r="E25" s="11">
        <v>18010</v>
      </c>
      <c r="F25" s="56">
        <f>SUM(Table7[[#This Row],[Killed and Serious]:[Slight]])</f>
        <v>22467</v>
      </c>
    </row>
    <row r="26" spans="1:9">
      <c r="A26" s="7">
        <v>1999</v>
      </c>
      <c r="B26" s="11">
        <v>310</v>
      </c>
      <c r="C26" s="11">
        <v>3765</v>
      </c>
      <c r="D26" s="11">
        <f>SUM(Table7[[#This Row],[Killed]:[Serious]])</f>
        <v>4075</v>
      </c>
      <c r="E26" s="11">
        <v>16927</v>
      </c>
      <c r="F26" s="56">
        <f>SUM(Table7[[#This Row],[Killed and Serious]:[Slight]])</f>
        <v>21002</v>
      </c>
    </row>
    <row r="27" spans="1:9">
      <c r="A27" s="7">
        <v>2000</v>
      </c>
      <c r="B27" s="11">
        <v>326</v>
      </c>
      <c r="C27" s="11">
        <v>3568</v>
      </c>
      <c r="D27" s="11">
        <f>SUM(Table7[[#This Row],[Killed]:[Serious]])</f>
        <v>3894</v>
      </c>
      <c r="E27" s="11">
        <v>16624</v>
      </c>
      <c r="F27" s="56">
        <f>SUM(Table7[[#This Row],[Killed and Serious]:[Slight]])</f>
        <v>20518</v>
      </c>
    </row>
    <row r="28" spans="1:9">
      <c r="A28" s="7">
        <v>2001</v>
      </c>
      <c r="B28" s="11">
        <v>348</v>
      </c>
      <c r="C28" s="11">
        <v>3410</v>
      </c>
      <c r="D28" s="11">
        <f>SUM(Table7[[#This Row],[Killed]:[Serious]])</f>
        <v>3758</v>
      </c>
      <c r="E28" s="11">
        <v>16153</v>
      </c>
      <c r="F28" s="56">
        <f>SUM(Table7[[#This Row],[Killed and Serious]:[Slight]])</f>
        <v>19911</v>
      </c>
    </row>
    <row r="29" spans="1:9">
      <c r="A29" s="7">
        <v>2002</v>
      </c>
      <c r="B29" s="11">
        <v>304</v>
      </c>
      <c r="C29" s="11">
        <v>3229</v>
      </c>
      <c r="D29" s="11">
        <f>SUM(Table7[[#This Row],[Killed]:[Serious]])</f>
        <v>3533</v>
      </c>
      <c r="E29" s="11">
        <v>15742</v>
      </c>
      <c r="F29" s="56">
        <f>SUM(Table7[[#This Row],[Killed and Serious]:[Slight]])</f>
        <v>19275</v>
      </c>
    </row>
    <row r="30" spans="1:9">
      <c r="A30" s="121" t="s">
        <v>181</v>
      </c>
      <c r="B30" s="184">
        <v>336</v>
      </c>
      <c r="C30" s="131">
        <v>2957</v>
      </c>
      <c r="D30" s="131">
        <f>SUM(Table7[[#This Row],[Killed]:[Serious]])</f>
        <v>3293</v>
      </c>
      <c r="E30" s="131">
        <v>15463</v>
      </c>
      <c r="F30" s="185">
        <f>SUM(Table7[[#This Row],[Killed and Serious]:[Slight]])</f>
        <v>18756</v>
      </c>
    </row>
    <row r="31" spans="1:9">
      <c r="A31" s="7">
        <v>2004</v>
      </c>
      <c r="B31" s="11">
        <v>308</v>
      </c>
      <c r="C31" s="11">
        <v>4927.6099999999997</v>
      </c>
      <c r="D31" s="56">
        <f>Table7[[#This Row],[Killed]]+Table7[[#This Row],[Serious]]</f>
        <v>5235.6099999999997</v>
      </c>
      <c r="E31" s="11">
        <v>13155.4</v>
      </c>
      <c r="F31" s="116">
        <v>18502</v>
      </c>
    </row>
    <row r="32" spans="1:9">
      <c r="A32" s="7">
        <v>2005</v>
      </c>
      <c r="B32" s="11">
        <v>286</v>
      </c>
      <c r="C32" s="11">
        <v>4844.78</v>
      </c>
      <c r="D32" s="56">
        <f>Table7[[#This Row],[Killed]]+Table7[[#This Row],[Serious]]</f>
        <v>5130.78</v>
      </c>
      <c r="E32" s="11">
        <v>12629.2</v>
      </c>
      <c r="F32" s="116">
        <v>17885</v>
      </c>
      <c r="I32" s="114"/>
    </row>
    <row r="33" spans="1:9">
      <c r="A33" s="7">
        <v>2006</v>
      </c>
      <c r="B33" s="11">
        <v>314</v>
      </c>
      <c r="C33" s="11">
        <v>4703.03</v>
      </c>
      <c r="D33" s="56">
        <f>Table7[[#This Row],[Killed]]+Table7[[#This Row],[Serious]]</f>
        <v>5017.03</v>
      </c>
      <c r="E33" s="11">
        <v>12109</v>
      </c>
      <c r="F33" s="116">
        <v>17269</v>
      </c>
      <c r="I33" s="114"/>
    </row>
    <row r="34" spans="1:9">
      <c r="A34" s="7">
        <v>2007</v>
      </c>
      <c r="B34" s="11">
        <v>281</v>
      </c>
      <c r="C34" s="11">
        <v>4309.8900000000003</v>
      </c>
      <c r="D34" s="56">
        <f>Table7[[#This Row],[Killed]]+Table7[[#This Row],[Serious]]</f>
        <v>4590.8900000000003</v>
      </c>
      <c r="E34" s="11">
        <v>11447.1</v>
      </c>
      <c r="F34" s="116">
        <v>16239</v>
      </c>
      <c r="I34" s="114"/>
    </row>
    <row r="35" spans="1:9">
      <c r="A35" s="7">
        <v>2008</v>
      </c>
      <c r="B35" s="11">
        <v>270</v>
      </c>
      <c r="C35" s="11">
        <v>4395.82</v>
      </c>
      <c r="D35" s="56">
        <f>Table7[[#This Row],[Killed]]+Table7[[#This Row],[Serious]]</f>
        <v>4665.82</v>
      </c>
      <c r="E35" s="11">
        <v>10865.2</v>
      </c>
      <c r="F35" s="116">
        <v>15592</v>
      </c>
      <c r="I35" s="114"/>
    </row>
    <row r="36" spans="1:9">
      <c r="A36" s="7">
        <v>2009</v>
      </c>
      <c r="B36" s="11">
        <v>216</v>
      </c>
      <c r="C36" s="11">
        <v>4109</v>
      </c>
      <c r="D36" s="56">
        <f>Table7[[#This Row],[Killed]]+Table7[[#This Row],[Serious]]</f>
        <v>4325</v>
      </c>
      <c r="E36" s="11">
        <v>10596</v>
      </c>
      <c r="F36" s="116">
        <v>15043</v>
      </c>
      <c r="I36" s="114"/>
    </row>
    <row r="37" spans="1:9">
      <c r="A37" s="7">
        <v>2010</v>
      </c>
      <c r="B37" s="11">
        <v>208</v>
      </c>
      <c r="C37" s="11">
        <v>3554.99</v>
      </c>
      <c r="D37" s="56">
        <f>Table7[[#This Row],[Killed]]+Table7[[#This Row],[Serious]]</f>
        <v>3762.99</v>
      </c>
      <c r="E37" s="11">
        <v>9561</v>
      </c>
      <c r="F37" s="116">
        <v>13338</v>
      </c>
      <c r="I37" s="114"/>
    </row>
    <row r="38" spans="1:9">
      <c r="A38" s="7">
        <v>2011</v>
      </c>
      <c r="B38" s="11">
        <v>185</v>
      </c>
      <c r="C38" s="11">
        <v>3413.15</v>
      </c>
      <c r="D38" s="56">
        <f>Table7[[#This Row],[Killed]]+Table7[[#This Row],[Serious]]</f>
        <v>3598.15</v>
      </c>
      <c r="E38" s="11">
        <v>9155.9</v>
      </c>
      <c r="F38" s="116">
        <v>12785</v>
      </c>
      <c r="I38" s="114"/>
    </row>
    <row r="39" spans="1:9">
      <c r="A39" s="7">
        <v>2012</v>
      </c>
      <c r="B39" s="11">
        <v>176</v>
      </c>
      <c r="C39" s="11">
        <v>3518.79</v>
      </c>
      <c r="D39" s="56">
        <f>Table7[[#This Row],[Killed]]+Table7[[#This Row],[Serious]]</f>
        <v>3694.79</v>
      </c>
      <c r="E39" s="11">
        <v>8879.2000000000007</v>
      </c>
      <c r="F39" s="116">
        <v>12712</v>
      </c>
      <c r="I39" s="114"/>
    </row>
    <row r="40" spans="1:9">
      <c r="A40" s="7">
        <v>2013</v>
      </c>
      <c r="B40" s="11">
        <v>172</v>
      </c>
      <c r="C40" s="11">
        <v>3106.69</v>
      </c>
      <c r="D40" s="56">
        <f>Table7[[#This Row],[Killed]]+Table7[[#This Row],[Serious]]</f>
        <v>3278.69</v>
      </c>
      <c r="E40" s="11">
        <v>8186.3</v>
      </c>
      <c r="F40" s="116">
        <v>11492</v>
      </c>
      <c r="I40" s="114"/>
    </row>
    <row r="41" spans="1:9">
      <c r="A41" s="7">
        <v>2014</v>
      </c>
      <c r="B41" s="11">
        <v>203</v>
      </c>
      <c r="C41" s="11">
        <v>3100.3</v>
      </c>
      <c r="D41" s="56">
        <f>Table7[[#This Row],[Killed]]+Table7[[#This Row],[Serious]]</f>
        <v>3303.3</v>
      </c>
      <c r="E41" s="11">
        <v>7926.7</v>
      </c>
      <c r="F41" s="116">
        <v>11302</v>
      </c>
      <c r="I41" s="114"/>
    </row>
    <row r="42" spans="1:9">
      <c r="A42" s="7">
        <v>2015</v>
      </c>
      <c r="B42" s="11">
        <v>168</v>
      </c>
      <c r="C42" s="11">
        <v>2989.56</v>
      </c>
      <c r="D42" s="56">
        <f>Table7[[#This Row],[Killed]]+Table7[[#This Row],[Serious]]</f>
        <v>3157.56</v>
      </c>
      <c r="E42" s="11">
        <v>7781.4</v>
      </c>
      <c r="F42" s="116">
        <v>10977</v>
      </c>
      <c r="I42" s="114"/>
    </row>
    <row r="43" spans="1:9">
      <c r="A43" s="7">
        <v>2016</v>
      </c>
      <c r="B43" s="11">
        <v>191</v>
      </c>
      <c r="C43" s="11">
        <v>3055.2</v>
      </c>
      <c r="D43" s="56">
        <f>Table7[[#This Row],[Killed]]+Table7[[#This Row],[Serious]]</f>
        <v>3246.2</v>
      </c>
      <c r="E43" s="11">
        <v>7617.8</v>
      </c>
      <c r="F43" s="116">
        <v>10898</v>
      </c>
      <c r="I43" s="114"/>
    </row>
    <row r="44" spans="1:9">
      <c r="A44" s="7">
        <v>2017</v>
      </c>
      <c r="B44" s="11">
        <v>145</v>
      </c>
      <c r="C44" s="11">
        <v>2739.27</v>
      </c>
      <c r="D44" s="56">
        <f>Table7[[#This Row],[Killed]]+Table7[[#This Row],[Serious]]</f>
        <v>2884.27</v>
      </c>
      <c r="E44" s="11">
        <v>6470.7</v>
      </c>
      <c r="F44" s="116">
        <v>9433</v>
      </c>
      <c r="I44" s="114"/>
    </row>
    <row r="45" spans="1:9">
      <c r="A45" s="7">
        <v>2018</v>
      </c>
      <c r="B45" s="11">
        <v>161</v>
      </c>
      <c r="C45" s="11">
        <v>2647.37</v>
      </c>
      <c r="D45" s="56">
        <f>Table7[[#This Row],[Killed]]+Table7[[#This Row],[Serious]]</f>
        <v>2808.37</v>
      </c>
      <c r="E45" s="11">
        <v>5567.6</v>
      </c>
      <c r="F45" s="116">
        <v>8424</v>
      </c>
      <c r="I45" s="114"/>
    </row>
    <row r="46" spans="1:9">
      <c r="A46" s="7">
        <v>2019</v>
      </c>
      <c r="B46" s="11">
        <v>164</v>
      </c>
      <c r="C46" s="11">
        <v>2448.9499999999998</v>
      </c>
      <c r="D46" s="56">
        <f>Table7[[#This Row],[Killed]]+Table7[[#This Row],[Serious]]</f>
        <v>2612.9499999999998</v>
      </c>
      <c r="E46" s="11">
        <v>4880</v>
      </c>
      <c r="F46" s="116">
        <v>7703</v>
      </c>
      <c r="I46" s="114"/>
    </row>
    <row r="47" spans="1:9">
      <c r="A47" s="8" t="s">
        <v>184</v>
      </c>
      <c r="B47" s="11">
        <v>141</v>
      </c>
      <c r="C47" s="11">
        <v>1531</v>
      </c>
      <c r="D47" s="56">
        <f>Table7[[#This Row],[Killed]]+Table7[[#This Row],[Serious]]</f>
        <v>1672</v>
      </c>
      <c r="E47" s="11">
        <v>3375</v>
      </c>
      <c r="F47" s="116">
        <v>5047</v>
      </c>
      <c r="I47" s="114"/>
    </row>
    <row r="48" spans="1:9" s="114" customFormat="1">
      <c r="A48" s="8" t="s">
        <v>182</v>
      </c>
      <c r="B48" s="11">
        <v>139</v>
      </c>
      <c r="C48" s="11">
        <v>1596</v>
      </c>
      <c r="D48" s="56">
        <f>Table7[[#This Row],[Killed]]+Table7[[#This Row],[Serious]]</f>
        <v>1735</v>
      </c>
      <c r="E48" s="11">
        <v>3288</v>
      </c>
      <c r="F48" s="116">
        <v>5023</v>
      </c>
    </row>
    <row r="49" spans="1:6" ht="32.25" customHeight="1">
      <c r="A49" s="5" t="s">
        <v>185</v>
      </c>
      <c r="B49" s="56">
        <f>AVERAGE(B41:B45)</f>
        <v>173.6</v>
      </c>
      <c r="C49" s="56">
        <f t="shared" ref="C49:F49" si="0">AVERAGE(C41:C45)</f>
        <v>2906.34</v>
      </c>
      <c r="D49" s="56">
        <f t="shared" si="0"/>
        <v>3079.94</v>
      </c>
      <c r="E49" s="56">
        <f t="shared" si="0"/>
        <v>7072.8399999999992</v>
      </c>
      <c r="F49" s="56">
        <f t="shared" si="0"/>
        <v>10206.799999999999</v>
      </c>
    </row>
    <row r="50" spans="1:6" ht="32.25" customHeight="1">
      <c r="A50" s="5" t="s">
        <v>186</v>
      </c>
      <c r="B50" s="55">
        <f>(B48-B47)/B47</f>
        <v>-1.4184397163120567E-2</v>
      </c>
      <c r="C50" s="55">
        <f t="shared" ref="C50:F50" si="1">(C48-C47)/C47</f>
        <v>4.2455911169170475E-2</v>
      </c>
      <c r="D50" s="55">
        <f t="shared" si="1"/>
        <v>3.7679425837320576E-2</v>
      </c>
      <c r="E50" s="55">
        <f>(E48-E47)/E47</f>
        <v>-2.5777777777777778E-2</v>
      </c>
      <c r="F50" s="192">
        <f t="shared" si="1"/>
        <v>-4.7553001783237564E-3</v>
      </c>
    </row>
    <row r="51" spans="1:6" ht="27.75" customHeight="1">
      <c r="A51" s="5" t="s">
        <v>187</v>
      </c>
      <c r="B51" s="55">
        <f>(B48-B49)/B49</f>
        <v>-0.19930875576036863</v>
      </c>
      <c r="C51" s="55">
        <f t="shared" ref="C51:F51" si="2">(C48-C49)/C49</f>
        <v>-0.45085571543590913</v>
      </c>
      <c r="D51" s="55">
        <f t="shared" si="2"/>
        <v>-0.43667733787021829</v>
      </c>
      <c r="E51" s="55">
        <f t="shared" si="2"/>
        <v>-0.53512309058313201</v>
      </c>
      <c r="F51" s="55">
        <f t="shared" si="2"/>
        <v>-0.50787710154014964</v>
      </c>
    </row>
  </sheetData>
  <pageMargins left="0.7" right="0.7" top="0.75" bottom="0.75" header="0.3" footer="0.3"/>
  <pageSetup paperSize="9" scale="54" orientation="portrait" horizontalDpi="1200" verticalDpi="12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U24"/>
  <sheetViews>
    <sheetView zoomScaleNormal="100" workbookViewId="0">
      <selection activeCell="B4" sqref="B4"/>
    </sheetView>
  </sheetViews>
  <sheetFormatPr defaultColWidth="9.140625" defaultRowHeight="15"/>
  <cols>
    <col min="1" max="1" width="21" style="118" customWidth="1"/>
    <col min="2" max="16384" width="9.140625" style="118"/>
  </cols>
  <sheetData>
    <row r="1" spans="1:21" ht="18.75">
      <c r="A1" s="123" t="s">
        <v>266</v>
      </c>
    </row>
    <row r="2" spans="1:21">
      <c r="A2" s="115" t="s">
        <v>178</v>
      </c>
    </row>
    <row r="3" spans="1:21" ht="60">
      <c r="A3" s="124"/>
      <c r="B3" s="120" t="s">
        <v>146</v>
      </c>
      <c r="C3" s="120" t="s">
        <v>147</v>
      </c>
      <c r="D3" s="120" t="s">
        <v>148</v>
      </c>
      <c r="E3" s="120" t="s">
        <v>149</v>
      </c>
      <c r="F3" s="120" t="s">
        <v>150</v>
      </c>
    </row>
    <row r="4" spans="1:21">
      <c r="A4" s="81" t="s">
        <v>188</v>
      </c>
      <c r="B4" s="80">
        <f>AVERAGE(B15:B19)</f>
        <v>2906.2</v>
      </c>
      <c r="C4" s="80">
        <f t="shared" ref="C4:F4" si="0">AVERAGE(C15:C19)</f>
        <v>7073</v>
      </c>
      <c r="D4" s="80">
        <f t="shared" si="0"/>
        <v>1627.6</v>
      </c>
      <c r="E4" s="80">
        <f t="shared" si="0"/>
        <v>8351.6</v>
      </c>
      <c r="F4" s="80">
        <f t="shared" si="0"/>
        <v>9979.2000000000007</v>
      </c>
    </row>
    <row r="5" spans="1:21">
      <c r="A5" s="121">
        <v>2004</v>
      </c>
      <c r="B5" s="122">
        <v>4928</v>
      </c>
      <c r="C5" s="122">
        <v>13155</v>
      </c>
      <c r="D5" s="122">
        <v>2741</v>
      </c>
      <c r="E5" s="122">
        <v>15342</v>
      </c>
      <c r="F5" s="80">
        <f>SUM(D5:E5)</f>
        <v>18083</v>
      </c>
      <c r="R5" s="75"/>
      <c r="S5" s="75"/>
      <c r="T5" s="75"/>
      <c r="U5" s="75"/>
    </row>
    <row r="6" spans="1:21">
      <c r="A6" s="121">
        <v>2005</v>
      </c>
      <c r="B6" s="122">
        <v>4845</v>
      </c>
      <c r="C6" s="122">
        <v>12629</v>
      </c>
      <c r="D6" s="122">
        <v>2643</v>
      </c>
      <c r="E6" s="122">
        <v>14831</v>
      </c>
      <c r="F6" s="80">
        <f t="shared" ref="F6:F22" si="1">SUM(D6:E6)</f>
        <v>17474</v>
      </c>
      <c r="R6" s="75"/>
      <c r="S6" s="75"/>
      <c r="T6" s="75"/>
      <c r="U6" s="75"/>
    </row>
    <row r="7" spans="1:21">
      <c r="A7" s="121">
        <v>2006</v>
      </c>
      <c r="B7" s="122">
        <v>4703</v>
      </c>
      <c r="C7" s="122">
        <v>12109</v>
      </c>
      <c r="D7" s="122">
        <v>2614</v>
      </c>
      <c r="E7" s="122">
        <v>14198</v>
      </c>
      <c r="F7" s="80">
        <f t="shared" si="1"/>
        <v>16812</v>
      </c>
      <c r="R7" s="75"/>
      <c r="S7" s="75"/>
      <c r="T7" s="75"/>
      <c r="U7" s="75"/>
    </row>
    <row r="8" spans="1:21">
      <c r="A8" s="121">
        <v>2007</v>
      </c>
      <c r="B8" s="122">
        <v>4310</v>
      </c>
      <c r="C8" s="122">
        <v>11447</v>
      </c>
      <c r="D8" s="122">
        <v>2364</v>
      </c>
      <c r="E8" s="122">
        <v>13393</v>
      </c>
      <c r="F8" s="80">
        <f t="shared" si="1"/>
        <v>15757</v>
      </c>
      <c r="R8" s="75"/>
      <c r="S8" s="75"/>
      <c r="T8" s="75"/>
      <c r="U8" s="75"/>
    </row>
    <row r="9" spans="1:21">
      <c r="A9" s="121">
        <v>2008</v>
      </c>
      <c r="B9" s="122">
        <v>4396</v>
      </c>
      <c r="C9" s="122">
        <v>10865</v>
      </c>
      <c r="D9" s="122">
        <v>2571</v>
      </c>
      <c r="E9" s="122">
        <v>12690</v>
      </c>
      <c r="F9" s="80">
        <f t="shared" si="1"/>
        <v>15261</v>
      </c>
      <c r="R9" s="75"/>
      <c r="S9" s="75"/>
      <c r="T9" s="75"/>
      <c r="U9" s="75"/>
    </row>
    <row r="10" spans="1:21">
      <c r="A10" s="121">
        <v>2009</v>
      </c>
      <c r="B10" s="122">
        <v>4109</v>
      </c>
      <c r="C10" s="122">
        <v>10596</v>
      </c>
      <c r="D10" s="122">
        <v>2281</v>
      </c>
      <c r="E10" s="122">
        <v>12424</v>
      </c>
      <c r="F10" s="80">
        <f t="shared" si="1"/>
        <v>14705</v>
      </c>
      <c r="R10" s="75"/>
      <c r="S10" s="75"/>
      <c r="T10" s="75"/>
      <c r="U10" s="75"/>
    </row>
    <row r="11" spans="1:21">
      <c r="A11" s="121">
        <v>2010</v>
      </c>
      <c r="B11" s="122">
        <v>3555</v>
      </c>
      <c r="C11" s="122">
        <v>9561</v>
      </c>
      <c r="D11" s="122">
        <v>1964</v>
      </c>
      <c r="E11" s="122">
        <v>11152</v>
      </c>
      <c r="F11" s="80">
        <f t="shared" si="1"/>
        <v>13116</v>
      </c>
      <c r="R11" s="75"/>
      <c r="S11" s="75"/>
      <c r="T11" s="75"/>
      <c r="U11" s="75"/>
    </row>
    <row r="12" spans="1:21">
      <c r="A12" s="121">
        <v>2011</v>
      </c>
      <c r="B12" s="122">
        <v>3413</v>
      </c>
      <c r="C12" s="122">
        <v>9156</v>
      </c>
      <c r="D12" s="122">
        <v>1871</v>
      </c>
      <c r="E12" s="122">
        <v>10698</v>
      </c>
      <c r="F12" s="80">
        <f t="shared" si="1"/>
        <v>12569</v>
      </c>
      <c r="R12" s="75"/>
      <c r="S12" s="75"/>
      <c r="T12" s="75"/>
      <c r="U12" s="75"/>
    </row>
    <row r="13" spans="1:21">
      <c r="A13" s="121">
        <v>2012</v>
      </c>
      <c r="B13" s="122">
        <v>3519</v>
      </c>
      <c r="C13" s="122">
        <v>8879</v>
      </c>
      <c r="D13" s="122">
        <v>1956</v>
      </c>
      <c r="E13" s="122">
        <v>10442</v>
      </c>
      <c r="F13" s="80">
        <f t="shared" si="1"/>
        <v>12398</v>
      </c>
      <c r="R13" s="75"/>
      <c r="S13" s="75"/>
      <c r="T13" s="75"/>
      <c r="U13" s="75"/>
    </row>
    <row r="14" spans="1:21">
      <c r="A14" s="121">
        <v>2013</v>
      </c>
      <c r="B14" s="122">
        <v>3107</v>
      </c>
      <c r="C14" s="122">
        <v>8186</v>
      </c>
      <c r="D14" s="122">
        <v>1662</v>
      </c>
      <c r="E14" s="122">
        <v>9631</v>
      </c>
      <c r="F14" s="80">
        <f t="shared" si="1"/>
        <v>11293</v>
      </c>
      <c r="R14" s="75"/>
      <c r="S14" s="75"/>
      <c r="T14" s="75"/>
      <c r="U14" s="75"/>
    </row>
    <row r="15" spans="1:21">
      <c r="A15" s="121">
        <v>2014</v>
      </c>
      <c r="B15" s="122">
        <v>3100</v>
      </c>
      <c r="C15" s="122">
        <v>7927</v>
      </c>
      <c r="D15" s="122">
        <v>1691</v>
      </c>
      <c r="E15" s="122">
        <v>9336</v>
      </c>
      <c r="F15" s="80">
        <f t="shared" si="1"/>
        <v>11027</v>
      </c>
      <c r="R15" s="75"/>
      <c r="S15" s="75"/>
      <c r="T15" s="75"/>
      <c r="U15" s="75"/>
    </row>
    <row r="16" spans="1:21">
      <c r="A16" s="121">
        <v>2015</v>
      </c>
      <c r="B16" s="122">
        <v>2990</v>
      </c>
      <c r="C16" s="122">
        <v>7781</v>
      </c>
      <c r="D16" s="122">
        <v>1597</v>
      </c>
      <c r="E16" s="122">
        <v>9174</v>
      </c>
      <c r="F16" s="80">
        <f t="shared" si="1"/>
        <v>10771</v>
      </c>
      <c r="R16" s="75"/>
      <c r="S16" s="75"/>
      <c r="T16" s="75"/>
      <c r="U16" s="75"/>
    </row>
    <row r="17" spans="1:21">
      <c r="A17" s="121">
        <v>2016</v>
      </c>
      <c r="B17" s="122">
        <v>3055</v>
      </c>
      <c r="C17" s="122">
        <v>7618</v>
      </c>
      <c r="D17" s="122">
        <v>1693</v>
      </c>
      <c r="E17" s="122">
        <v>8980</v>
      </c>
      <c r="F17" s="80">
        <f t="shared" si="1"/>
        <v>10673</v>
      </c>
      <c r="R17" s="75"/>
      <c r="S17" s="75"/>
      <c r="T17" s="75"/>
      <c r="U17" s="75"/>
    </row>
    <row r="18" spans="1:21">
      <c r="A18" s="121">
        <v>2017</v>
      </c>
      <c r="B18" s="122">
        <v>2739</v>
      </c>
      <c r="C18" s="122">
        <v>6471</v>
      </c>
      <c r="D18" s="122">
        <v>1577</v>
      </c>
      <c r="E18" s="122">
        <v>7633</v>
      </c>
      <c r="F18" s="80">
        <f t="shared" si="1"/>
        <v>9210</v>
      </c>
      <c r="R18" s="75"/>
      <c r="S18" s="75"/>
      <c r="T18" s="75"/>
      <c r="U18" s="75"/>
    </row>
    <row r="19" spans="1:21">
      <c r="A19" s="121">
        <v>2018</v>
      </c>
      <c r="B19" s="122">
        <v>2647</v>
      </c>
      <c r="C19" s="122">
        <v>5568</v>
      </c>
      <c r="D19" s="122">
        <v>1580</v>
      </c>
      <c r="E19" s="122">
        <v>6635</v>
      </c>
      <c r="F19" s="80">
        <f t="shared" si="1"/>
        <v>8215</v>
      </c>
      <c r="R19" s="75"/>
      <c r="S19" s="75"/>
      <c r="T19" s="75"/>
      <c r="U19" s="75"/>
    </row>
    <row r="20" spans="1:21">
      <c r="A20" s="121">
        <v>2019</v>
      </c>
      <c r="B20" s="122">
        <v>2449</v>
      </c>
      <c r="C20" s="122">
        <v>4880</v>
      </c>
      <c r="D20" s="122">
        <v>1842</v>
      </c>
      <c r="E20" s="122">
        <v>5487</v>
      </c>
      <c r="F20" s="80">
        <f t="shared" si="1"/>
        <v>7329</v>
      </c>
      <c r="R20" s="75"/>
      <c r="S20" s="75"/>
      <c r="T20" s="75"/>
      <c r="U20" s="75"/>
    </row>
    <row r="21" spans="1:21">
      <c r="A21" s="121">
        <v>2020</v>
      </c>
      <c r="B21" s="122">
        <v>1531</v>
      </c>
      <c r="C21" s="122">
        <v>3375</v>
      </c>
      <c r="D21" s="122">
        <v>1531</v>
      </c>
      <c r="E21" s="122">
        <v>3375</v>
      </c>
      <c r="F21" s="80">
        <f t="shared" si="1"/>
        <v>4906</v>
      </c>
      <c r="R21" s="75"/>
      <c r="S21" s="75"/>
      <c r="T21" s="75"/>
      <c r="U21" s="75"/>
    </row>
    <row r="22" spans="1:21">
      <c r="A22" s="121">
        <v>2021</v>
      </c>
      <c r="B22" s="122">
        <v>1596</v>
      </c>
      <c r="C22" s="122">
        <v>3288</v>
      </c>
      <c r="D22" s="122">
        <v>1596</v>
      </c>
      <c r="E22" s="122">
        <v>3288</v>
      </c>
      <c r="F22" s="80">
        <f t="shared" si="1"/>
        <v>4884</v>
      </c>
      <c r="R22" s="75"/>
      <c r="S22" s="75"/>
      <c r="T22" s="75"/>
      <c r="U22" s="75"/>
    </row>
    <row r="23" spans="1:21" ht="16.5" customHeight="1">
      <c r="A23" s="78" t="s">
        <v>264</v>
      </c>
      <c r="B23" s="77">
        <f>(B22-B21)/B21*100</f>
        <v>4.2455911169170477</v>
      </c>
      <c r="C23" s="77">
        <f>(C22-C21)/C21*100</f>
        <v>-2.5777777777777779</v>
      </c>
      <c r="D23" s="77"/>
      <c r="E23" s="77"/>
      <c r="F23" s="77">
        <f>(F22-F21)/F21*100</f>
        <v>-0.44843049327354262</v>
      </c>
    </row>
    <row r="24" spans="1:21" ht="28.5" customHeight="1">
      <c r="A24" s="78" t="s">
        <v>265</v>
      </c>
      <c r="B24" s="77">
        <f>(B22-B4)/B4*100</f>
        <v>-45.08292615786938</v>
      </c>
      <c r="C24" s="77">
        <f>(C22-C4)/C4*100</f>
        <v>-53.513360667326445</v>
      </c>
      <c r="D24" s="77"/>
      <c r="E24" s="79"/>
      <c r="F24" s="77">
        <f>(F22-F4)/F4*100</f>
        <v>-51.058201058201057</v>
      </c>
    </row>
  </sheetData>
  <pageMargins left="0.7" right="0.7" top="0.75" bottom="0.75" header="0.3" footer="0.3"/>
  <pageSetup paperSize="9" scale="7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3"/>
  <sheetViews>
    <sheetView zoomScaleNormal="100" workbookViewId="0">
      <pane ySplit="4" topLeftCell="A5" activePane="bottomLeft" state="frozen"/>
      <selection pane="bottomLeft"/>
    </sheetView>
  </sheetViews>
  <sheetFormatPr defaultRowHeight="15"/>
  <cols>
    <col min="1" max="1" width="23.7109375" customWidth="1"/>
    <col min="2" max="2" width="24.42578125" customWidth="1"/>
    <col min="3" max="3" width="17.28515625" customWidth="1"/>
    <col min="4" max="4" width="15.7109375" customWidth="1"/>
    <col min="5" max="5" width="10.5703125" customWidth="1"/>
    <col min="6" max="6" width="16.140625" customWidth="1"/>
    <col min="7" max="7" width="17.7109375" customWidth="1"/>
    <col min="8" max="8" width="18" customWidth="1"/>
    <col min="9" max="9" width="16.28515625" customWidth="1"/>
    <col min="10" max="10" width="16" customWidth="1"/>
    <col min="11" max="11" width="10.140625" customWidth="1"/>
  </cols>
  <sheetData>
    <row r="1" spans="1:11" ht="19.5" customHeight="1">
      <c r="A1" s="71" t="s">
        <v>192</v>
      </c>
    </row>
    <row r="2" spans="1:11" s="93" customFormat="1" ht="19.5" customHeight="1">
      <c r="A2" s="95" t="s">
        <v>178</v>
      </c>
    </row>
    <row r="3" spans="1:11" ht="19.5" customHeight="1">
      <c r="A3" s="82" t="s">
        <v>154</v>
      </c>
    </row>
    <row r="4" spans="1:11" ht="45.75" customHeight="1">
      <c r="A4" s="8" t="s">
        <v>18</v>
      </c>
      <c r="B4" s="8" t="s">
        <v>4</v>
      </c>
      <c r="C4" s="12" t="s">
        <v>15</v>
      </c>
      <c r="D4" s="12" t="s">
        <v>193</v>
      </c>
      <c r="E4" s="12" t="s">
        <v>14</v>
      </c>
      <c r="F4" s="12" t="s">
        <v>78</v>
      </c>
      <c r="G4" s="12" t="s">
        <v>194</v>
      </c>
      <c r="H4" s="12" t="s">
        <v>79</v>
      </c>
      <c r="I4" s="12" t="s">
        <v>16</v>
      </c>
      <c r="J4" s="12" t="s">
        <v>195</v>
      </c>
      <c r="K4" s="12" t="s">
        <v>17</v>
      </c>
    </row>
    <row r="5" spans="1:11">
      <c r="A5" s="1" t="s">
        <v>7</v>
      </c>
      <c r="B5" s="6" t="s">
        <v>188</v>
      </c>
      <c r="C5" s="11">
        <v>29</v>
      </c>
      <c r="D5" s="11">
        <v>640.79999999999995</v>
      </c>
      <c r="E5" s="11">
        <v>1475.6</v>
      </c>
      <c r="F5" s="11">
        <v>12.4</v>
      </c>
      <c r="G5" s="11">
        <v>32.6</v>
      </c>
      <c r="H5" s="11">
        <v>67.8</v>
      </c>
      <c r="I5" s="11">
        <v>41.4</v>
      </c>
      <c r="J5" s="11">
        <v>673.3</v>
      </c>
      <c r="K5" s="116">
        <v>1543.4</v>
      </c>
    </row>
    <row r="6" spans="1:11">
      <c r="A6" s="1"/>
      <c r="B6" s="6">
        <v>2019</v>
      </c>
      <c r="C6" s="11">
        <v>33</v>
      </c>
      <c r="D6" s="11">
        <v>534.29999999999995</v>
      </c>
      <c r="E6" s="11">
        <v>1189</v>
      </c>
      <c r="F6" s="11">
        <v>11</v>
      </c>
      <c r="G6" s="11">
        <v>35.9</v>
      </c>
      <c r="H6" s="11">
        <v>63</v>
      </c>
      <c r="I6" s="11">
        <v>44</v>
      </c>
      <c r="J6" s="11">
        <v>570.20000000000005</v>
      </c>
      <c r="K6" s="116">
        <v>1252</v>
      </c>
    </row>
    <row r="7" spans="1:11">
      <c r="A7" s="1"/>
      <c r="B7" s="6">
        <v>2020</v>
      </c>
      <c r="C7" s="11">
        <v>20</v>
      </c>
      <c r="D7" s="11">
        <v>292</v>
      </c>
      <c r="E7" s="11">
        <v>740</v>
      </c>
      <c r="F7" s="11">
        <v>14</v>
      </c>
      <c r="G7" s="11">
        <v>31</v>
      </c>
      <c r="H7" s="11">
        <v>71</v>
      </c>
      <c r="I7" s="11">
        <v>34</v>
      </c>
      <c r="J7" s="11">
        <v>323</v>
      </c>
      <c r="K7" s="116">
        <v>811</v>
      </c>
    </row>
    <row r="8" spans="1:11">
      <c r="A8" s="1"/>
      <c r="B8" s="6" t="s">
        <v>189</v>
      </c>
      <c r="C8" s="11">
        <v>23</v>
      </c>
      <c r="D8" s="11">
        <v>282</v>
      </c>
      <c r="E8" s="11">
        <v>712</v>
      </c>
      <c r="F8" s="11">
        <v>14</v>
      </c>
      <c r="G8" s="11">
        <v>18</v>
      </c>
      <c r="H8" s="11">
        <v>46</v>
      </c>
      <c r="I8" s="11">
        <v>37</v>
      </c>
      <c r="J8" s="11">
        <v>300</v>
      </c>
      <c r="K8" s="116">
        <v>758</v>
      </c>
    </row>
    <row r="9" spans="1:11">
      <c r="A9" s="1"/>
      <c r="B9" s="6" t="s">
        <v>190</v>
      </c>
      <c r="C9" s="55" t="str">
        <f t="shared" ref="C9:K9" si="0">IF(C7&gt;$F$72,(C8-C7)/C7,$F$73)</f>
        <v>[sample too small]</v>
      </c>
      <c r="D9" s="55">
        <f t="shared" si="0"/>
        <v>-3.4246575342465752E-2</v>
      </c>
      <c r="E9" s="55">
        <f t="shared" si="0"/>
        <v>-3.783783783783784E-2</v>
      </c>
      <c r="F9" s="55" t="str">
        <f t="shared" si="0"/>
        <v>[sample too small]</v>
      </c>
      <c r="G9" s="55" t="str">
        <f t="shared" si="0"/>
        <v>[sample too small]</v>
      </c>
      <c r="H9" s="55">
        <f t="shared" si="0"/>
        <v>-0.352112676056338</v>
      </c>
      <c r="I9" s="55" t="str">
        <f t="shared" si="0"/>
        <v>[sample too small]</v>
      </c>
      <c r="J9" s="55">
        <f t="shared" si="0"/>
        <v>-7.1207430340557279E-2</v>
      </c>
      <c r="K9" s="55">
        <f t="shared" si="0"/>
        <v>-6.5351418002466091E-2</v>
      </c>
    </row>
    <row r="10" spans="1:11">
      <c r="A10" s="1"/>
      <c r="B10" s="6" t="s">
        <v>191</v>
      </c>
      <c r="C10" s="55" t="str">
        <f t="shared" ref="C10:K10" si="1">IF(C5&gt;$F$72,(C8-C5)/C5,$F$73)</f>
        <v>[sample too small]</v>
      </c>
      <c r="D10" s="55">
        <f t="shared" si="1"/>
        <v>-0.55992509363295873</v>
      </c>
      <c r="E10" s="55">
        <f t="shared" si="1"/>
        <v>-0.51748441312008675</v>
      </c>
      <c r="F10" s="55" t="str">
        <f t="shared" si="1"/>
        <v>[sample too small]</v>
      </c>
      <c r="G10" s="55" t="str">
        <f t="shared" si="1"/>
        <v>[sample too small]</v>
      </c>
      <c r="H10" s="55">
        <f t="shared" si="1"/>
        <v>-0.32153392330383479</v>
      </c>
      <c r="I10" s="55" t="str">
        <f t="shared" si="1"/>
        <v>[sample too small]</v>
      </c>
      <c r="J10" s="55">
        <f t="shared" si="1"/>
        <v>-0.55443338779147477</v>
      </c>
      <c r="K10" s="55">
        <f t="shared" si="1"/>
        <v>-0.50887650641440973</v>
      </c>
    </row>
    <row r="11" spans="1:11" ht="27" customHeight="1">
      <c r="A11" s="1" t="s">
        <v>8</v>
      </c>
      <c r="B11" s="6" t="s">
        <v>188</v>
      </c>
      <c r="C11" s="11">
        <v>2.6</v>
      </c>
      <c r="D11" s="116">
        <v>240.3</v>
      </c>
      <c r="E11" s="11">
        <v>670.2</v>
      </c>
      <c r="F11" s="11">
        <v>3.8</v>
      </c>
      <c r="G11" s="11">
        <v>53</v>
      </c>
      <c r="H11" s="11">
        <v>99.4</v>
      </c>
      <c r="I11" s="11">
        <v>6.4</v>
      </c>
      <c r="J11" s="116">
        <v>293.3</v>
      </c>
      <c r="K11" s="116">
        <v>769.6</v>
      </c>
    </row>
    <row r="12" spans="1:11">
      <c r="A12" s="1"/>
      <c r="B12" s="6">
        <v>2019</v>
      </c>
      <c r="C12" s="11">
        <v>3</v>
      </c>
      <c r="D12" s="116">
        <v>199.7</v>
      </c>
      <c r="E12" s="11">
        <v>521</v>
      </c>
      <c r="F12" s="11">
        <v>6</v>
      </c>
      <c r="G12" s="11">
        <v>34.9</v>
      </c>
      <c r="H12" s="11">
        <v>70</v>
      </c>
      <c r="I12" s="11">
        <v>9</v>
      </c>
      <c r="J12" s="116">
        <v>234.6</v>
      </c>
      <c r="K12" s="116">
        <v>591</v>
      </c>
    </row>
    <row r="13" spans="1:11">
      <c r="A13" s="1"/>
      <c r="B13" s="6">
        <v>2020</v>
      </c>
      <c r="C13" s="11">
        <v>5</v>
      </c>
      <c r="D13" s="116">
        <v>195</v>
      </c>
      <c r="E13" s="11">
        <v>514</v>
      </c>
      <c r="F13" s="11">
        <v>6</v>
      </c>
      <c r="G13" s="11">
        <v>51</v>
      </c>
      <c r="H13" s="11">
        <v>93</v>
      </c>
      <c r="I13" s="11">
        <v>11</v>
      </c>
      <c r="J13" s="116">
        <v>246</v>
      </c>
      <c r="K13" s="116">
        <v>607</v>
      </c>
    </row>
    <row r="14" spans="1:11">
      <c r="A14" s="1"/>
      <c r="B14" s="6" t="s">
        <v>189</v>
      </c>
      <c r="C14" s="11">
        <v>3</v>
      </c>
      <c r="D14" s="116">
        <v>152</v>
      </c>
      <c r="E14" s="11">
        <v>416</v>
      </c>
      <c r="F14" s="11">
        <v>7</v>
      </c>
      <c r="G14" s="11">
        <v>38</v>
      </c>
      <c r="H14" s="11">
        <v>84</v>
      </c>
      <c r="I14" s="11">
        <v>10</v>
      </c>
      <c r="J14" s="116">
        <v>190</v>
      </c>
      <c r="K14" s="116">
        <v>500</v>
      </c>
    </row>
    <row r="15" spans="1:11">
      <c r="A15" s="1"/>
      <c r="B15" s="6" t="s">
        <v>190</v>
      </c>
      <c r="C15" s="55" t="str">
        <f t="shared" ref="C15:K15" si="2">IF(C13&gt;$F$72,(C14-C13)/C13,$F$73)</f>
        <v>[sample too small]</v>
      </c>
      <c r="D15" s="55">
        <f t="shared" si="2"/>
        <v>-0.22051282051282051</v>
      </c>
      <c r="E15" s="55">
        <f t="shared" si="2"/>
        <v>-0.19066147859922178</v>
      </c>
      <c r="F15" s="55" t="str">
        <f t="shared" si="2"/>
        <v>[sample too small]</v>
      </c>
      <c r="G15" s="55">
        <f t="shared" si="2"/>
        <v>-0.25490196078431371</v>
      </c>
      <c r="H15" s="55">
        <f t="shared" si="2"/>
        <v>-9.6774193548387094E-2</v>
      </c>
      <c r="I15" s="55" t="str">
        <f t="shared" si="2"/>
        <v>[sample too small]</v>
      </c>
      <c r="J15" s="55">
        <f t="shared" si="2"/>
        <v>-0.22764227642276422</v>
      </c>
      <c r="K15" s="55">
        <f t="shared" si="2"/>
        <v>-0.17627677100494235</v>
      </c>
    </row>
    <row r="16" spans="1:11">
      <c r="A16" s="1"/>
      <c r="B16" s="6" t="s">
        <v>191</v>
      </c>
      <c r="C16" s="55" t="str">
        <f t="shared" ref="C16:K16" si="3">IF(C11&gt;$F$72,(C14-C11)/C11,$F$73)</f>
        <v>[sample too small]</v>
      </c>
      <c r="D16" s="55">
        <f t="shared" si="3"/>
        <v>-0.36745734498543492</v>
      </c>
      <c r="E16" s="55">
        <f t="shared" si="3"/>
        <v>-0.3792897642494778</v>
      </c>
      <c r="F16" s="55" t="str">
        <f t="shared" si="3"/>
        <v>[sample too small]</v>
      </c>
      <c r="G16" s="55">
        <f t="shared" si="3"/>
        <v>-0.28301886792452829</v>
      </c>
      <c r="H16" s="55">
        <f t="shared" si="3"/>
        <v>-0.15492957746478878</v>
      </c>
      <c r="I16" s="55" t="str">
        <f t="shared" si="3"/>
        <v>[sample too small]</v>
      </c>
      <c r="J16" s="55">
        <f t="shared" si="3"/>
        <v>-0.35219911353562905</v>
      </c>
      <c r="K16" s="55">
        <f t="shared" si="3"/>
        <v>-0.3503118503118503</v>
      </c>
    </row>
    <row r="17" spans="1:11" ht="30" customHeight="1">
      <c r="A17" s="1" t="s">
        <v>9</v>
      </c>
      <c r="B17" s="6" t="s">
        <v>188</v>
      </c>
      <c r="C17" s="11">
        <v>4.8</v>
      </c>
      <c r="D17" s="116">
        <v>182.9</v>
      </c>
      <c r="E17" s="11">
        <v>370</v>
      </c>
      <c r="F17" s="11">
        <v>25</v>
      </c>
      <c r="G17" s="11">
        <v>224.7</v>
      </c>
      <c r="H17" s="11">
        <v>336</v>
      </c>
      <c r="I17" s="11">
        <v>29.8</v>
      </c>
      <c r="J17" s="116">
        <v>407.6</v>
      </c>
      <c r="K17" s="116">
        <v>706</v>
      </c>
    </row>
    <row r="18" spans="1:11">
      <c r="A18" s="1"/>
      <c r="B18" s="6">
        <v>2019</v>
      </c>
      <c r="C18" s="11">
        <v>6</v>
      </c>
      <c r="D18" s="116">
        <v>129.5</v>
      </c>
      <c r="E18" s="11">
        <v>257</v>
      </c>
      <c r="F18" s="11">
        <v>19</v>
      </c>
      <c r="G18" s="11">
        <v>187.2</v>
      </c>
      <c r="H18" s="11">
        <v>265</v>
      </c>
      <c r="I18" s="11">
        <v>25</v>
      </c>
      <c r="J18" s="116">
        <v>316.7</v>
      </c>
      <c r="K18" s="116">
        <v>522</v>
      </c>
    </row>
    <row r="19" spans="1:11">
      <c r="A19" s="1"/>
      <c r="B19" s="6">
        <v>2020</v>
      </c>
      <c r="C19" s="11">
        <v>7</v>
      </c>
      <c r="D19" s="116">
        <v>105</v>
      </c>
      <c r="E19" s="11">
        <v>208</v>
      </c>
      <c r="F19" s="11">
        <v>9</v>
      </c>
      <c r="G19" s="11">
        <v>136</v>
      </c>
      <c r="H19" s="11">
        <v>209</v>
      </c>
      <c r="I19" s="11">
        <v>16</v>
      </c>
      <c r="J19" s="116">
        <v>241</v>
      </c>
      <c r="K19" s="116">
        <v>417</v>
      </c>
    </row>
    <row r="20" spans="1:11">
      <c r="A20" s="1"/>
      <c r="B20" s="6" t="s">
        <v>189</v>
      </c>
      <c r="C20" s="11">
        <v>5</v>
      </c>
      <c r="D20" s="116">
        <v>108</v>
      </c>
      <c r="E20" s="11">
        <v>199</v>
      </c>
      <c r="F20" s="11">
        <v>23</v>
      </c>
      <c r="G20" s="11">
        <v>167</v>
      </c>
      <c r="H20" s="11">
        <v>251</v>
      </c>
      <c r="I20" s="11">
        <v>28</v>
      </c>
      <c r="J20" s="116">
        <v>275</v>
      </c>
      <c r="K20" s="116">
        <v>450</v>
      </c>
    </row>
    <row r="21" spans="1:11">
      <c r="A21" s="1"/>
      <c r="B21" s="6" t="s">
        <v>190</v>
      </c>
      <c r="C21" s="55" t="str">
        <f t="shared" ref="C21:K21" si="4">IF(C19&gt;$F$72,(C20-C19)/C19,$F$73)</f>
        <v>[sample too small]</v>
      </c>
      <c r="D21" s="55">
        <f t="shared" si="4"/>
        <v>2.8571428571428571E-2</v>
      </c>
      <c r="E21" s="55">
        <f t="shared" si="4"/>
        <v>-4.3269230769230768E-2</v>
      </c>
      <c r="F21" s="55" t="str">
        <f t="shared" si="4"/>
        <v>[sample too small]</v>
      </c>
      <c r="G21" s="55">
        <f t="shared" si="4"/>
        <v>0.22794117647058823</v>
      </c>
      <c r="H21" s="55">
        <f t="shared" si="4"/>
        <v>0.20095693779904306</v>
      </c>
      <c r="I21" s="55" t="str">
        <f t="shared" si="4"/>
        <v>[sample too small]</v>
      </c>
      <c r="J21" s="55">
        <f t="shared" si="4"/>
        <v>0.14107883817427386</v>
      </c>
      <c r="K21" s="55">
        <f t="shared" si="4"/>
        <v>7.9136690647482008E-2</v>
      </c>
    </row>
    <row r="22" spans="1:11">
      <c r="A22" s="1"/>
      <c r="B22" s="6" t="s">
        <v>191</v>
      </c>
      <c r="C22" s="55" t="str">
        <f t="shared" ref="C22:K22" si="5">IF(C17&gt;$F$72,(C20-C17)/C17,$F$73)</f>
        <v>[sample too small]</v>
      </c>
      <c r="D22" s="55">
        <f t="shared" si="5"/>
        <v>-0.40951339529797703</v>
      </c>
      <c r="E22" s="55">
        <f t="shared" si="5"/>
        <v>-0.46216216216216216</v>
      </c>
      <c r="F22" s="55" t="str">
        <f t="shared" si="5"/>
        <v>[sample too small]</v>
      </c>
      <c r="G22" s="55">
        <f t="shared" si="5"/>
        <v>-0.25678682688028481</v>
      </c>
      <c r="H22" s="55">
        <f t="shared" si="5"/>
        <v>-0.25297619047619047</v>
      </c>
      <c r="I22" s="55" t="str">
        <f t="shared" si="5"/>
        <v>[sample too small]</v>
      </c>
      <c r="J22" s="55">
        <f t="shared" si="5"/>
        <v>-0.32531894013738966</v>
      </c>
      <c r="K22" s="55">
        <f t="shared" si="5"/>
        <v>-0.36260623229461758</v>
      </c>
    </row>
    <row r="23" spans="1:11" ht="30" customHeight="1">
      <c r="A23" s="1" t="s">
        <v>10</v>
      </c>
      <c r="B23" s="6" t="s">
        <v>188</v>
      </c>
      <c r="C23" s="11">
        <v>10.199999999999999</v>
      </c>
      <c r="D23" s="116">
        <v>421.7</v>
      </c>
      <c r="E23" s="11">
        <v>3049.4</v>
      </c>
      <c r="F23" s="11">
        <v>72.599999999999994</v>
      </c>
      <c r="G23" s="116">
        <v>886.5</v>
      </c>
      <c r="H23" s="11">
        <v>3148.2</v>
      </c>
      <c r="I23" s="11">
        <v>82.8</v>
      </c>
      <c r="J23" s="116">
        <v>1308.3</v>
      </c>
      <c r="K23" s="116">
        <v>6197.6</v>
      </c>
    </row>
    <row r="24" spans="1:11">
      <c r="A24" s="1"/>
      <c r="B24" s="6">
        <v>2019</v>
      </c>
      <c r="C24" s="11">
        <v>6</v>
      </c>
      <c r="D24" s="116">
        <v>353.2</v>
      </c>
      <c r="E24" s="11">
        <v>2118</v>
      </c>
      <c r="F24" s="11">
        <v>69</v>
      </c>
      <c r="G24" s="116">
        <v>805.4</v>
      </c>
      <c r="H24" s="11">
        <v>2493</v>
      </c>
      <c r="I24" s="11">
        <v>75</v>
      </c>
      <c r="J24" s="116">
        <v>1158.5999999999999</v>
      </c>
      <c r="K24" s="116">
        <v>4611</v>
      </c>
    </row>
    <row r="25" spans="1:11">
      <c r="A25" s="1"/>
      <c r="B25" s="6">
        <v>2020</v>
      </c>
      <c r="C25" s="11">
        <v>20</v>
      </c>
      <c r="D25" s="116">
        <v>214</v>
      </c>
      <c r="E25" s="11">
        <v>1371</v>
      </c>
      <c r="F25" s="11">
        <v>51</v>
      </c>
      <c r="G25" s="116">
        <v>406</v>
      </c>
      <c r="H25" s="11">
        <v>1402</v>
      </c>
      <c r="I25" s="11">
        <v>71</v>
      </c>
      <c r="J25" s="116">
        <v>620</v>
      </c>
      <c r="K25" s="116">
        <v>2773</v>
      </c>
    </row>
    <row r="26" spans="1:11">
      <c r="A26" s="1"/>
      <c r="B26" s="6" t="s">
        <v>189</v>
      </c>
      <c r="C26" s="11">
        <v>8</v>
      </c>
      <c r="D26" s="116">
        <v>257</v>
      </c>
      <c r="E26" s="11">
        <v>1251</v>
      </c>
      <c r="F26" s="11">
        <v>48</v>
      </c>
      <c r="G26" s="116">
        <v>444</v>
      </c>
      <c r="H26" s="11">
        <v>1611</v>
      </c>
      <c r="I26" s="11">
        <v>56</v>
      </c>
      <c r="J26" s="116">
        <v>701</v>
      </c>
      <c r="K26" s="116">
        <v>2862</v>
      </c>
    </row>
    <row r="27" spans="1:11">
      <c r="A27" s="1"/>
      <c r="B27" s="6" t="s">
        <v>190</v>
      </c>
      <c r="C27" s="55" t="str">
        <f t="shared" ref="C27:K27" si="6">IF(C25&gt;$F$72,(C26-C25)/C25,$F$73)</f>
        <v>[sample too small]</v>
      </c>
      <c r="D27" s="55">
        <f t="shared" si="6"/>
        <v>0.20093457943925233</v>
      </c>
      <c r="E27" s="55">
        <f t="shared" si="6"/>
        <v>-8.7527352297592995E-2</v>
      </c>
      <c r="F27" s="55">
        <f t="shared" si="6"/>
        <v>-5.8823529411764705E-2</v>
      </c>
      <c r="G27" s="55">
        <f t="shared" si="6"/>
        <v>9.3596059113300489E-2</v>
      </c>
      <c r="H27" s="55">
        <f t="shared" si="6"/>
        <v>0.14907275320970043</v>
      </c>
      <c r="I27" s="55">
        <f t="shared" si="6"/>
        <v>-0.21126760563380281</v>
      </c>
      <c r="J27" s="55">
        <f t="shared" si="6"/>
        <v>0.13064516129032258</v>
      </c>
      <c r="K27" s="55">
        <f t="shared" si="6"/>
        <v>3.2095203750450774E-2</v>
      </c>
    </row>
    <row r="28" spans="1:11">
      <c r="A28" s="1"/>
      <c r="B28" s="6" t="s">
        <v>191</v>
      </c>
      <c r="C28" s="55" t="str">
        <f t="shared" ref="C28:K28" si="7">IF(C23&gt;$F$72,(C26-C23)/C23,$F$73)</f>
        <v>[sample too small]</v>
      </c>
      <c r="D28" s="55">
        <f t="shared" si="7"/>
        <v>-0.39056201090822856</v>
      </c>
      <c r="E28" s="55">
        <f t="shared" si="7"/>
        <v>-0.58975536171050047</v>
      </c>
      <c r="F28" s="55">
        <f t="shared" si="7"/>
        <v>-0.3388429752066115</v>
      </c>
      <c r="G28" s="55">
        <f t="shared" si="7"/>
        <v>-0.49915397631133673</v>
      </c>
      <c r="H28" s="55">
        <f t="shared" si="7"/>
        <v>-0.48827901658090334</v>
      </c>
      <c r="I28" s="55">
        <f t="shared" si="7"/>
        <v>-0.32367149758454106</v>
      </c>
      <c r="J28" s="55">
        <f t="shared" si="7"/>
        <v>-0.46419017045020255</v>
      </c>
      <c r="K28" s="55">
        <f t="shared" si="7"/>
        <v>-0.53820833871175944</v>
      </c>
    </row>
    <row r="29" spans="1:11" ht="24.75" customHeight="1">
      <c r="A29" s="1" t="s">
        <v>11</v>
      </c>
      <c r="B29" s="6" t="s">
        <v>188</v>
      </c>
      <c r="C29" s="11">
        <v>0.8</v>
      </c>
      <c r="D29" s="116">
        <v>49.2</v>
      </c>
      <c r="E29" s="11">
        <v>245.8</v>
      </c>
      <c r="F29" s="11">
        <v>1</v>
      </c>
      <c r="G29" s="116">
        <v>18.600000000000001</v>
      </c>
      <c r="H29" s="11">
        <v>56.6</v>
      </c>
      <c r="I29" s="11">
        <v>1.8</v>
      </c>
      <c r="J29" s="116">
        <v>67.900000000000006</v>
      </c>
      <c r="K29" s="116">
        <v>302.39999999999998</v>
      </c>
    </row>
    <row r="30" spans="1:11">
      <c r="A30" s="1"/>
      <c r="B30" s="6">
        <v>2019</v>
      </c>
      <c r="C30" s="11">
        <v>3</v>
      </c>
      <c r="D30" s="116">
        <v>28.8</v>
      </c>
      <c r="E30" s="11">
        <v>167</v>
      </c>
      <c r="F30" s="11">
        <v>0</v>
      </c>
      <c r="G30" s="116">
        <v>7.3</v>
      </c>
      <c r="H30" s="11">
        <v>32</v>
      </c>
      <c r="I30" s="11">
        <v>3</v>
      </c>
      <c r="J30" s="116">
        <v>36.1</v>
      </c>
      <c r="K30" s="116">
        <v>199</v>
      </c>
    </row>
    <row r="31" spans="1:11">
      <c r="A31" s="1"/>
      <c r="B31" s="6">
        <v>2020</v>
      </c>
      <c r="C31" s="11">
        <v>0</v>
      </c>
      <c r="D31" s="116">
        <v>15</v>
      </c>
      <c r="E31" s="11">
        <v>55</v>
      </c>
      <c r="F31" s="11">
        <v>0</v>
      </c>
      <c r="G31" s="116">
        <v>5</v>
      </c>
      <c r="H31" s="11">
        <v>30</v>
      </c>
      <c r="I31" s="11">
        <v>0</v>
      </c>
      <c r="J31" s="116">
        <v>20</v>
      </c>
      <c r="K31" s="116">
        <v>85</v>
      </c>
    </row>
    <row r="32" spans="1:11">
      <c r="A32" s="1"/>
      <c r="B32" s="6" t="s">
        <v>189</v>
      </c>
      <c r="C32" s="11">
        <v>2</v>
      </c>
      <c r="D32" s="116">
        <v>23</v>
      </c>
      <c r="E32" s="11">
        <v>72</v>
      </c>
      <c r="F32" s="11">
        <v>0</v>
      </c>
      <c r="G32" s="116">
        <v>4</v>
      </c>
      <c r="H32" s="11">
        <v>6</v>
      </c>
      <c r="I32" s="11">
        <v>2</v>
      </c>
      <c r="J32" s="116">
        <v>27</v>
      </c>
      <c r="K32" s="116">
        <v>78</v>
      </c>
    </row>
    <row r="33" spans="1:11">
      <c r="A33" s="1"/>
      <c r="B33" s="6" t="s">
        <v>190</v>
      </c>
      <c r="C33" s="55" t="str">
        <f t="shared" ref="C33:K33" si="8">IF(C31&gt;$F$72,(C32-C31)/C31,$F$73)</f>
        <v>[sample too small]</v>
      </c>
      <c r="D33" s="55" t="str">
        <f t="shared" si="8"/>
        <v>[sample too small]</v>
      </c>
      <c r="E33" s="55">
        <f t="shared" si="8"/>
        <v>0.30909090909090908</v>
      </c>
      <c r="F33" s="55" t="str">
        <f t="shared" si="8"/>
        <v>[sample too small]</v>
      </c>
      <c r="G33" s="55" t="str">
        <f t="shared" si="8"/>
        <v>[sample too small]</v>
      </c>
      <c r="H33" s="55" t="str">
        <f t="shared" si="8"/>
        <v>[sample too small]</v>
      </c>
      <c r="I33" s="55" t="str">
        <f t="shared" si="8"/>
        <v>[sample too small]</v>
      </c>
      <c r="J33" s="55" t="str">
        <f t="shared" si="8"/>
        <v>[sample too small]</v>
      </c>
      <c r="K33" s="55">
        <f t="shared" si="8"/>
        <v>-8.2352941176470587E-2</v>
      </c>
    </row>
    <row r="34" spans="1:11">
      <c r="A34" s="1"/>
      <c r="B34" s="6" t="s">
        <v>191</v>
      </c>
      <c r="C34" s="55" t="str">
        <f t="shared" ref="C34:K34" si="9">IF(C29&gt;$F$72,(C32-C29)/C29,$F$73)</f>
        <v>[sample too small]</v>
      </c>
      <c r="D34" s="55" t="str">
        <f t="shared" si="9"/>
        <v>[sample too small]</v>
      </c>
      <c r="E34" s="55">
        <f t="shared" si="9"/>
        <v>-0.70707892595606181</v>
      </c>
      <c r="F34" s="55" t="str">
        <f t="shared" si="9"/>
        <v>[sample too small]</v>
      </c>
      <c r="G34" s="55" t="str">
        <f t="shared" si="9"/>
        <v>[sample too small]</v>
      </c>
      <c r="H34" s="55">
        <f t="shared" si="9"/>
        <v>-0.89399293286219084</v>
      </c>
      <c r="I34" s="55" t="str">
        <f t="shared" si="9"/>
        <v>[sample too small]</v>
      </c>
      <c r="J34" s="55">
        <f t="shared" si="9"/>
        <v>-0.6023564064801179</v>
      </c>
      <c r="K34" s="55">
        <f t="shared" si="9"/>
        <v>-0.74206349206349209</v>
      </c>
    </row>
    <row r="35" spans="1:11" ht="24" customHeight="1">
      <c r="A35" s="1" t="s">
        <v>12</v>
      </c>
      <c r="B35" s="6" t="s">
        <v>188</v>
      </c>
      <c r="C35" s="11">
        <v>3</v>
      </c>
      <c r="D35" s="116">
        <v>51.8</v>
      </c>
      <c r="E35" s="11">
        <v>320.8</v>
      </c>
      <c r="F35" s="11">
        <v>8.4</v>
      </c>
      <c r="G35" s="116">
        <v>104.2</v>
      </c>
      <c r="H35" s="11">
        <v>367</v>
      </c>
      <c r="I35" s="11">
        <v>11.4</v>
      </c>
      <c r="J35" s="116">
        <v>156</v>
      </c>
      <c r="K35" s="116">
        <v>687.8</v>
      </c>
    </row>
    <row r="36" spans="1:11">
      <c r="A36" s="1"/>
      <c r="B36" s="6">
        <v>2019</v>
      </c>
      <c r="C36" s="11">
        <v>2</v>
      </c>
      <c r="D36" s="116">
        <v>50.6</v>
      </c>
      <c r="E36" s="11">
        <v>239</v>
      </c>
      <c r="F36" s="11">
        <v>6</v>
      </c>
      <c r="G36" s="116">
        <v>82.2</v>
      </c>
      <c r="H36" s="11">
        <v>289</v>
      </c>
      <c r="I36" s="11">
        <v>8</v>
      </c>
      <c r="J36" s="116">
        <v>132.80000000000001</v>
      </c>
      <c r="K36" s="116">
        <v>528</v>
      </c>
    </row>
    <row r="37" spans="1:11">
      <c r="A37" s="1"/>
      <c r="B37" s="6">
        <v>2020</v>
      </c>
      <c r="C37" s="11">
        <v>2</v>
      </c>
      <c r="D37" s="116">
        <v>32</v>
      </c>
      <c r="E37" s="11">
        <v>150</v>
      </c>
      <c r="F37" s="11">
        <v>7</v>
      </c>
      <c r="G37" s="116">
        <v>49</v>
      </c>
      <c r="H37" s="11">
        <v>204</v>
      </c>
      <c r="I37" s="11">
        <v>9</v>
      </c>
      <c r="J37" s="116">
        <v>81</v>
      </c>
      <c r="K37" s="116">
        <v>354</v>
      </c>
    </row>
    <row r="38" spans="1:11">
      <c r="A38" s="1"/>
      <c r="B38" s="6" t="s">
        <v>189</v>
      </c>
      <c r="C38" s="11">
        <v>2</v>
      </c>
      <c r="D38" s="116">
        <v>35</v>
      </c>
      <c r="E38" s="11">
        <v>169</v>
      </c>
      <c r="F38" s="11">
        <v>4</v>
      </c>
      <c r="G38" s="116">
        <v>68</v>
      </c>
      <c r="H38" s="11">
        <v>206</v>
      </c>
      <c r="I38" s="11">
        <v>6</v>
      </c>
      <c r="J38" s="116">
        <v>103</v>
      </c>
      <c r="K38" s="116">
        <v>375</v>
      </c>
    </row>
    <row r="39" spans="1:11">
      <c r="A39" s="1"/>
      <c r="B39" s="6" t="s">
        <v>190</v>
      </c>
      <c r="C39" s="55" t="str">
        <f t="shared" ref="C39:K39" si="10">IF(C37&gt;$F$72,(C38-C37)/C37,$F$73)</f>
        <v>[sample too small]</v>
      </c>
      <c r="D39" s="55" t="str">
        <f t="shared" si="10"/>
        <v>[sample too small]</v>
      </c>
      <c r="E39" s="55">
        <f t="shared" si="10"/>
        <v>0.12666666666666668</v>
      </c>
      <c r="F39" s="55" t="str">
        <f t="shared" si="10"/>
        <v>[sample too small]</v>
      </c>
      <c r="G39" s="55" t="str">
        <f t="shared" si="10"/>
        <v>[sample too small]</v>
      </c>
      <c r="H39" s="55">
        <f t="shared" si="10"/>
        <v>9.8039215686274508E-3</v>
      </c>
      <c r="I39" s="55" t="str">
        <f t="shared" si="10"/>
        <v>[sample too small]</v>
      </c>
      <c r="J39" s="55">
        <f t="shared" si="10"/>
        <v>0.27160493827160492</v>
      </c>
      <c r="K39" s="55">
        <f t="shared" si="10"/>
        <v>5.9322033898305086E-2</v>
      </c>
    </row>
    <row r="40" spans="1:11">
      <c r="A40" s="1"/>
      <c r="B40" s="6" t="s">
        <v>191</v>
      </c>
      <c r="C40" s="55" t="str">
        <f t="shared" ref="C40:K40" si="11">IF(C35&gt;$F$72,(C38-C35)/C35,$F$73)</f>
        <v>[sample too small]</v>
      </c>
      <c r="D40" s="55">
        <f t="shared" si="11"/>
        <v>-0.32432432432432429</v>
      </c>
      <c r="E40" s="55">
        <f t="shared" si="11"/>
        <v>-0.47319201995012472</v>
      </c>
      <c r="F40" s="55" t="str">
        <f t="shared" si="11"/>
        <v>[sample too small]</v>
      </c>
      <c r="G40" s="55">
        <f t="shared" si="11"/>
        <v>-0.34740882917466415</v>
      </c>
      <c r="H40" s="55">
        <f t="shared" si="11"/>
        <v>-0.43869209809264303</v>
      </c>
      <c r="I40" s="55" t="str">
        <f t="shared" si="11"/>
        <v>[sample too small]</v>
      </c>
      <c r="J40" s="55">
        <f t="shared" si="11"/>
        <v>-0.33974358974358976</v>
      </c>
      <c r="K40" s="55">
        <f t="shared" si="11"/>
        <v>-0.45478336725792379</v>
      </c>
    </row>
    <row r="41" spans="1:11" ht="24.75" customHeight="1">
      <c r="A41" s="1" t="s">
        <v>13</v>
      </c>
      <c r="B41" s="6" t="s">
        <v>188</v>
      </c>
      <c r="C41" s="11">
        <v>50.4</v>
      </c>
      <c r="D41" s="116">
        <v>1586.8</v>
      </c>
      <c r="E41" s="11">
        <v>6131.8</v>
      </c>
      <c r="F41" s="11">
        <v>123.2</v>
      </c>
      <c r="G41" s="116">
        <v>1319.6</v>
      </c>
      <c r="H41" s="11">
        <v>4075</v>
      </c>
      <c r="I41" s="11">
        <v>173.6</v>
      </c>
      <c r="J41" s="116">
        <v>2906.3</v>
      </c>
      <c r="K41" s="116">
        <v>10206.799999999999</v>
      </c>
    </row>
    <row r="42" spans="1:11">
      <c r="B42" s="6">
        <v>2019</v>
      </c>
      <c r="C42" s="11">
        <v>53</v>
      </c>
      <c r="D42" s="116">
        <v>1296.0999999999999</v>
      </c>
      <c r="E42" s="11">
        <v>4491</v>
      </c>
      <c r="F42" s="11">
        <v>111</v>
      </c>
      <c r="G42" s="116">
        <v>1152.9000000000001</v>
      </c>
      <c r="H42" s="11">
        <v>3212</v>
      </c>
      <c r="I42" s="11">
        <v>164</v>
      </c>
      <c r="J42" s="116">
        <v>2449</v>
      </c>
      <c r="K42" s="116">
        <v>7703</v>
      </c>
    </row>
    <row r="43" spans="1:11">
      <c r="B43" s="6">
        <v>2020</v>
      </c>
      <c r="C43" s="11">
        <v>54</v>
      </c>
      <c r="D43" s="116">
        <v>853</v>
      </c>
      <c r="E43" s="11">
        <v>3038</v>
      </c>
      <c r="F43" s="11">
        <v>87</v>
      </c>
      <c r="G43" s="116">
        <v>678</v>
      </c>
      <c r="H43" s="11">
        <v>2009</v>
      </c>
      <c r="I43" s="11">
        <v>141</v>
      </c>
      <c r="J43" s="116">
        <v>1531</v>
      </c>
      <c r="K43" s="116">
        <v>5047</v>
      </c>
    </row>
    <row r="44" spans="1:11">
      <c r="B44" s="6" t="s">
        <v>189</v>
      </c>
      <c r="C44" s="11">
        <v>43</v>
      </c>
      <c r="D44" s="116">
        <v>857</v>
      </c>
      <c r="E44" s="11">
        <v>2819</v>
      </c>
      <c r="F44" s="11">
        <v>96</v>
      </c>
      <c r="G44" s="116">
        <v>739</v>
      </c>
      <c r="H44" s="11">
        <v>2204</v>
      </c>
      <c r="I44" s="11">
        <v>139</v>
      </c>
      <c r="J44" s="116">
        <v>1596</v>
      </c>
      <c r="K44" s="116">
        <v>5023</v>
      </c>
    </row>
    <row r="45" spans="1:11">
      <c r="B45" s="6" t="s">
        <v>190</v>
      </c>
      <c r="C45" s="55">
        <f t="shared" ref="C45:K45" si="12">IF(C43&gt;$F$72,(C44-C43)/C43,$F$73)</f>
        <v>-0.20370370370370369</v>
      </c>
      <c r="D45" s="55">
        <f t="shared" si="12"/>
        <v>4.6893317702227429E-3</v>
      </c>
      <c r="E45" s="55">
        <f t="shared" si="12"/>
        <v>-7.2086899275839361E-2</v>
      </c>
      <c r="F45" s="55">
        <f t="shared" si="12"/>
        <v>0.10344827586206896</v>
      </c>
      <c r="G45" s="55">
        <f t="shared" si="12"/>
        <v>8.9970501474926259E-2</v>
      </c>
      <c r="H45" s="55">
        <f t="shared" si="12"/>
        <v>9.7063215530114488E-2</v>
      </c>
      <c r="I45" s="55">
        <f t="shared" si="12"/>
        <v>-1.4184397163120567E-2</v>
      </c>
      <c r="J45" s="55">
        <f t="shared" si="12"/>
        <v>4.2455911169170475E-2</v>
      </c>
      <c r="K45" s="55">
        <f t="shared" si="12"/>
        <v>-4.7553001783237564E-3</v>
      </c>
    </row>
    <row r="46" spans="1:11">
      <c r="B46" s="6" t="s">
        <v>191</v>
      </c>
      <c r="C46" s="55">
        <f t="shared" ref="C46:K46" si="13">IF(C41&gt;$F$72,(C44-C41)/C41,$F$73)</f>
        <v>-0.1468253968253968</v>
      </c>
      <c r="D46" s="55">
        <f t="shared" si="13"/>
        <v>-0.45991933450970507</v>
      </c>
      <c r="E46" s="55">
        <f t="shared" si="13"/>
        <v>-0.54026550115789818</v>
      </c>
      <c r="F46" s="55">
        <f t="shared" si="13"/>
        <v>-0.2207792207792208</v>
      </c>
      <c r="G46" s="55">
        <f t="shared" si="13"/>
        <v>-0.43998181267050618</v>
      </c>
      <c r="H46" s="55">
        <f t="shared" si="13"/>
        <v>-0.45914110429447852</v>
      </c>
      <c r="I46" s="55">
        <f t="shared" si="13"/>
        <v>-0.19930875576036863</v>
      </c>
      <c r="J46" s="55">
        <f t="shared" si="13"/>
        <v>-0.45084815745105467</v>
      </c>
      <c r="K46" s="55">
        <f t="shared" si="13"/>
        <v>-0.50787710154014964</v>
      </c>
    </row>
    <row r="72" spans="5:7" ht="15.75">
      <c r="E72" s="9" t="s">
        <v>19</v>
      </c>
      <c r="F72" s="9">
        <v>50</v>
      </c>
      <c r="G72" s="9"/>
    </row>
    <row r="73" spans="5:7" ht="26.25">
      <c r="E73" s="9" t="s">
        <v>20</v>
      </c>
      <c r="F73" s="21" t="s">
        <v>34</v>
      </c>
      <c r="G73" s="10"/>
    </row>
  </sheetData>
  <pageMargins left="0.7" right="0.7" top="0.75" bottom="0.75" header="0.3" footer="0.3"/>
  <pageSetup paperSize="9" scale="47" orientation="portrait" horizontalDpi="1200" verticalDpi="1200"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zoomScaleNormal="100" workbookViewId="0">
      <pane ySplit="4" topLeftCell="A20" activePane="bottomLeft" state="frozen"/>
      <selection pane="bottomLeft" activeCell="J38" sqref="J38"/>
    </sheetView>
  </sheetViews>
  <sheetFormatPr defaultRowHeight="15"/>
  <cols>
    <col min="1" max="1" width="23.85546875" customWidth="1"/>
    <col min="2" max="2" width="24.7109375" customWidth="1"/>
    <col min="3" max="3" width="17.140625" customWidth="1"/>
    <col min="4" max="4" width="13.140625" customWidth="1"/>
    <col min="5" max="5" width="10.7109375" customWidth="1"/>
    <col min="6" max="6" width="18.85546875" customWidth="1"/>
    <col min="7" max="7" width="17.140625" customWidth="1"/>
    <col min="8" max="8" width="17.7109375" customWidth="1"/>
    <col min="9" max="10" width="16.28515625" customWidth="1"/>
    <col min="11" max="11" width="10.5703125" customWidth="1"/>
  </cols>
  <sheetData>
    <row r="1" spans="1:11" ht="18.75">
      <c r="A1" s="71" t="s">
        <v>196</v>
      </c>
    </row>
    <row r="2" spans="1:11" s="94" customFormat="1">
      <c r="A2" s="97" t="s">
        <v>178</v>
      </c>
    </row>
    <row r="3" spans="1:11" ht="15.75">
      <c r="A3" s="82" t="s">
        <v>154</v>
      </c>
    </row>
    <row r="4" spans="1:11" ht="60">
      <c r="A4" s="8" t="s">
        <v>18</v>
      </c>
      <c r="B4" s="8" t="s">
        <v>4</v>
      </c>
      <c r="C4" s="12" t="s">
        <v>15</v>
      </c>
      <c r="D4" s="12" t="s">
        <v>193</v>
      </c>
      <c r="E4" s="12" t="s">
        <v>14</v>
      </c>
      <c r="F4" s="12" t="s">
        <v>78</v>
      </c>
      <c r="G4" s="12" t="s">
        <v>194</v>
      </c>
      <c r="H4" s="12" t="s">
        <v>79</v>
      </c>
      <c r="I4" s="12" t="s">
        <v>16</v>
      </c>
      <c r="J4" s="12" t="s">
        <v>195</v>
      </c>
      <c r="K4" s="12" t="s">
        <v>17</v>
      </c>
    </row>
    <row r="5" spans="1:11">
      <c r="A5" s="1" t="s">
        <v>7</v>
      </c>
      <c r="B5" s="6" t="s">
        <v>188</v>
      </c>
      <c r="C5" s="24">
        <v>1.6</v>
      </c>
      <c r="D5" s="24">
        <v>176.3</v>
      </c>
      <c r="E5" s="24">
        <v>427.6</v>
      </c>
      <c r="F5" s="24">
        <v>1</v>
      </c>
      <c r="G5" s="24">
        <v>3</v>
      </c>
      <c r="H5" s="24">
        <v>6.8</v>
      </c>
      <c r="I5" s="24">
        <v>2.6</v>
      </c>
      <c r="J5" s="24">
        <v>179.3</v>
      </c>
      <c r="K5" s="117">
        <v>434.4</v>
      </c>
    </row>
    <row r="6" spans="1:11">
      <c r="A6" s="1"/>
      <c r="B6" s="6">
        <v>2019</v>
      </c>
      <c r="C6" s="24">
        <v>2</v>
      </c>
      <c r="D6" s="24">
        <v>145.1</v>
      </c>
      <c r="E6" s="24">
        <v>326</v>
      </c>
      <c r="F6" s="24">
        <v>0</v>
      </c>
      <c r="G6" s="24">
        <v>4.3</v>
      </c>
      <c r="H6" s="24">
        <v>6</v>
      </c>
      <c r="I6" s="24">
        <v>2</v>
      </c>
      <c r="J6" s="24">
        <v>149.4</v>
      </c>
      <c r="K6" s="117">
        <v>332</v>
      </c>
    </row>
    <row r="7" spans="1:11">
      <c r="A7" s="1"/>
      <c r="B7" s="6">
        <v>2020</v>
      </c>
      <c r="C7" s="24">
        <v>3</v>
      </c>
      <c r="D7" s="24">
        <v>79</v>
      </c>
      <c r="E7" s="24">
        <v>223</v>
      </c>
      <c r="F7" s="24">
        <v>0</v>
      </c>
      <c r="G7" s="24">
        <v>1</v>
      </c>
      <c r="H7" s="24">
        <v>3</v>
      </c>
      <c r="I7" s="24">
        <v>3</v>
      </c>
      <c r="J7" s="24">
        <v>80</v>
      </c>
      <c r="K7" s="117">
        <v>226</v>
      </c>
    </row>
    <row r="8" spans="1:11">
      <c r="A8" s="1"/>
      <c r="B8" s="6" t="s">
        <v>189</v>
      </c>
      <c r="C8" s="24">
        <v>1</v>
      </c>
      <c r="D8" s="24">
        <v>92</v>
      </c>
      <c r="E8" s="24">
        <v>237</v>
      </c>
      <c r="F8" s="24">
        <v>0</v>
      </c>
      <c r="G8" s="24">
        <v>2</v>
      </c>
      <c r="H8" s="24">
        <v>4</v>
      </c>
      <c r="I8" s="24">
        <v>1</v>
      </c>
      <c r="J8" s="24">
        <v>94</v>
      </c>
      <c r="K8" s="117">
        <v>241</v>
      </c>
    </row>
    <row r="9" spans="1:11">
      <c r="A9" s="1"/>
      <c r="B9" s="6" t="s">
        <v>190</v>
      </c>
      <c r="C9" s="54" t="str">
        <f>IF(C7&gt;$F$65,(C8-C7)/C7,$F$66)</f>
        <v>[sample too small]</v>
      </c>
      <c r="D9" s="54">
        <f t="shared" ref="D9:J9" si="0">IF(D7&gt;$F$65,(D8-D7)/D7,$F$66)</f>
        <v>0.16455696202531644</v>
      </c>
      <c r="E9" s="54">
        <f t="shared" si="0"/>
        <v>6.2780269058295965E-2</v>
      </c>
      <c r="F9" s="54" t="str">
        <f t="shared" si="0"/>
        <v>[sample too small]</v>
      </c>
      <c r="G9" s="54" t="str">
        <f t="shared" si="0"/>
        <v>[sample too small]</v>
      </c>
      <c r="H9" s="54" t="str">
        <f t="shared" si="0"/>
        <v>[sample too small]</v>
      </c>
      <c r="I9" s="54" t="str">
        <f t="shared" si="0"/>
        <v>[sample too small]</v>
      </c>
      <c r="J9" s="54">
        <f t="shared" si="0"/>
        <v>0.17499999999999999</v>
      </c>
      <c r="K9" s="54">
        <f>IF(K7&gt;$F$65,(K8-K7)/K7,$F$66)</f>
        <v>6.637168141592921E-2</v>
      </c>
    </row>
    <row r="10" spans="1:11">
      <c r="A10" s="1"/>
      <c r="B10" s="6" t="s">
        <v>191</v>
      </c>
      <c r="C10" s="54" t="str">
        <f>IF(C5&gt;$F$65,(C8-C5)/C5,$F$66)</f>
        <v>[sample too small]</v>
      </c>
      <c r="D10" s="54">
        <f t="shared" ref="D10:J10" si="1">IF(D5&gt;$F$65,(D8-D5)/D5,$F$66)</f>
        <v>-0.47816222348269999</v>
      </c>
      <c r="E10" s="54">
        <f t="shared" si="1"/>
        <v>-0.44574368568755851</v>
      </c>
      <c r="F10" s="54" t="str">
        <f t="shared" si="1"/>
        <v>[sample too small]</v>
      </c>
      <c r="G10" s="54" t="str">
        <f t="shared" si="1"/>
        <v>[sample too small]</v>
      </c>
      <c r="H10" s="54" t="str">
        <f t="shared" si="1"/>
        <v>[sample too small]</v>
      </c>
      <c r="I10" s="54" t="str">
        <f t="shared" si="1"/>
        <v>[sample too small]</v>
      </c>
      <c r="J10" s="54">
        <f t="shared" si="1"/>
        <v>-0.47573898494143896</v>
      </c>
      <c r="K10" s="54">
        <f>IF(K5&gt;$F$65,(K8-K5)/K5,$F$66)</f>
        <v>-0.44521178637200731</v>
      </c>
    </row>
    <row r="11" spans="1:11">
      <c r="A11" s="1" t="s">
        <v>8</v>
      </c>
      <c r="B11" s="6" t="s">
        <v>188</v>
      </c>
      <c r="C11" s="24">
        <v>0.4</v>
      </c>
      <c r="D11" s="117">
        <v>22.4</v>
      </c>
      <c r="E11" s="24">
        <v>64.2</v>
      </c>
      <c r="F11" s="24">
        <v>0</v>
      </c>
      <c r="G11" s="117">
        <v>1.6</v>
      </c>
      <c r="H11" s="24">
        <v>3.4</v>
      </c>
      <c r="I11" s="24">
        <v>0.4</v>
      </c>
      <c r="J11" s="117">
        <v>24</v>
      </c>
      <c r="K11" s="117">
        <v>67.599999999999994</v>
      </c>
    </row>
    <row r="12" spans="1:11">
      <c r="A12" s="1"/>
      <c r="B12" s="6">
        <v>2019</v>
      </c>
      <c r="C12" s="24">
        <v>0</v>
      </c>
      <c r="D12" s="117">
        <v>28.2</v>
      </c>
      <c r="E12" s="24">
        <v>70</v>
      </c>
      <c r="F12" s="24">
        <v>0</v>
      </c>
      <c r="G12" s="117">
        <v>2.5</v>
      </c>
      <c r="H12" s="24">
        <v>4</v>
      </c>
      <c r="I12" s="24">
        <v>0</v>
      </c>
      <c r="J12" s="117">
        <v>30.8</v>
      </c>
      <c r="K12" s="117">
        <v>74</v>
      </c>
    </row>
    <row r="13" spans="1:11">
      <c r="A13" s="1"/>
      <c r="B13" s="6">
        <v>2020</v>
      </c>
      <c r="C13" s="24">
        <v>1</v>
      </c>
      <c r="D13" s="117">
        <v>22</v>
      </c>
      <c r="E13" s="24">
        <v>56</v>
      </c>
      <c r="F13" s="24">
        <v>0</v>
      </c>
      <c r="G13" s="117">
        <v>2</v>
      </c>
      <c r="H13" s="24">
        <v>4</v>
      </c>
      <c r="I13" s="24">
        <v>1</v>
      </c>
      <c r="J13" s="117">
        <v>24</v>
      </c>
      <c r="K13" s="117">
        <v>60</v>
      </c>
    </row>
    <row r="14" spans="1:11">
      <c r="A14" s="1"/>
      <c r="B14" s="6" t="s">
        <v>189</v>
      </c>
      <c r="C14" s="24">
        <v>1</v>
      </c>
      <c r="D14" s="117">
        <v>14</v>
      </c>
      <c r="E14" s="24">
        <v>53</v>
      </c>
      <c r="F14" s="24">
        <v>0</v>
      </c>
      <c r="G14" s="117">
        <v>2</v>
      </c>
      <c r="H14" s="24">
        <v>5</v>
      </c>
      <c r="I14" s="24">
        <v>1</v>
      </c>
      <c r="J14" s="117">
        <v>16</v>
      </c>
      <c r="K14" s="117">
        <v>58</v>
      </c>
    </row>
    <row r="15" spans="1:11">
      <c r="A15" s="1"/>
      <c r="B15" s="6" t="s">
        <v>190</v>
      </c>
      <c r="C15" s="54" t="str">
        <f>IF(C13&gt;$F$65,(C14-C13)/C13,$F$66)</f>
        <v>[sample too small]</v>
      </c>
      <c r="D15" s="54" t="str">
        <f t="shared" ref="D15" si="2">IF(D13&gt;$F$65,(D14-D13)/D13,$F$66)</f>
        <v>[sample too small]</v>
      </c>
      <c r="E15" s="54">
        <f t="shared" ref="E15" si="3">IF(E13&gt;$F$65,(E14-E13)/E13,$F$66)</f>
        <v>-5.3571428571428568E-2</v>
      </c>
      <c r="F15" s="54" t="str">
        <f t="shared" ref="F15" si="4">IF(F13&gt;$F$65,(F14-F13)/F13,$F$66)</f>
        <v>[sample too small]</v>
      </c>
      <c r="G15" s="54" t="str">
        <f t="shared" ref="G15" si="5">IF(G13&gt;$F$65,(G14-G13)/G13,$F$66)</f>
        <v>[sample too small]</v>
      </c>
      <c r="H15" s="54" t="str">
        <f t="shared" ref="H15" si="6">IF(H13&gt;$F$65,(H14-H13)/H13,$F$66)</f>
        <v>[sample too small]</v>
      </c>
      <c r="I15" s="54" t="str">
        <f t="shared" ref="I15" si="7">IF(I13&gt;$F$65,(I14-I13)/I13,$F$66)</f>
        <v>[sample too small]</v>
      </c>
      <c r="J15" s="54" t="str">
        <f t="shared" ref="J15" si="8">IF(J13&gt;$F$65,(J14-J13)/J13,$F$66)</f>
        <v>[sample too small]</v>
      </c>
      <c r="K15" s="117">
        <v>58</v>
      </c>
    </row>
    <row r="16" spans="1:11">
      <c r="A16" s="1"/>
      <c r="B16" s="6" t="s">
        <v>191</v>
      </c>
      <c r="C16" s="54" t="str">
        <f>IF(C11&gt;$F$65,(C14-C11)/C11,$F$66)</f>
        <v>[sample too small]</v>
      </c>
      <c r="D16" s="54" t="str">
        <f t="shared" ref="D16:J16" si="9">IF(D11&gt;$F$65,(D14-D11)/D11,$F$66)</f>
        <v>[sample too small]</v>
      </c>
      <c r="E16" s="54">
        <f t="shared" si="9"/>
        <v>-0.17445482866043618</v>
      </c>
      <c r="F16" s="54" t="str">
        <f t="shared" si="9"/>
        <v>[sample too small]</v>
      </c>
      <c r="G16" s="54" t="str">
        <f t="shared" si="9"/>
        <v>[sample too small]</v>
      </c>
      <c r="H16" s="54" t="str">
        <f t="shared" si="9"/>
        <v>[sample too small]</v>
      </c>
      <c r="I16" s="54" t="str">
        <f t="shared" si="9"/>
        <v>[sample too small]</v>
      </c>
      <c r="J16" s="54" t="str">
        <f t="shared" si="9"/>
        <v>[sample too small]</v>
      </c>
      <c r="K16" s="117">
        <v>58</v>
      </c>
    </row>
    <row r="17" spans="1:11">
      <c r="A17" s="1" t="s">
        <v>10</v>
      </c>
      <c r="B17" s="6" t="s">
        <v>188</v>
      </c>
      <c r="C17" s="24">
        <v>0</v>
      </c>
      <c r="D17" s="117">
        <v>18</v>
      </c>
      <c r="E17" s="24">
        <v>190.2</v>
      </c>
      <c r="F17" s="24">
        <v>2.2000000000000002</v>
      </c>
      <c r="G17" s="117">
        <v>43.9</v>
      </c>
      <c r="H17" s="24">
        <v>174.8</v>
      </c>
      <c r="I17" s="24">
        <v>2.2000000000000002</v>
      </c>
      <c r="J17" s="117">
        <v>62</v>
      </c>
      <c r="K17" s="117">
        <v>58</v>
      </c>
    </row>
    <row r="18" spans="1:11">
      <c r="A18" s="1"/>
      <c r="B18" s="6">
        <v>2019</v>
      </c>
      <c r="C18" s="24">
        <v>0</v>
      </c>
      <c r="D18" s="117">
        <v>21</v>
      </c>
      <c r="E18" s="24">
        <v>157</v>
      </c>
      <c r="F18" s="24">
        <v>0</v>
      </c>
      <c r="G18" s="117">
        <v>35.5</v>
      </c>
      <c r="H18" s="24">
        <v>149</v>
      </c>
      <c r="I18" s="24">
        <v>0</v>
      </c>
      <c r="J18" s="117">
        <v>56.5</v>
      </c>
      <c r="K18" s="117">
        <v>58</v>
      </c>
    </row>
    <row r="19" spans="1:11">
      <c r="A19" s="1"/>
      <c r="B19" s="6">
        <v>2020</v>
      </c>
      <c r="C19" s="24">
        <v>0</v>
      </c>
      <c r="D19" s="117">
        <v>12</v>
      </c>
      <c r="E19" s="24">
        <v>94</v>
      </c>
      <c r="F19" s="24">
        <v>2</v>
      </c>
      <c r="G19" s="117">
        <v>18</v>
      </c>
      <c r="H19" s="24">
        <v>87</v>
      </c>
      <c r="I19" s="24">
        <v>2</v>
      </c>
      <c r="J19" s="117">
        <v>30</v>
      </c>
      <c r="K19" s="117">
        <v>58</v>
      </c>
    </row>
    <row r="20" spans="1:11">
      <c r="A20" s="1"/>
      <c r="B20" s="6" t="s">
        <v>189</v>
      </c>
      <c r="C20" s="24">
        <v>0</v>
      </c>
      <c r="D20" s="117">
        <v>8</v>
      </c>
      <c r="E20" s="24">
        <v>72</v>
      </c>
      <c r="F20" s="24">
        <v>2</v>
      </c>
      <c r="G20" s="117">
        <v>16</v>
      </c>
      <c r="H20" s="24">
        <v>95</v>
      </c>
      <c r="I20" s="24">
        <v>2</v>
      </c>
      <c r="J20" s="117">
        <v>24</v>
      </c>
      <c r="K20" s="117">
        <v>58</v>
      </c>
    </row>
    <row r="21" spans="1:11">
      <c r="A21" s="1"/>
      <c r="B21" s="6" t="s">
        <v>190</v>
      </c>
      <c r="C21" s="54" t="str">
        <f>IF(C19&gt;$F$65,(C20-C19)/C19,$F$66)</f>
        <v>[sample too small]</v>
      </c>
      <c r="D21" s="54" t="str">
        <f t="shared" ref="D21" si="10">IF(D19&gt;$F$65,(D20-D19)/D19,$F$66)</f>
        <v>[sample too small]</v>
      </c>
      <c r="E21" s="54">
        <f t="shared" ref="E21" si="11">IF(E19&gt;$F$65,(E20-E19)/E19,$F$66)</f>
        <v>-0.23404255319148937</v>
      </c>
      <c r="F21" s="54" t="str">
        <f t="shared" ref="F21" si="12">IF(F19&gt;$F$65,(F20-F19)/F19,$F$66)</f>
        <v>[sample too small]</v>
      </c>
      <c r="G21" s="54" t="str">
        <f t="shared" ref="G21" si="13">IF(G19&gt;$F$65,(G20-G19)/G19,$F$66)</f>
        <v>[sample too small]</v>
      </c>
      <c r="H21" s="54">
        <f t="shared" ref="H21" si="14">IF(H19&gt;$F$65,(H20-H19)/H19,$F$66)</f>
        <v>9.1954022988505746E-2</v>
      </c>
      <c r="I21" s="54" t="str">
        <f t="shared" ref="I21" si="15">IF(I19&gt;$F$65,(I20-I19)/I19,$F$66)</f>
        <v>[sample too small]</v>
      </c>
      <c r="J21" s="54" t="str">
        <f t="shared" ref="J21" si="16">IF(J19&gt;$F$65,(J20-J19)/J19,$F$66)</f>
        <v>[sample too small]</v>
      </c>
      <c r="K21" s="117">
        <v>58</v>
      </c>
    </row>
    <row r="22" spans="1:11">
      <c r="A22" s="1"/>
      <c r="B22" s="6" t="s">
        <v>191</v>
      </c>
      <c r="C22" s="54" t="str">
        <f>IF(C17&gt;$F$65,(C20-C17)/C17,$F$66)</f>
        <v>[sample too small]</v>
      </c>
      <c r="D22" s="54" t="str">
        <f t="shared" ref="D22:J22" si="17">IF(D17&gt;$F$65,(D20-D17)/D17,$F$66)</f>
        <v>[sample too small]</v>
      </c>
      <c r="E22" s="54">
        <f t="shared" si="17"/>
        <v>-0.62145110410094639</v>
      </c>
      <c r="F22" s="54" t="str">
        <f t="shared" si="17"/>
        <v>[sample too small]</v>
      </c>
      <c r="G22" s="54" t="str">
        <f t="shared" si="17"/>
        <v>[sample too small]</v>
      </c>
      <c r="H22" s="54">
        <f t="shared" si="17"/>
        <v>-0.45652173913043481</v>
      </c>
      <c r="I22" s="54" t="str">
        <f t="shared" si="17"/>
        <v>[sample too small]</v>
      </c>
      <c r="J22" s="54">
        <f t="shared" si="17"/>
        <v>-0.61290322580645162</v>
      </c>
      <c r="K22" s="117">
        <v>58</v>
      </c>
    </row>
    <row r="23" spans="1:11">
      <c r="A23" s="1" t="s">
        <v>11</v>
      </c>
      <c r="B23" s="6" t="s">
        <v>188</v>
      </c>
      <c r="C23" s="24">
        <v>0</v>
      </c>
      <c r="D23" s="117">
        <v>3.5</v>
      </c>
      <c r="E23" s="24">
        <v>31.8</v>
      </c>
      <c r="F23" s="24">
        <v>0</v>
      </c>
      <c r="G23" s="117">
        <v>0.9</v>
      </c>
      <c r="H23" s="24">
        <v>5.2</v>
      </c>
      <c r="I23" s="24">
        <v>0</v>
      </c>
      <c r="J23" s="117">
        <v>4.4000000000000004</v>
      </c>
      <c r="K23" s="117">
        <v>58</v>
      </c>
    </row>
    <row r="24" spans="1:11">
      <c r="A24" s="1"/>
      <c r="B24" s="6">
        <v>2019</v>
      </c>
      <c r="C24" s="24">
        <v>0</v>
      </c>
      <c r="D24" s="117">
        <v>0.7</v>
      </c>
      <c r="E24" s="24">
        <v>24</v>
      </c>
      <c r="F24" s="24">
        <v>0</v>
      </c>
      <c r="G24" s="117">
        <v>1</v>
      </c>
      <c r="H24" s="24">
        <v>6</v>
      </c>
      <c r="I24" s="24">
        <v>0</v>
      </c>
      <c r="J24" s="117">
        <v>1.7</v>
      </c>
      <c r="K24" s="117">
        <v>58</v>
      </c>
    </row>
    <row r="25" spans="1:11">
      <c r="A25" s="1"/>
      <c r="B25" s="6">
        <v>2020</v>
      </c>
      <c r="C25" s="24">
        <v>0</v>
      </c>
      <c r="D25" s="117">
        <v>1</v>
      </c>
      <c r="E25" s="24">
        <v>4</v>
      </c>
      <c r="F25" s="24">
        <v>0</v>
      </c>
      <c r="G25" s="117">
        <v>0</v>
      </c>
      <c r="H25" s="24">
        <v>1</v>
      </c>
      <c r="I25" s="24">
        <v>0</v>
      </c>
      <c r="J25" s="117">
        <v>1</v>
      </c>
      <c r="K25" s="117">
        <v>58</v>
      </c>
    </row>
    <row r="26" spans="1:11">
      <c r="A26" s="1"/>
      <c r="B26" s="6" t="s">
        <v>189</v>
      </c>
      <c r="C26" s="24">
        <v>0</v>
      </c>
      <c r="D26" s="117">
        <v>2</v>
      </c>
      <c r="E26" s="24">
        <v>5</v>
      </c>
      <c r="F26" s="24">
        <v>0</v>
      </c>
      <c r="G26" s="117">
        <v>0</v>
      </c>
      <c r="H26" s="24">
        <v>0</v>
      </c>
      <c r="I26" s="24">
        <v>0</v>
      </c>
      <c r="J26" s="117">
        <v>2</v>
      </c>
      <c r="K26" s="117">
        <v>58</v>
      </c>
    </row>
    <row r="27" spans="1:11">
      <c r="A27" s="1"/>
      <c r="B27" s="6" t="s">
        <v>190</v>
      </c>
      <c r="C27" s="54" t="str">
        <f>IF(C25&gt;$F$65,(C26-C25)/C25,$F$66)</f>
        <v>[sample too small]</v>
      </c>
      <c r="D27" s="54" t="str">
        <f t="shared" ref="D27" si="18">IF(D25&gt;$F$65,(D26-D25)/D25,$F$66)</f>
        <v>[sample too small]</v>
      </c>
      <c r="E27" s="54" t="str">
        <f t="shared" ref="E27" si="19">IF(E25&gt;$F$65,(E26-E25)/E25,$F$66)</f>
        <v>[sample too small]</v>
      </c>
      <c r="F27" s="54" t="str">
        <f t="shared" ref="F27" si="20">IF(F25&gt;$F$65,(F26-F25)/F25,$F$66)</f>
        <v>[sample too small]</v>
      </c>
      <c r="G27" s="54" t="str">
        <f t="shared" ref="G27" si="21">IF(G25&gt;$F$65,(G26-G25)/G25,$F$66)</f>
        <v>[sample too small]</v>
      </c>
      <c r="H27" s="54" t="str">
        <f t="shared" ref="H27" si="22">IF(H25&gt;$F$65,(H26-H25)/H25,$F$66)</f>
        <v>[sample too small]</v>
      </c>
      <c r="I27" s="54" t="str">
        <f t="shared" ref="I27" si="23">IF(I25&gt;$F$65,(I26-I25)/I25,$F$66)</f>
        <v>[sample too small]</v>
      </c>
      <c r="J27" s="54" t="str">
        <f t="shared" ref="J27" si="24">IF(J25&gt;$F$65,(J26-J25)/J25,$F$66)</f>
        <v>[sample too small]</v>
      </c>
      <c r="K27" s="117">
        <v>58</v>
      </c>
    </row>
    <row r="28" spans="1:11">
      <c r="A28" s="1"/>
      <c r="B28" s="6" t="s">
        <v>191</v>
      </c>
      <c r="C28" s="54" t="str">
        <f>IF(C23&gt;$F$65,(C26-C23)/C23,$F$66)</f>
        <v>[sample too small]</v>
      </c>
      <c r="D28" s="54" t="str">
        <f t="shared" ref="D28:J28" si="25">IF(D23&gt;$F$65,(D26-D23)/D23,$F$66)</f>
        <v>[sample too small]</v>
      </c>
      <c r="E28" s="54" t="str">
        <f t="shared" si="25"/>
        <v>[sample too small]</v>
      </c>
      <c r="F28" s="54" t="str">
        <f t="shared" si="25"/>
        <v>[sample too small]</v>
      </c>
      <c r="G28" s="54" t="str">
        <f t="shared" si="25"/>
        <v>[sample too small]</v>
      </c>
      <c r="H28" s="54" t="str">
        <f t="shared" si="25"/>
        <v>[sample too small]</v>
      </c>
      <c r="I28" s="54" t="str">
        <f t="shared" si="25"/>
        <v>[sample too small]</v>
      </c>
      <c r="J28" s="54" t="str">
        <f t="shared" si="25"/>
        <v>[sample too small]</v>
      </c>
      <c r="K28" s="117">
        <v>58</v>
      </c>
    </row>
    <row r="29" spans="1:11">
      <c r="A29" s="1" t="s">
        <v>12</v>
      </c>
      <c r="B29" s="6" t="s">
        <v>188</v>
      </c>
      <c r="C29" s="24">
        <v>0.2</v>
      </c>
      <c r="D29" s="117">
        <v>4.4000000000000004</v>
      </c>
      <c r="E29" s="24">
        <v>14</v>
      </c>
      <c r="F29" s="24">
        <v>0.2</v>
      </c>
      <c r="G29" s="117">
        <v>3.5</v>
      </c>
      <c r="H29" s="24">
        <v>12.6</v>
      </c>
      <c r="I29" s="24">
        <v>0.4</v>
      </c>
      <c r="J29" s="117">
        <v>7.9</v>
      </c>
      <c r="K29" s="117">
        <v>58</v>
      </c>
    </row>
    <row r="30" spans="1:11">
      <c r="A30" s="1"/>
      <c r="B30" s="6">
        <v>2019</v>
      </c>
      <c r="C30" s="24">
        <v>0</v>
      </c>
      <c r="D30" s="117">
        <v>2.2999999999999998</v>
      </c>
      <c r="E30" s="24">
        <v>13</v>
      </c>
      <c r="F30" s="24">
        <v>0</v>
      </c>
      <c r="G30" s="117">
        <v>2.5</v>
      </c>
      <c r="H30" s="24">
        <v>14</v>
      </c>
      <c r="I30" s="24">
        <v>0</v>
      </c>
      <c r="J30" s="117">
        <v>4.8</v>
      </c>
      <c r="K30" s="117">
        <v>58</v>
      </c>
    </row>
    <row r="31" spans="1:11">
      <c r="A31" s="1"/>
      <c r="B31" s="6">
        <v>2020</v>
      </c>
      <c r="C31" s="24">
        <v>0</v>
      </c>
      <c r="D31" s="117">
        <v>6</v>
      </c>
      <c r="E31" s="24">
        <v>13</v>
      </c>
      <c r="F31" s="24">
        <v>0</v>
      </c>
      <c r="G31" s="117">
        <v>3</v>
      </c>
      <c r="H31" s="24">
        <v>8</v>
      </c>
      <c r="I31" s="24">
        <v>0</v>
      </c>
      <c r="J31" s="117">
        <v>9</v>
      </c>
      <c r="K31" s="117">
        <v>58</v>
      </c>
    </row>
    <row r="32" spans="1:11">
      <c r="A32" s="1"/>
      <c r="B32" s="6" t="s">
        <v>189</v>
      </c>
      <c r="C32" s="24">
        <v>0</v>
      </c>
      <c r="D32" s="117">
        <v>2</v>
      </c>
      <c r="E32" s="24">
        <v>9</v>
      </c>
      <c r="F32" s="24">
        <v>1</v>
      </c>
      <c r="G32" s="117">
        <v>1</v>
      </c>
      <c r="H32" s="24">
        <v>6</v>
      </c>
      <c r="I32" s="24">
        <v>1</v>
      </c>
      <c r="J32" s="117">
        <v>3</v>
      </c>
      <c r="K32" s="117">
        <v>58</v>
      </c>
    </row>
    <row r="33" spans="1:11">
      <c r="A33" s="1"/>
      <c r="B33" s="6" t="s">
        <v>190</v>
      </c>
      <c r="C33" s="54" t="str">
        <f>IF(C31&gt;$F$65,(C32-C31)/C31,$F$66)</f>
        <v>[sample too small]</v>
      </c>
      <c r="D33" s="54" t="str">
        <f t="shared" ref="D33" si="26">IF(D31&gt;$F$65,(D32-D31)/D31,$F$66)</f>
        <v>[sample too small]</v>
      </c>
      <c r="E33" s="54" t="str">
        <f t="shared" ref="E33" si="27">IF(E31&gt;$F$65,(E32-E31)/E31,$F$66)</f>
        <v>[sample too small]</v>
      </c>
      <c r="F33" s="54" t="str">
        <f t="shared" ref="F33" si="28">IF(F31&gt;$F$65,(F32-F31)/F31,$F$66)</f>
        <v>[sample too small]</v>
      </c>
      <c r="G33" s="54" t="str">
        <f t="shared" ref="G33" si="29">IF(G31&gt;$F$65,(G32-G31)/G31,$F$66)</f>
        <v>[sample too small]</v>
      </c>
      <c r="H33" s="54" t="str">
        <f t="shared" ref="H33" si="30">IF(H31&gt;$F$65,(H32-H31)/H31,$F$66)</f>
        <v>[sample too small]</v>
      </c>
      <c r="I33" s="54" t="str">
        <f t="shared" ref="I33" si="31">IF(I31&gt;$F$65,(I32-I31)/I31,$F$66)</f>
        <v>[sample too small]</v>
      </c>
      <c r="J33" s="54" t="str">
        <f t="shared" ref="J33" si="32">IF(J31&gt;$F$65,(J32-J31)/J31,$F$66)</f>
        <v>[sample too small]</v>
      </c>
      <c r="K33" s="117">
        <v>58</v>
      </c>
    </row>
    <row r="34" spans="1:11">
      <c r="A34" s="1"/>
      <c r="B34" s="6" t="s">
        <v>191</v>
      </c>
      <c r="C34" s="54" t="str">
        <f>IF(C29&gt;$F$65,(C32-C29)/C29,$F$66)</f>
        <v>[sample too small]</v>
      </c>
      <c r="D34" s="54" t="str">
        <f t="shared" ref="D34:J34" si="33">IF(D29&gt;$F$65,(D32-D29)/D29,$F$66)</f>
        <v>[sample too small]</v>
      </c>
      <c r="E34" s="54" t="str">
        <f t="shared" si="33"/>
        <v>[sample too small]</v>
      </c>
      <c r="F34" s="54" t="str">
        <f t="shared" si="33"/>
        <v>[sample too small]</v>
      </c>
      <c r="G34" s="54" t="str">
        <f t="shared" si="33"/>
        <v>[sample too small]</v>
      </c>
      <c r="H34" s="54" t="str">
        <f t="shared" si="33"/>
        <v>[sample too small]</v>
      </c>
      <c r="I34" s="54" t="str">
        <f t="shared" si="33"/>
        <v>[sample too small]</v>
      </c>
      <c r="J34" s="54" t="str">
        <f t="shared" si="33"/>
        <v>[sample too small]</v>
      </c>
      <c r="K34" s="117">
        <v>58</v>
      </c>
    </row>
    <row r="35" spans="1:11">
      <c r="A35" s="1" t="s">
        <v>13</v>
      </c>
      <c r="B35" s="6" t="s">
        <v>188</v>
      </c>
      <c r="C35" s="24">
        <v>2.2000000000000002</v>
      </c>
      <c r="D35" s="117">
        <v>224.6</v>
      </c>
      <c r="E35" s="24">
        <v>727.8</v>
      </c>
      <c r="F35" s="24">
        <v>3.4</v>
      </c>
      <c r="G35" s="117">
        <v>53.1</v>
      </c>
      <c r="H35" s="24">
        <v>202.8</v>
      </c>
      <c r="I35" s="24">
        <v>5.6</v>
      </c>
      <c r="J35" s="117">
        <v>277.7</v>
      </c>
      <c r="K35" s="117">
        <v>58</v>
      </c>
    </row>
    <row r="36" spans="1:11">
      <c r="B36" s="6">
        <v>2019</v>
      </c>
      <c r="C36" s="24">
        <v>2</v>
      </c>
      <c r="D36" s="117">
        <v>197.4</v>
      </c>
      <c r="E36" s="24">
        <v>590</v>
      </c>
      <c r="F36" s="24">
        <v>0</v>
      </c>
      <c r="G36" s="117">
        <v>45.8</v>
      </c>
      <c r="H36" s="24">
        <v>179</v>
      </c>
      <c r="I36" s="24">
        <v>2</v>
      </c>
      <c r="J36" s="117">
        <v>243.2</v>
      </c>
      <c r="K36" s="117">
        <v>58</v>
      </c>
    </row>
    <row r="37" spans="1:11">
      <c r="B37" s="6">
        <v>2020</v>
      </c>
      <c r="C37" s="24">
        <v>4</v>
      </c>
      <c r="D37" s="117">
        <v>120</v>
      </c>
      <c r="E37" s="24">
        <v>390</v>
      </c>
      <c r="F37" s="24">
        <v>2</v>
      </c>
      <c r="G37" s="117">
        <v>24</v>
      </c>
      <c r="H37" s="24">
        <v>103</v>
      </c>
      <c r="I37" s="24">
        <v>6</v>
      </c>
      <c r="J37" s="117">
        <v>144</v>
      </c>
      <c r="K37" s="117">
        <v>58</v>
      </c>
    </row>
    <row r="38" spans="1:11">
      <c r="B38" s="6" t="s">
        <v>189</v>
      </c>
      <c r="C38" s="24">
        <v>2</v>
      </c>
      <c r="D38" s="117">
        <v>118</v>
      </c>
      <c r="E38" s="24">
        <v>376</v>
      </c>
      <c r="F38" s="24">
        <v>3</v>
      </c>
      <c r="G38" s="117">
        <v>21</v>
      </c>
      <c r="H38" s="24">
        <v>110</v>
      </c>
      <c r="I38" s="24">
        <v>5</v>
      </c>
      <c r="J38" s="117">
        <v>139</v>
      </c>
      <c r="K38" s="117">
        <v>58</v>
      </c>
    </row>
    <row r="39" spans="1:11">
      <c r="B39" s="6" t="s">
        <v>190</v>
      </c>
      <c r="C39" s="54" t="str">
        <f>IF(C37&gt;$F$65,(C38-C37)/C37,$F$66)</f>
        <v>[sample too small]</v>
      </c>
      <c r="D39" s="54">
        <f t="shared" ref="D39" si="34">IF(D37&gt;$F$65,(D38-D37)/D37,$F$66)</f>
        <v>-1.6666666666666666E-2</v>
      </c>
      <c r="E39" s="54">
        <f t="shared" ref="E39" si="35">IF(E37&gt;$F$65,(E38-E37)/E37,$F$66)</f>
        <v>-3.5897435897435895E-2</v>
      </c>
      <c r="F39" s="54" t="str">
        <f t="shared" ref="F39" si="36">IF(F37&gt;$F$65,(F38-F37)/F37,$F$66)</f>
        <v>[sample too small]</v>
      </c>
      <c r="G39" s="54" t="str">
        <f t="shared" ref="G39" si="37">IF(G37&gt;$F$65,(G38-G37)/G37,$F$66)</f>
        <v>[sample too small]</v>
      </c>
      <c r="H39" s="54">
        <f t="shared" ref="H39" si="38">IF(H37&gt;$F$65,(H38-H37)/H37,$F$66)</f>
        <v>6.7961165048543687E-2</v>
      </c>
      <c r="I39" s="54" t="str">
        <f t="shared" ref="I39" si="39">IF(I37&gt;$F$65,(I38-I37)/I37,$F$66)</f>
        <v>[sample too small]</v>
      </c>
      <c r="J39" s="54">
        <f t="shared" ref="J39" si="40">IF(J37&gt;$F$65,(J38-J37)/J37,$F$66)</f>
        <v>-3.4722222222222224E-2</v>
      </c>
      <c r="K39" s="117">
        <v>58</v>
      </c>
    </row>
    <row r="40" spans="1:11">
      <c r="B40" s="6" t="s">
        <v>191</v>
      </c>
      <c r="C40" s="54" t="str">
        <f>IF(C35&gt;$F$65,(C38-C35)/C35,$F$66)</f>
        <v>[sample too small]</v>
      </c>
      <c r="D40" s="54">
        <f t="shared" ref="D40:J40" si="41">IF(D35&gt;$F$65,(D38-D35)/D35,$F$66)</f>
        <v>-0.47462154942119322</v>
      </c>
      <c r="E40" s="54">
        <f t="shared" si="41"/>
        <v>-0.48337455344874963</v>
      </c>
      <c r="F40" s="54" t="str">
        <f t="shared" si="41"/>
        <v>[sample too small]</v>
      </c>
      <c r="G40" s="54">
        <f t="shared" si="41"/>
        <v>-0.60451977401129942</v>
      </c>
      <c r="H40" s="54">
        <f t="shared" si="41"/>
        <v>-0.45759368836291914</v>
      </c>
      <c r="I40" s="54" t="str">
        <f t="shared" si="41"/>
        <v>[sample too small]</v>
      </c>
      <c r="J40" s="54">
        <f t="shared" si="41"/>
        <v>-0.49945984875765215</v>
      </c>
      <c r="K40" s="117">
        <v>58</v>
      </c>
    </row>
    <row r="59" spans="4:6" ht="15.75">
      <c r="D59" s="9"/>
      <c r="E59" s="23"/>
      <c r="F59" s="9"/>
    </row>
    <row r="60" spans="4:6" ht="15.75">
      <c r="D60" s="9"/>
      <c r="E60" s="23"/>
      <c r="F60" s="10"/>
    </row>
    <row r="65" spans="4:6" ht="15.75">
      <c r="D65" s="9" t="s">
        <v>19</v>
      </c>
      <c r="E65" s="23"/>
      <c r="F65" s="9">
        <v>50</v>
      </c>
    </row>
    <row r="66" spans="4:6" ht="15.75">
      <c r="D66" s="9" t="s">
        <v>20</v>
      </c>
      <c r="E66" s="23"/>
      <c r="F66" s="25" t="s">
        <v>34</v>
      </c>
    </row>
    <row r="73" spans="4:6" ht="15.75">
      <c r="D73" s="9"/>
      <c r="E73" s="23"/>
      <c r="F73" s="9"/>
    </row>
    <row r="74" spans="4:6" ht="15.75">
      <c r="D74" s="9"/>
      <c r="E74" s="23"/>
      <c r="F74" s="10"/>
    </row>
  </sheetData>
  <pageMargins left="0.7" right="0.7" top="0.75" bottom="0.75" header="0.3" footer="0.3"/>
  <pageSetup paperSize="9" scale="45" orientation="portrait" horizontalDpi="1200" verticalDpi="120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8"/>
  <sheetViews>
    <sheetView zoomScaleNormal="100" workbookViewId="0">
      <selection activeCell="B32" sqref="B32:I32"/>
    </sheetView>
  </sheetViews>
  <sheetFormatPr defaultRowHeight="15"/>
  <cols>
    <col min="1" max="1" width="18" customWidth="1"/>
    <col min="2" max="2" width="17.7109375" customWidth="1"/>
    <col min="3" max="3" width="18.28515625" customWidth="1"/>
    <col min="4" max="4" width="17.42578125" customWidth="1"/>
    <col min="5" max="5" width="9.28515625" bestFit="1" customWidth="1"/>
    <col min="6" max="6" width="19.42578125" customWidth="1"/>
    <col min="7" max="7" width="20.42578125" customWidth="1"/>
    <col min="8" max="8" width="18.42578125" customWidth="1"/>
    <col min="9" max="9" width="16.42578125" customWidth="1"/>
  </cols>
  <sheetData>
    <row r="1" spans="1:9" ht="18.75">
      <c r="A1" s="31" t="s">
        <v>197</v>
      </c>
      <c r="C1" s="33"/>
      <c r="D1" s="33"/>
      <c r="E1" s="33"/>
      <c r="F1" s="33"/>
      <c r="G1" s="33"/>
      <c r="H1" s="33"/>
      <c r="I1" s="33"/>
    </row>
    <row r="2" spans="1:9" s="96" customFormat="1" ht="15.75">
      <c r="A2" s="99" t="s">
        <v>178</v>
      </c>
      <c r="C2" s="33"/>
      <c r="D2" s="33"/>
      <c r="E2" s="33"/>
      <c r="F2" s="33"/>
      <c r="G2" s="33"/>
      <c r="H2" s="33"/>
      <c r="I2" s="33"/>
    </row>
    <row r="3" spans="1:9" ht="15.75">
      <c r="A3" s="32" t="s">
        <v>4</v>
      </c>
      <c r="B3" s="36" t="s">
        <v>7</v>
      </c>
      <c r="C3" s="36" t="s">
        <v>8</v>
      </c>
      <c r="D3" s="36" t="s">
        <v>82</v>
      </c>
      <c r="E3" s="36" t="s">
        <v>10</v>
      </c>
      <c r="F3" s="36" t="s">
        <v>11</v>
      </c>
      <c r="G3" s="36" t="s">
        <v>85</v>
      </c>
      <c r="H3" s="36" t="s">
        <v>90</v>
      </c>
      <c r="I3" s="36" t="s">
        <v>83</v>
      </c>
    </row>
    <row r="4" spans="1:9" ht="24.75" customHeight="1">
      <c r="A4" s="42" t="s">
        <v>91</v>
      </c>
      <c r="B4" s="34">
        <f t="shared" ref="B4:I4" si="0">AVERAGE(B5:B9)</f>
        <v>104.2</v>
      </c>
      <c r="C4" s="34">
        <f t="shared" si="0"/>
        <v>10.6</v>
      </c>
      <c r="D4" s="34">
        <f t="shared" si="0"/>
        <v>31.2</v>
      </c>
      <c r="E4" s="34">
        <f t="shared" si="0"/>
        <v>209</v>
      </c>
      <c r="F4" s="34">
        <f t="shared" si="0"/>
        <v>3.2</v>
      </c>
      <c r="G4" s="34">
        <f t="shared" si="0"/>
        <v>15.2</v>
      </c>
      <c r="H4" s="34">
        <f t="shared" si="0"/>
        <v>4.8</v>
      </c>
      <c r="I4" s="47">
        <f t="shared" si="0"/>
        <v>378.2</v>
      </c>
    </row>
    <row r="5" spans="1:9" ht="24.75" customHeight="1">
      <c r="A5" s="42">
        <v>1994</v>
      </c>
      <c r="B5" s="38">
        <v>111</v>
      </c>
      <c r="C5" s="38">
        <v>5</v>
      </c>
      <c r="D5" s="38">
        <v>24</v>
      </c>
      <c r="E5" s="38">
        <v>197</v>
      </c>
      <c r="F5" s="38">
        <v>9</v>
      </c>
      <c r="G5" s="38">
        <v>14</v>
      </c>
      <c r="H5" s="38">
        <v>3</v>
      </c>
      <c r="I5" s="47">
        <f t="shared" ref="I5:I32" si="1">SUM(B5:H5)</f>
        <v>363</v>
      </c>
    </row>
    <row r="6" spans="1:9" ht="15.75">
      <c r="A6" s="42">
        <v>1995</v>
      </c>
      <c r="B6" s="38">
        <v>121</v>
      </c>
      <c r="C6" s="38">
        <v>11</v>
      </c>
      <c r="D6" s="38">
        <v>33</v>
      </c>
      <c r="E6" s="38">
        <v>221</v>
      </c>
      <c r="F6" s="38">
        <v>1</v>
      </c>
      <c r="G6" s="38">
        <v>19</v>
      </c>
      <c r="H6" s="38">
        <v>3</v>
      </c>
      <c r="I6" s="47">
        <f t="shared" si="1"/>
        <v>409</v>
      </c>
    </row>
    <row r="7" spans="1:9" ht="15.75">
      <c r="A7" s="42">
        <v>1996</v>
      </c>
      <c r="B7" s="38">
        <v>106</v>
      </c>
      <c r="C7" s="38">
        <v>15</v>
      </c>
      <c r="D7" s="38">
        <v>29</v>
      </c>
      <c r="E7" s="38">
        <v>185</v>
      </c>
      <c r="F7" s="38">
        <v>3</v>
      </c>
      <c r="G7" s="38">
        <v>14</v>
      </c>
      <c r="H7" s="38">
        <v>5</v>
      </c>
      <c r="I7" s="47">
        <f t="shared" si="1"/>
        <v>357</v>
      </c>
    </row>
    <row r="8" spans="1:9" ht="15.75">
      <c r="A8" s="42">
        <v>1997</v>
      </c>
      <c r="B8" s="38">
        <v>87</v>
      </c>
      <c r="C8" s="38">
        <v>9</v>
      </c>
      <c r="D8" s="38">
        <v>37</v>
      </c>
      <c r="E8" s="38">
        <v>219</v>
      </c>
      <c r="F8" s="38">
        <v>2</v>
      </c>
      <c r="G8" s="38">
        <v>16</v>
      </c>
      <c r="H8" s="38">
        <v>7</v>
      </c>
      <c r="I8" s="47">
        <f t="shared" si="1"/>
        <v>377</v>
      </c>
    </row>
    <row r="9" spans="1:9" ht="15.75">
      <c r="A9" s="42">
        <v>1998</v>
      </c>
      <c r="B9" s="38">
        <v>96</v>
      </c>
      <c r="C9" s="38">
        <v>13</v>
      </c>
      <c r="D9" s="38">
        <v>33</v>
      </c>
      <c r="E9" s="38">
        <v>223</v>
      </c>
      <c r="F9" s="38">
        <v>1</v>
      </c>
      <c r="G9" s="38">
        <v>13</v>
      </c>
      <c r="H9" s="38">
        <v>6</v>
      </c>
      <c r="I9" s="47">
        <f t="shared" si="1"/>
        <v>385</v>
      </c>
    </row>
    <row r="10" spans="1:9" ht="15.75">
      <c r="A10" s="42">
        <v>1999</v>
      </c>
      <c r="B10" s="38">
        <v>89</v>
      </c>
      <c r="C10" s="38">
        <v>8</v>
      </c>
      <c r="D10" s="38">
        <v>30</v>
      </c>
      <c r="E10" s="38">
        <v>169</v>
      </c>
      <c r="F10" s="38">
        <v>1</v>
      </c>
      <c r="G10" s="38">
        <v>11</v>
      </c>
      <c r="H10" s="38">
        <v>2</v>
      </c>
      <c r="I10" s="47">
        <f t="shared" si="1"/>
        <v>310</v>
      </c>
    </row>
    <row r="11" spans="1:9" ht="15.75">
      <c r="A11" s="42">
        <v>2000</v>
      </c>
      <c r="B11" s="38">
        <v>72</v>
      </c>
      <c r="C11" s="38">
        <v>12</v>
      </c>
      <c r="D11" s="38">
        <v>40</v>
      </c>
      <c r="E11" s="38">
        <v>182</v>
      </c>
      <c r="F11" s="38">
        <v>1</v>
      </c>
      <c r="G11" s="38">
        <v>15</v>
      </c>
      <c r="H11" s="38">
        <v>4</v>
      </c>
      <c r="I11" s="47">
        <f t="shared" si="1"/>
        <v>326</v>
      </c>
    </row>
    <row r="12" spans="1:9" ht="15.75">
      <c r="A12" s="42">
        <v>2001</v>
      </c>
      <c r="B12" s="38">
        <v>76</v>
      </c>
      <c r="C12" s="38">
        <v>10</v>
      </c>
      <c r="D12" s="38">
        <v>49</v>
      </c>
      <c r="E12" s="38">
        <v>194</v>
      </c>
      <c r="F12" s="38">
        <v>0</v>
      </c>
      <c r="G12" s="38">
        <v>14</v>
      </c>
      <c r="H12" s="38">
        <v>5</v>
      </c>
      <c r="I12" s="47">
        <f t="shared" si="1"/>
        <v>348</v>
      </c>
    </row>
    <row r="13" spans="1:9" ht="15.75">
      <c r="A13" s="42">
        <v>2002</v>
      </c>
      <c r="B13" s="38">
        <v>73</v>
      </c>
      <c r="C13" s="38">
        <v>8</v>
      </c>
      <c r="D13" s="38">
        <v>46</v>
      </c>
      <c r="E13" s="38">
        <v>154</v>
      </c>
      <c r="F13" s="38">
        <v>0</v>
      </c>
      <c r="G13" s="38">
        <v>21</v>
      </c>
      <c r="H13" s="38">
        <v>2</v>
      </c>
      <c r="I13" s="47">
        <f t="shared" si="1"/>
        <v>304</v>
      </c>
    </row>
    <row r="14" spans="1:9" ht="15.75">
      <c r="A14" s="42">
        <v>2003</v>
      </c>
      <c r="B14" s="38">
        <v>63</v>
      </c>
      <c r="C14" s="38">
        <v>14</v>
      </c>
      <c r="D14" s="38">
        <v>50</v>
      </c>
      <c r="E14" s="38">
        <v>189</v>
      </c>
      <c r="F14" s="38">
        <v>1</v>
      </c>
      <c r="G14" s="38">
        <v>14</v>
      </c>
      <c r="H14" s="38">
        <v>5</v>
      </c>
      <c r="I14" s="47">
        <f t="shared" si="1"/>
        <v>336</v>
      </c>
    </row>
    <row r="15" spans="1:9" ht="15.75">
      <c r="A15" s="42">
        <v>2004</v>
      </c>
      <c r="B15" s="38">
        <v>76</v>
      </c>
      <c r="C15" s="38">
        <v>7</v>
      </c>
      <c r="D15" s="38">
        <v>42</v>
      </c>
      <c r="E15" s="38">
        <v>167</v>
      </c>
      <c r="F15" s="38">
        <v>3</v>
      </c>
      <c r="G15" s="38">
        <v>12</v>
      </c>
      <c r="H15" s="38">
        <v>1</v>
      </c>
      <c r="I15" s="47">
        <f t="shared" si="1"/>
        <v>308</v>
      </c>
    </row>
    <row r="16" spans="1:9" ht="15.75">
      <c r="A16" s="42">
        <v>2005</v>
      </c>
      <c r="B16" s="38">
        <v>66</v>
      </c>
      <c r="C16" s="38">
        <v>16</v>
      </c>
      <c r="D16" s="38">
        <v>34</v>
      </c>
      <c r="E16" s="38">
        <v>153</v>
      </c>
      <c r="F16" s="38">
        <v>0</v>
      </c>
      <c r="G16" s="38">
        <v>15</v>
      </c>
      <c r="H16" s="38">
        <v>2</v>
      </c>
      <c r="I16" s="47">
        <f t="shared" si="1"/>
        <v>286</v>
      </c>
    </row>
    <row r="17" spans="1:9" ht="15.75">
      <c r="A17" s="42">
        <v>2006</v>
      </c>
      <c r="B17" s="38">
        <v>61</v>
      </c>
      <c r="C17" s="38">
        <v>10</v>
      </c>
      <c r="D17" s="38">
        <v>58</v>
      </c>
      <c r="E17" s="38">
        <v>175</v>
      </c>
      <c r="F17" s="38">
        <v>0</v>
      </c>
      <c r="G17" s="38">
        <v>8</v>
      </c>
      <c r="H17" s="38">
        <v>2</v>
      </c>
      <c r="I17" s="47">
        <f t="shared" si="1"/>
        <v>314</v>
      </c>
    </row>
    <row r="18" spans="1:9" ht="15.75">
      <c r="A18" s="42">
        <v>2007</v>
      </c>
      <c r="B18" s="38">
        <v>60</v>
      </c>
      <c r="C18" s="38">
        <v>4</v>
      </c>
      <c r="D18" s="38">
        <v>40</v>
      </c>
      <c r="E18" s="38">
        <v>160</v>
      </c>
      <c r="F18" s="38">
        <v>0</v>
      </c>
      <c r="G18" s="38">
        <v>15</v>
      </c>
      <c r="H18" s="38">
        <v>2</v>
      </c>
      <c r="I18" s="47">
        <f t="shared" si="1"/>
        <v>281</v>
      </c>
    </row>
    <row r="19" spans="1:9" ht="15.75">
      <c r="A19" s="42">
        <v>2008</v>
      </c>
      <c r="B19" s="38">
        <v>60</v>
      </c>
      <c r="C19" s="38">
        <v>9</v>
      </c>
      <c r="D19" s="38">
        <v>34</v>
      </c>
      <c r="E19" s="38">
        <v>153</v>
      </c>
      <c r="F19" s="38">
        <v>1</v>
      </c>
      <c r="G19" s="38">
        <v>8</v>
      </c>
      <c r="H19" s="38">
        <v>5</v>
      </c>
      <c r="I19" s="47">
        <f t="shared" si="1"/>
        <v>270</v>
      </c>
    </row>
    <row r="20" spans="1:9" ht="15.75">
      <c r="A20" s="42">
        <v>2009</v>
      </c>
      <c r="B20" s="38">
        <v>47</v>
      </c>
      <c r="C20" s="38">
        <v>5</v>
      </c>
      <c r="D20" s="38">
        <v>43</v>
      </c>
      <c r="E20" s="38">
        <v>116</v>
      </c>
      <c r="F20" s="38">
        <v>0</v>
      </c>
      <c r="G20" s="38">
        <v>5</v>
      </c>
      <c r="H20" s="38">
        <v>0</v>
      </c>
      <c r="I20" s="47">
        <f t="shared" si="1"/>
        <v>216</v>
      </c>
    </row>
    <row r="21" spans="1:9" ht="15.75">
      <c r="A21" s="42">
        <v>2010</v>
      </c>
      <c r="B21" s="38">
        <v>47</v>
      </c>
      <c r="C21" s="38">
        <v>7</v>
      </c>
      <c r="D21" s="38">
        <v>35</v>
      </c>
      <c r="E21" s="38">
        <v>105</v>
      </c>
      <c r="F21" s="38">
        <v>1</v>
      </c>
      <c r="G21" s="38">
        <v>8</v>
      </c>
      <c r="H21" s="38">
        <v>5</v>
      </c>
      <c r="I21" s="47">
        <f t="shared" si="1"/>
        <v>208</v>
      </c>
    </row>
    <row r="22" spans="1:9" ht="15.75">
      <c r="A22" s="42">
        <v>2011</v>
      </c>
      <c r="B22" s="38">
        <v>43</v>
      </c>
      <c r="C22" s="38">
        <v>7</v>
      </c>
      <c r="D22" s="38">
        <v>33</v>
      </c>
      <c r="E22" s="38">
        <v>89</v>
      </c>
      <c r="F22" s="38">
        <v>1</v>
      </c>
      <c r="G22" s="38">
        <v>9</v>
      </c>
      <c r="H22" s="38">
        <v>3</v>
      </c>
      <c r="I22" s="47">
        <f t="shared" si="1"/>
        <v>185</v>
      </c>
    </row>
    <row r="23" spans="1:9" ht="15.75">
      <c r="A23" s="42">
        <v>2012</v>
      </c>
      <c r="B23" s="38">
        <v>59</v>
      </c>
      <c r="C23" s="38">
        <v>9</v>
      </c>
      <c r="D23" s="38">
        <v>21</v>
      </c>
      <c r="E23" s="38">
        <v>73</v>
      </c>
      <c r="F23" s="38">
        <v>1</v>
      </c>
      <c r="G23" s="38">
        <v>13</v>
      </c>
      <c r="H23" s="38">
        <v>0</v>
      </c>
      <c r="I23" s="47">
        <f t="shared" si="1"/>
        <v>176</v>
      </c>
    </row>
    <row r="24" spans="1:9" ht="15.75">
      <c r="A24" s="42">
        <v>2013</v>
      </c>
      <c r="B24" s="38">
        <v>38</v>
      </c>
      <c r="C24" s="38">
        <v>13</v>
      </c>
      <c r="D24" s="38">
        <v>23</v>
      </c>
      <c r="E24" s="38">
        <v>89</v>
      </c>
      <c r="F24" s="38">
        <v>2</v>
      </c>
      <c r="G24" s="38">
        <v>5</v>
      </c>
      <c r="H24" s="38">
        <v>2</v>
      </c>
      <c r="I24" s="47">
        <f t="shared" si="1"/>
        <v>172</v>
      </c>
    </row>
    <row r="25" spans="1:9" ht="15.75">
      <c r="A25" s="42">
        <v>2014</v>
      </c>
      <c r="B25" s="38">
        <v>59</v>
      </c>
      <c r="C25" s="38">
        <v>8</v>
      </c>
      <c r="D25" s="38">
        <v>30</v>
      </c>
      <c r="E25" s="38">
        <v>94</v>
      </c>
      <c r="F25" s="38">
        <v>1</v>
      </c>
      <c r="G25" s="38">
        <v>2</v>
      </c>
      <c r="H25" s="38">
        <v>9</v>
      </c>
      <c r="I25" s="47">
        <f t="shared" si="1"/>
        <v>203</v>
      </c>
    </row>
    <row r="26" spans="1:9" ht="15.75">
      <c r="A26" s="42">
        <v>2015</v>
      </c>
      <c r="B26" s="38">
        <v>44</v>
      </c>
      <c r="C26" s="38">
        <v>5</v>
      </c>
      <c r="D26" s="38">
        <v>27</v>
      </c>
      <c r="E26" s="38">
        <v>75</v>
      </c>
      <c r="F26" s="38">
        <v>1</v>
      </c>
      <c r="G26" s="38">
        <v>13</v>
      </c>
      <c r="H26" s="38">
        <v>3</v>
      </c>
      <c r="I26" s="47">
        <f t="shared" si="1"/>
        <v>168</v>
      </c>
    </row>
    <row r="27" spans="1:9" ht="15.75">
      <c r="A27" s="42">
        <v>2016</v>
      </c>
      <c r="B27" s="38">
        <v>32</v>
      </c>
      <c r="C27" s="38">
        <v>8</v>
      </c>
      <c r="D27" s="38">
        <v>30</v>
      </c>
      <c r="E27" s="38">
        <v>106</v>
      </c>
      <c r="F27" s="38">
        <v>3</v>
      </c>
      <c r="G27" s="38">
        <v>6</v>
      </c>
      <c r="H27" s="38">
        <v>6</v>
      </c>
      <c r="I27" s="47">
        <f t="shared" si="1"/>
        <v>191</v>
      </c>
    </row>
    <row r="28" spans="1:9" ht="15.75">
      <c r="A28" s="42">
        <v>2017</v>
      </c>
      <c r="B28" s="38">
        <v>38</v>
      </c>
      <c r="C28" s="38">
        <v>5</v>
      </c>
      <c r="D28" s="38">
        <v>29</v>
      </c>
      <c r="E28" s="38">
        <v>64</v>
      </c>
      <c r="F28" s="38">
        <v>2</v>
      </c>
      <c r="G28" s="38">
        <v>3</v>
      </c>
      <c r="H28" s="38">
        <v>4</v>
      </c>
      <c r="I28" s="47">
        <f t="shared" si="1"/>
        <v>145</v>
      </c>
    </row>
    <row r="29" spans="1:9" ht="15.75">
      <c r="A29" s="42">
        <v>2018</v>
      </c>
      <c r="B29" s="38">
        <v>34</v>
      </c>
      <c r="C29" s="38">
        <v>6</v>
      </c>
      <c r="D29" s="38">
        <v>33</v>
      </c>
      <c r="E29" s="38">
        <v>75</v>
      </c>
      <c r="F29" s="38">
        <v>2</v>
      </c>
      <c r="G29" s="38">
        <v>5</v>
      </c>
      <c r="H29" s="38">
        <v>6</v>
      </c>
      <c r="I29" s="47">
        <f t="shared" si="1"/>
        <v>161</v>
      </c>
    </row>
    <row r="30" spans="1:9" ht="15.75">
      <c r="A30" s="42">
        <v>2019</v>
      </c>
      <c r="B30" s="38">
        <v>44</v>
      </c>
      <c r="C30" s="38">
        <v>9</v>
      </c>
      <c r="D30" s="38">
        <v>25</v>
      </c>
      <c r="E30" s="38">
        <v>75</v>
      </c>
      <c r="F30" s="38">
        <v>3</v>
      </c>
      <c r="G30" s="38">
        <v>6</v>
      </c>
      <c r="H30" s="38">
        <v>2</v>
      </c>
      <c r="I30" s="47">
        <f t="shared" si="1"/>
        <v>164</v>
      </c>
    </row>
    <row r="31" spans="1:9" s="114" customFormat="1" ht="15.75">
      <c r="A31" s="42">
        <v>2020</v>
      </c>
      <c r="B31" s="38">
        <v>34</v>
      </c>
      <c r="C31" s="38">
        <v>11</v>
      </c>
      <c r="D31" s="38">
        <v>16</v>
      </c>
      <c r="E31" s="38">
        <v>71</v>
      </c>
      <c r="F31" s="38">
        <v>0</v>
      </c>
      <c r="G31" s="38">
        <v>7</v>
      </c>
      <c r="H31" s="38">
        <v>2</v>
      </c>
      <c r="I31" s="47">
        <f t="shared" si="1"/>
        <v>141</v>
      </c>
    </row>
    <row r="32" spans="1:9" ht="15.75">
      <c r="A32" s="42" t="s">
        <v>199</v>
      </c>
      <c r="B32" s="38">
        <v>37</v>
      </c>
      <c r="C32" s="38">
        <v>10</v>
      </c>
      <c r="D32" s="38">
        <v>28</v>
      </c>
      <c r="E32" s="38">
        <v>56</v>
      </c>
      <c r="F32" s="38">
        <v>2</v>
      </c>
      <c r="G32" s="38">
        <v>3</v>
      </c>
      <c r="H32" s="38">
        <v>3</v>
      </c>
      <c r="I32" s="47">
        <f t="shared" si="1"/>
        <v>139</v>
      </c>
    </row>
    <row r="33" spans="1:9" ht="25.5" customHeight="1">
      <c r="A33" s="42" t="s">
        <v>188</v>
      </c>
      <c r="B33" s="47">
        <f>AVERAGE(B25:B29)</f>
        <v>41.4</v>
      </c>
      <c r="C33" s="47">
        <f t="shared" ref="C33:I33" si="2">AVERAGE(C25:C29)</f>
        <v>6.4</v>
      </c>
      <c r="D33" s="47">
        <f t="shared" si="2"/>
        <v>29.8</v>
      </c>
      <c r="E33" s="47">
        <f t="shared" si="2"/>
        <v>82.8</v>
      </c>
      <c r="F33" s="47">
        <f t="shared" si="2"/>
        <v>1.8</v>
      </c>
      <c r="G33" s="47">
        <f t="shared" si="2"/>
        <v>5.8</v>
      </c>
      <c r="H33" s="47">
        <f t="shared" si="2"/>
        <v>5.6</v>
      </c>
      <c r="I33" s="47">
        <f t="shared" si="2"/>
        <v>173.6</v>
      </c>
    </row>
    <row r="34" spans="1:9" ht="29.25" customHeight="1">
      <c r="A34" s="50" t="s">
        <v>202</v>
      </c>
      <c r="B34" s="51">
        <f>'2016 base'!B4</f>
        <v>20.7</v>
      </c>
      <c r="C34" s="51">
        <f>'2016 base'!C4</f>
        <v>3.2</v>
      </c>
      <c r="D34" s="51">
        <f>'2016 base'!D4</f>
        <v>14.9</v>
      </c>
      <c r="E34" s="51">
        <f>'2016 base'!E4</f>
        <v>41.4</v>
      </c>
      <c r="F34" s="51">
        <f>'2016 base'!F4</f>
        <v>0.9</v>
      </c>
      <c r="G34" s="51">
        <f>'2016 base'!G4</f>
        <v>2.9</v>
      </c>
      <c r="H34" s="51">
        <f>'2016 base'!H4</f>
        <v>2.8</v>
      </c>
      <c r="I34" s="51">
        <f>'2016 base'!I4</f>
        <v>86.8</v>
      </c>
    </row>
    <row r="35" spans="1:9" ht="24" customHeight="1">
      <c r="A35" s="42" t="s">
        <v>200</v>
      </c>
      <c r="B35" s="35"/>
      <c r="C35" s="35"/>
      <c r="D35" s="35"/>
      <c r="E35" s="35"/>
      <c r="F35" s="35"/>
      <c r="G35" s="35"/>
      <c r="H35" s="35"/>
      <c r="I35" s="52"/>
    </row>
    <row r="36" spans="1:9" ht="15.75">
      <c r="A36" s="42" t="s">
        <v>201</v>
      </c>
      <c r="B36" s="53" t="str">
        <f>IF(B31&gt;'2016 base'!$B$9,(B32-B31)/B31,'2016 base'!$B$10)</f>
        <v>[sample too small]</v>
      </c>
      <c r="C36" s="53" t="str">
        <f>IF(C31&gt;'2016 base'!$B$9,(C32-C31)/C31,'2016 base'!$B$10)</f>
        <v>[sample too small]</v>
      </c>
      <c r="D36" s="53" t="str">
        <f>IF(D31&gt;'2016 base'!$B$9,(D32-D31)/D31,'2016 base'!$B$10)</f>
        <v>[sample too small]</v>
      </c>
      <c r="E36" s="53">
        <f>IF(E31&gt;'2016 base'!$B$9,(E32-E31)/E31,'2016 base'!$B$10)</f>
        <v>-0.21126760563380281</v>
      </c>
      <c r="F36" s="53" t="str">
        <f>IF(F31&gt;'2016 base'!$B$9,(F32-F31)/F31,'2016 base'!$B$10)</f>
        <v>[sample too small]</v>
      </c>
      <c r="G36" s="53" t="str">
        <f>IF(G31&gt;'2016 base'!$B$9,(G32-G31)/G31,'2016 base'!$B$10)</f>
        <v>[sample too small]</v>
      </c>
      <c r="H36" s="53" t="str">
        <f>IF(H31&gt;'2016 base'!$B$9,(H32-H31)/H31,'2016 base'!$B$10)</f>
        <v>[sample too small]</v>
      </c>
      <c r="I36" s="53">
        <f>IF(I31&gt;'2016 base'!$B$9,(I32-I31)/I31,'2016 base'!$B$10)</f>
        <v>-1.4184397163120567E-2</v>
      </c>
    </row>
    <row r="37" spans="1:9" ht="15.75">
      <c r="A37" s="42" t="s">
        <v>203</v>
      </c>
      <c r="B37" s="53" t="str">
        <f>IF(B33&gt;'2016 base'!$B$9,(B32-B33)/B33,'2016 base'!$B$10)</f>
        <v>[sample too small]</v>
      </c>
      <c r="C37" s="53" t="str">
        <f>IF(C33&gt;'2016 base'!$B$9,(C32-C33)/C33,'2016 base'!$B$10)</f>
        <v>[sample too small]</v>
      </c>
      <c r="D37" s="53" t="str">
        <f>IF(D33&gt;'2016 base'!$B$9,(D32-D33)/D33,'2016 base'!$B$10)</f>
        <v>[sample too small]</v>
      </c>
      <c r="E37" s="53">
        <f>IF(E33&gt;'2016 base'!$B$9,(E32-E33)/E33,'2016 base'!$B$10)</f>
        <v>-0.32367149758454106</v>
      </c>
      <c r="F37" s="53" t="str">
        <f>IF(F33&gt;'2016 base'!$B$9,(F32-F33)/F33,'2016 base'!$B$10)</f>
        <v>[sample too small]</v>
      </c>
      <c r="G37" s="53" t="str">
        <f>IF(G33&gt;'2016 base'!$B$9,(G32-G33)/G33,'2016 base'!$B$10)</f>
        <v>[sample too small]</v>
      </c>
      <c r="H37" s="53" t="str">
        <f>IF(H33&gt;'2016 base'!$B$9,(H32-H33)/H33,'2016 base'!$B$10)</f>
        <v>[sample too small]</v>
      </c>
      <c r="I37" s="53">
        <f>IF(I33&gt;'2016 base'!$B$9,(I32-I33)/I33,'2016 base'!$B$10)</f>
        <v>-0.19930875576036863</v>
      </c>
    </row>
    <row r="38" spans="1:9" ht="15.75">
      <c r="A38" s="33"/>
      <c r="B38" s="34"/>
      <c r="C38" s="34"/>
      <c r="D38" s="34"/>
      <c r="E38" s="34"/>
      <c r="F38" s="34"/>
      <c r="G38" s="34"/>
      <c r="H38" s="34"/>
      <c r="I38" s="34"/>
    </row>
    <row r="39" spans="1:9" ht="15.75">
      <c r="A39" s="33"/>
      <c r="B39" s="34"/>
      <c r="C39" s="34"/>
      <c r="D39" s="34"/>
      <c r="E39" s="34"/>
      <c r="F39" s="34"/>
      <c r="G39" s="34"/>
      <c r="H39" s="34"/>
      <c r="I39" s="34"/>
    </row>
    <row r="40" spans="1:9" ht="15.75">
      <c r="A40" s="33"/>
      <c r="B40" s="34"/>
      <c r="C40" s="34"/>
      <c r="D40" s="34"/>
      <c r="E40" s="34"/>
      <c r="F40" s="34"/>
      <c r="G40" s="34"/>
      <c r="H40" s="34"/>
      <c r="I40" s="34"/>
    </row>
    <row r="107" spans="1:2">
      <c r="A107" s="23"/>
      <c r="B107" s="23"/>
    </row>
    <row r="108" spans="1:2">
      <c r="A108" s="23"/>
      <c r="B108" s="25"/>
    </row>
  </sheetData>
  <pageMargins left="0.7" right="0.7" top="0.75" bottom="0.75" header="0.3" footer="0.3"/>
  <pageSetup paperSize="9" scale="56" orientation="portrait" horizontalDpi="1200" verticalDpi="1200" r:id="rId1"/>
  <tableParts count="1">
    <tablePart r:id="rId2"/>
  </tableParts>
</worksheet>
</file>

<file path=customXML/_rels/item2.xml.rels>&#65279;<?xml version="1.0" encoding="utf-8"?><Relationships xmlns="http://schemas.openxmlformats.org/package/2006/relationships"><Relationship Type="http://schemas.openxmlformats.org/officeDocument/2006/relationships/customXmlProps" Target="/customXML/itemProps2.xml" Id="Rd3c4172d526e4b2384ade4b889302c76" /></Relationships>
</file>

<file path=customXML/item2.xml><?xml version="1.0" encoding="utf-8"?>
<metadata xmlns="http://www.objective.com/ecm/document/metadata/53D26341A57B383EE0540010E0463CCA" version="1.0.0">
  <systemFields>
    <field name="Objective-Id">
      <value order="0">A38404676</value>
    </field>
    <field name="Objective-Title">
      <value order="0">Key Reported Road Casualties Scotland 2021 - Publication - Stats bulletin - accessible format</value>
    </field>
    <field name="Objective-Description">
      <value order="0"/>
    </field>
    <field name="Objective-CreationStamp">
      <value order="0">2022-06-07T07:31:57Z</value>
    </field>
    <field name="Objective-IsApproved">
      <value order="0">false</value>
    </field>
    <field name="Objective-IsPublished">
      <value order="0">true</value>
    </field>
    <field name="Objective-DatePublished">
      <value order="0">2022-06-07T07:43:04Z</value>
    </field>
    <field name="Objective-ModificationStamp">
      <value order="0">2022-06-07T07:43:15Z</value>
    </field>
    <field name="Objective-Owner">
      <value order="0">Knight, Andrew A (U016789)</value>
    </field>
    <field name="Objective-Path">
      <value order="0">Objective Global Folder:SG File Plan:Business and industry:Transport:General:Research and analysis: Transport - general:Road accident and casualty statistics: Key 2021 Road Accident Statistics: Research and analysis: Roads and road transport: Road Safety: 2021-2026</value>
    </field>
    <field name="Objective-Parent">
      <value order="0">Road accident and casualty statistics: Key 2021 Road Accident Statistics: Research and analysis: Roads and road transport: Road Safety: 2021-2026</value>
    </field>
    <field name="Objective-State">
      <value order="0">Published</value>
    </field>
    <field name="Objective-VersionId">
      <value order="0">vA56855941</value>
    </field>
    <field name="Objective-Version">
      <value order="0">1.0</value>
    </field>
    <field name="Objective-VersionNumber">
      <value order="0">1</value>
    </field>
    <field name="Objective-VersionComment">
      <value order="0">First version</value>
    </field>
    <field name="Objective-FileNumber">
      <value order="0">STAT/378</value>
    </field>
    <field name="Objective-Classification">
      <value order="0">OFFICIAL-SENSITIVE</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catalogue>
  </catalogues>
</metadata>
</file>

<file path=customXML/itemProps2.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5</vt:i4>
      </vt:variant>
    </vt:vector>
  </HeadingPairs>
  <TitlesOfParts>
    <vt:vector size="23" baseType="lpstr">
      <vt:lpstr>Contents</vt:lpstr>
      <vt:lpstr>Notes</vt:lpstr>
      <vt:lpstr>Table 1a</vt:lpstr>
      <vt:lpstr>Table 1b</vt:lpstr>
      <vt:lpstr>Table 2a</vt:lpstr>
      <vt:lpstr>Table 2b</vt:lpstr>
      <vt:lpstr>Table 3</vt:lpstr>
      <vt:lpstr>Table 4</vt:lpstr>
      <vt:lpstr>Table 5</vt:lpstr>
      <vt:lpstr>Table 6</vt:lpstr>
      <vt:lpstr>Table 7</vt:lpstr>
      <vt:lpstr>Table 8</vt:lpstr>
      <vt:lpstr>Table 9</vt:lpstr>
      <vt:lpstr>Table 10</vt:lpstr>
      <vt:lpstr>Table 11</vt:lpstr>
      <vt:lpstr>2016 base</vt:lpstr>
      <vt:lpstr>Table 12</vt:lpstr>
      <vt:lpstr>Headline targets</vt:lpstr>
      <vt:lpstr>Contents!Print_Area</vt:lpstr>
      <vt:lpstr>'Table 1b'!Print_Area</vt:lpstr>
      <vt:lpstr>'Table 2a'!Print_Area</vt:lpstr>
      <vt:lpstr>'Table 3'!Print_Area</vt:lpstr>
      <vt:lpstr>'Table 4'!Print_Area</vt:lpstr>
    </vt:vector>
  </TitlesOfParts>
  <Company>Scottish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u016789</dc:creator>
  <cp:lastModifiedBy>u016789</cp:lastModifiedBy>
  <cp:lastPrinted>2021-06-17T06:52:21Z</cp:lastPrinted>
  <dcterms:created xsi:type="dcterms:W3CDTF">2021-06-07T08:02:36Z</dcterms:created>
  <dcterms:modified xsi:type="dcterms:W3CDTF">2022-06-07T07:41:39Z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A38404676</vt:lpwstr>
  </property>
  <property fmtid="{D5CDD505-2E9C-101B-9397-08002B2CF9AE}" pid="4" name="Objective-Title">
    <vt:lpwstr>Key Reported Road Casualties Scotland 2021 - Publication - Stats bulletin - accessible format</vt:lpwstr>
  </property>
  <property fmtid="{D5CDD505-2E9C-101B-9397-08002B2CF9AE}" pid="5" name="Objective-Description">
    <vt:lpwstr/>
  </property>
  <property fmtid="{D5CDD505-2E9C-101B-9397-08002B2CF9AE}" pid="6" name="Objective-CreationStamp">
    <vt:filetime>2022-06-07T07:43:04Z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2022-06-07T07:43:04Z</vt:filetime>
  </property>
  <property fmtid="{D5CDD505-2E9C-101B-9397-08002B2CF9AE}" pid="10" name="Objective-ModificationStamp">
    <vt:filetime>2022-06-07T07:43:15Z</vt:filetime>
  </property>
  <property fmtid="{D5CDD505-2E9C-101B-9397-08002B2CF9AE}" pid="11" name="Objective-Owner">
    <vt:lpwstr>Knight, Andrew A (U016789)</vt:lpwstr>
  </property>
  <property fmtid="{D5CDD505-2E9C-101B-9397-08002B2CF9AE}" pid="12" name="Objective-Path">
    <vt:lpwstr>Objective Global Folder:SG File Plan:Business and industry:Transport:General:Research and analysis: Transport - general:Road accident and casualty statistics: Key 2021 Road Accident Statistics: Research and analysis: Roads and road transport: Road Safety: 2021-2026:</vt:lpwstr>
  </property>
  <property fmtid="{D5CDD505-2E9C-101B-9397-08002B2CF9AE}" pid="13" name="Objective-Parent">
    <vt:lpwstr>Road accident and casualty statistics: Key 2021 Road Accident Statistics: Research and analysis: Roads and road transport: Road Safety: 2021-2026</vt:lpwstr>
  </property>
  <property fmtid="{D5CDD505-2E9C-101B-9397-08002B2CF9AE}" pid="14" name="Objective-State">
    <vt:lpwstr>Published</vt:lpwstr>
  </property>
  <property fmtid="{D5CDD505-2E9C-101B-9397-08002B2CF9AE}" pid="15" name="Objective-VersionId">
    <vt:lpwstr>vA56855941</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
  </property>
  <property fmtid="{D5CDD505-2E9C-101B-9397-08002B2CF9AE}" pid="20" name="Objective-Classification">
    <vt:lpwstr>[Inherited - OFFICIAL-SENSITIVE]</vt:lpwstr>
  </property>
  <property fmtid="{D5CDD505-2E9C-101B-9397-08002B2CF9AE}" pid="21" name="Objective-Caveats">
    <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Required Redaction">
    <vt:lpwstr/>
  </property>
  <property fmtid="{D5CDD505-2E9C-101B-9397-08002B2CF9AE}" pid="28" name="Objective-Comment">
    <vt:lpwstr/>
  </property>
</Properties>
</file>