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580" tabRatio="553" activeTab="1"/>
  </bookViews>
  <sheets>
    <sheet name="comments" sheetId="1" r:id="rId1"/>
    <sheet name="T10.1 (a)" sheetId="2" r:id="rId2"/>
    <sheet name="T10.1 (b)-10.2" sheetId="3" r:id="rId3"/>
    <sheet name="T10.3" sheetId="4" r:id="rId4"/>
    <sheet name="T10.4" sheetId="5" r:id="rId5"/>
    <sheet name="T10.5" sheetId="6" r:id="rId6"/>
    <sheet name="T10.6" sheetId="7" r:id="rId7"/>
    <sheet name="T10.7" sheetId="8" r:id="rId8"/>
    <sheet name="T10.8" sheetId="9" r:id="rId9"/>
    <sheet name="T10.8 (continued)" sheetId="10" r:id="rId10"/>
    <sheet name="T10.9-10.11" sheetId="11" r:id="rId11"/>
    <sheet name="T10.12" sheetId="12" r:id="rId12"/>
    <sheet name="T10.13" sheetId="13" r:id="rId13"/>
    <sheet name="T10.14" sheetId="14" r:id="rId14"/>
    <sheet name="T10.14 (cont)" sheetId="15" r:id="rId15"/>
    <sheet name="T10.11 (2)" sheetId="16" state="hidden" r:id="rId16"/>
    <sheet name="T10.15" sheetId="17" r:id="rId17"/>
    <sheet name="T10.15 (cont)" sheetId="18" r:id="rId18"/>
    <sheet name="T10.15 cont" sheetId="19" r:id="rId19"/>
    <sheet name="T10.16-17" sheetId="20" r:id="rId20"/>
    <sheet name="Fig10.3" sheetId="21" r:id="rId21"/>
    <sheet name="Passcheck" sheetId="22" state="hidden" r:id="rId22"/>
    <sheet name="Carcheck" sheetId="23" state="hidden" r:id="rId23"/>
    <sheet name="fig10.5&amp;6" sheetId="24" r:id="rId24"/>
  </sheets>
  <definedNames>
    <definedName name="area1" localSheetId="13">#REF!</definedName>
    <definedName name="area1">#REF!</definedName>
    <definedName name="area2" localSheetId="13">#REF!</definedName>
    <definedName name="area2">#REF!</definedName>
    <definedName name="_xlnm.Print_Area" localSheetId="20">'Fig10.3'!$A$1:$Q$93</definedName>
    <definedName name="_xlnm.Print_Area" localSheetId="23">'fig10.5&amp;6'!$A$21:$J$100</definedName>
    <definedName name="_xlnm.Print_Area" localSheetId="15">'T10.11 (2)'!$A$1:$N$56</definedName>
    <definedName name="_xlnm.Print_Area" localSheetId="12">'T10.13'!$A$1:$L$82</definedName>
    <definedName name="_xlnm.Print_Area" localSheetId="19">'T10.16-17'!$A$1:$O$57</definedName>
    <definedName name="_xlnm.Print_Area" localSheetId="3">'T10.3'!$A$1:$L$84</definedName>
    <definedName name="_xlnm.Print_Area" localSheetId="5">'T10.5'!$A$1:$N$89</definedName>
    <definedName name="_xlnm.Print_Area" localSheetId="6">'T10.6'!$A$1:$K$63</definedName>
    <definedName name="_xlnm.Print_Area" localSheetId="7">'T10.7'!$A$1:$H$47</definedName>
    <definedName name="_xlnm.Print_Area" localSheetId="8">'T10.8'!$A$1:$L$96</definedName>
    <definedName name="_xlnm.Print_Area" localSheetId="9">'T10.8 (continued)'!$A$1:$L$96</definedName>
  </definedNames>
  <calcPr fullCalcOnLoad="1"/>
</workbook>
</file>

<file path=xl/sharedStrings.xml><?xml version="1.0" encoding="utf-8"?>
<sst xmlns="http://schemas.openxmlformats.org/spreadsheetml/2006/main" count="2717" uniqueCount="744">
  <si>
    <r>
      <t>Table 10.9</t>
    </r>
    <r>
      <rPr>
        <sz val="14"/>
        <rFont val="Arial"/>
        <family val="2"/>
      </rPr>
      <t xml:space="preserve">  Foreign and coastwise container and roll-on traffic by type</t>
    </r>
    <r>
      <rPr>
        <vertAlign val="superscript"/>
        <sz val="14"/>
        <rFont val="Arial"/>
        <family val="2"/>
      </rPr>
      <t>1</t>
    </r>
  </si>
  <si>
    <t>and the tonne-kilometres for Coastwise traffic relate only to the distance travelled at sea.</t>
  </si>
  <si>
    <r>
      <t>(b)</t>
    </r>
    <r>
      <rPr>
        <b/>
        <sz val="12"/>
        <rFont val="Arial"/>
        <family val="2"/>
      </rPr>
      <t xml:space="preserve">  Waterborne freight </t>
    </r>
    <r>
      <rPr>
        <b/>
        <i/>
        <sz val="12"/>
        <rFont val="Arial"/>
        <family val="2"/>
      </rPr>
      <t>discharged</t>
    </r>
    <r>
      <rPr>
        <b/>
        <sz val="12"/>
        <rFont val="Arial"/>
        <family val="2"/>
      </rPr>
      <t xml:space="preserve"> in Scotland, and moved, by type of traffic </t>
    </r>
  </si>
  <si>
    <r>
      <t xml:space="preserve">Freight discharged  </t>
    </r>
    <r>
      <rPr>
        <i/>
        <sz val="12"/>
        <rFont val="Arial"/>
        <family val="2"/>
      </rPr>
      <t xml:space="preserve"> ( weight )</t>
    </r>
  </si>
  <si>
    <r>
      <t xml:space="preserve">  Inland waterway traffic</t>
    </r>
    <r>
      <rPr>
        <vertAlign val="superscript"/>
        <sz val="12"/>
        <rFont val="Arial"/>
        <family val="2"/>
      </rPr>
      <t>3</t>
    </r>
  </si>
  <si>
    <r>
      <t xml:space="preserve">  Port imports</t>
    </r>
    <r>
      <rPr>
        <vertAlign val="superscript"/>
        <sz val="12"/>
        <rFont val="Arial"/>
        <family val="2"/>
      </rPr>
      <t>4</t>
    </r>
  </si>
  <si>
    <r>
      <t xml:space="preserve">  Port imports</t>
    </r>
    <r>
      <rPr>
        <vertAlign val="superscript"/>
        <sz val="12"/>
        <rFont val="Arial"/>
        <family val="2"/>
      </rPr>
      <t>5</t>
    </r>
  </si>
  <si>
    <r>
      <t xml:space="preserve">Table 10.1  (continued) </t>
    </r>
    <r>
      <rPr>
        <sz val="12"/>
        <rFont val="Arial"/>
        <family val="2"/>
      </rPr>
      <t xml:space="preserve">  Waterborne freight lifted, discharged and moved, by type of traffic </t>
    </r>
  </si>
  <si>
    <r>
      <t>1.  In this part of the table, coastwise traffic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covers </t>
    </r>
    <r>
      <rPr>
        <i/>
        <sz val="10"/>
        <rFont val="Arial"/>
        <family val="2"/>
      </rPr>
      <t>all</t>
    </r>
    <r>
      <rPr>
        <sz val="10"/>
        <rFont val="Arial"/>
        <family val="2"/>
      </rPr>
      <t xml:space="preserve"> coastwise cargo </t>
    </r>
    <r>
      <rPr>
        <i/>
        <sz val="10"/>
        <rFont val="Arial"/>
        <family val="2"/>
      </rPr>
      <t>discharged</t>
    </r>
    <r>
      <rPr>
        <sz val="10"/>
        <rFont val="Arial"/>
        <family val="2"/>
      </rPr>
      <t xml:space="preserve"> in Scotland, whether it was loaded in Scotland or elsewhere in the UK.</t>
    </r>
  </si>
  <si>
    <r>
      <t xml:space="preserve">2.  In this part of the table, one port traffic covers cargoes </t>
    </r>
    <r>
      <rPr>
        <i/>
        <sz val="10"/>
        <rFont val="Arial"/>
        <family val="2"/>
      </rPr>
      <t>from</t>
    </r>
    <r>
      <rPr>
        <sz val="10"/>
        <rFont val="Arial"/>
        <family val="2"/>
      </rPr>
      <t xml:space="preserve"> offshore installations and sea dredged aggregates </t>
    </r>
    <r>
      <rPr>
        <i/>
        <sz val="10"/>
        <rFont val="Arial"/>
        <family val="2"/>
      </rPr>
      <t>unloaded</t>
    </r>
    <r>
      <rPr>
        <sz val="10"/>
        <rFont val="Arial"/>
        <family val="2"/>
      </rPr>
      <t xml:space="preserve"> in Scotland.</t>
    </r>
  </si>
  <si>
    <r>
      <t>Table 10.2</t>
    </r>
    <r>
      <rPr>
        <sz val="12"/>
        <rFont val="Arial"/>
        <family val="2"/>
      </rPr>
      <t xml:space="preserve">  Foreign and domestic freight traffic at (major) Scottish ports </t>
    </r>
    <r>
      <rPr>
        <vertAlign val="superscript"/>
        <sz val="12"/>
        <rFont val="Arial"/>
        <family val="2"/>
      </rPr>
      <t xml:space="preserve">1 </t>
    </r>
  </si>
  <si>
    <t xml:space="preserve">1.  The Foreign and Domestic figures refer to major ports only.  </t>
  </si>
  <si>
    <r>
      <t xml:space="preserve">Other West Coast </t>
    </r>
    <r>
      <rPr>
        <b/>
        <vertAlign val="superscript"/>
        <sz val="12"/>
        <rFont val="Arial"/>
        <family val="2"/>
      </rPr>
      <t>2</t>
    </r>
  </si>
  <si>
    <r>
      <t xml:space="preserve">Other East Coast </t>
    </r>
    <r>
      <rPr>
        <b/>
        <vertAlign val="superscript"/>
        <sz val="12"/>
        <rFont val="Arial"/>
        <family val="2"/>
      </rPr>
      <t xml:space="preserve">3 </t>
    </r>
  </si>
  <si>
    <r>
      <t xml:space="preserve">Major ports (from 1995) </t>
    </r>
    <r>
      <rPr>
        <b/>
        <vertAlign val="superscript"/>
        <sz val="12"/>
        <rFont val="Arial"/>
        <family val="2"/>
      </rPr>
      <t xml:space="preserve">4 </t>
    </r>
  </si>
  <si>
    <r>
      <t xml:space="preserve">   Bulk fuel </t>
    </r>
    <r>
      <rPr>
        <vertAlign val="superscript"/>
        <sz val="12"/>
        <rFont val="Arial"/>
        <family val="2"/>
      </rPr>
      <t xml:space="preserve">1 </t>
    </r>
  </si>
  <si>
    <r>
      <t xml:space="preserve">Table 10.4 </t>
    </r>
    <r>
      <rPr>
        <sz val="12"/>
        <rFont val="Arial"/>
        <family val="2"/>
      </rPr>
      <t xml:space="preserve"> Foreign and domestic freight traffic by port: bulk fuel and all other traffic</t>
    </r>
    <r>
      <rPr>
        <vertAlign val="superscript"/>
        <sz val="12"/>
        <rFont val="Arial"/>
        <family val="2"/>
      </rPr>
      <t>1</t>
    </r>
  </si>
  <si>
    <t>1.  From 1995 onwards, separate figures for bulk fuel and other are available for major ports only (see notes and sources).</t>
  </si>
  <si>
    <t>4. From 1995, the totals for bulk fuel and other relate only to the major ports, the numbers of which may change from year to year.</t>
  </si>
  <si>
    <r>
      <t xml:space="preserve">Table 10.5  </t>
    </r>
    <r>
      <rPr>
        <sz val="12"/>
        <rFont val="Arial"/>
        <family val="2"/>
      </rPr>
      <t>Foreign and domestic freight traffic by port and mode of appearance (major ports only)</t>
    </r>
  </si>
  <si>
    <t>to UK</t>
  </si>
  <si>
    <t>from UK</t>
  </si>
  <si>
    <r>
      <t>Africa (excluding Mediterranean countries)</t>
    </r>
    <r>
      <rPr>
        <b/>
        <vertAlign val="superscript"/>
        <sz val="12"/>
        <rFont val="Arial"/>
        <family val="2"/>
      </rPr>
      <t xml:space="preserve"> </t>
    </r>
  </si>
  <si>
    <r>
      <t>America</t>
    </r>
    <r>
      <rPr>
        <b/>
        <vertAlign val="superscript"/>
        <sz val="12"/>
        <rFont val="Arial"/>
        <family val="2"/>
      </rPr>
      <t xml:space="preserve"> </t>
    </r>
  </si>
  <si>
    <r>
      <t xml:space="preserve">   Wheeled </t>
    </r>
    <r>
      <rPr>
        <vertAlign val="superscript"/>
        <sz val="12"/>
        <rFont val="Arial"/>
        <family val="0"/>
      </rPr>
      <t>2</t>
    </r>
  </si>
  <si>
    <r>
      <t xml:space="preserve">   All waterways</t>
    </r>
    <r>
      <rPr>
        <vertAlign val="superscript"/>
        <sz val="12"/>
        <rFont val="Arial"/>
        <family val="0"/>
      </rPr>
      <t>1</t>
    </r>
  </si>
  <si>
    <r>
      <t xml:space="preserve">Freight moved </t>
    </r>
    <r>
      <rPr>
        <sz val="12"/>
        <rFont val="Arial"/>
        <family val="0"/>
      </rPr>
      <t xml:space="preserve"> ( weight x distance )</t>
    </r>
  </si>
  <si>
    <r>
      <t xml:space="preserve">Freight moved  </t>
    </r>
    <r>
      <rPr>
        <sz val="12"/>
        <rFont val="Arial"/>
        <family val="0"/>
      </rPr>
      <t>( weight x distance )</t>
    </r>
  </si>
  <si>
    <r>
      <t>Table 10.11</t>
    </r>
    <r>
      <rPr>
        <sz val="12"/>
        <rFont val="Arial"/>
        <family val="2"/>
      </rPr>
      <t xml:space="preserve">  Inland waterway freight traffic lifted and moved by mode of appearance</t>
    </r>
  </si>
  <si>
    <r>
      <t>Table 10.10</t>
    </r>
    <r>
      <rPr>
        <sz val="12"/>
        <rFont val="Arial"/>
        <family val="2"/>
      </rPr>
      <t xml:space="preserve">  Inland waterway freight traffic lifted and moved</t>
    </r>
  </si>
  <si>
    <r>
      <t>Campbeltown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- Ballycastle</t>
    </r>
  </si>
  <si>
    <r>
      <t>Stranraer - Belfast</t>
    </r>
    <r>
      <rPr>
        <b/>
        <vertAlign val="superscript"/>
        <sz val="12"/>
        <rFont val="Arial"/>
        <family val="2"/>
      </rPr>
      <t xml:space="preserve"> </t>
    </r>
  </si>
  <si>
    <r>
      <t>Troon - Belfast</t>
    </r>
    <r>
      <rPr>
        <b/>
        <vertAlign val="superscript"/>
        <sz val="12"/>
        <rFont val="Arial"/>
        <family val="2"/>
      </rPr>
      <t>2</t>
    </r>
  </si>
  <si>
    <r>
      <t>Numbers of cars</t>
    </r>
    <r>
      <rPr>
        <vertAlign val="superscript"/>
        <sz val="12"/>
        <rFont val="Arial"/>
        <family val="2"/>
      </rPr>
      <t xml:space="preserve"> </t>
    </r>
  </si>
  <si>
    <r>
      <t xml:space="preserve">Rosyth - Zeebrugge </t>
    </r>
    <r>
      <rPr>
        <vertAlign val="superscript"/>
        <sz val="12"/>
        <rFont val="Arial"/>
        <family val="2"/>
      </rPr>
      <t>1</t>
    </r>
  </si>
  <si>
    <r>
      <t>Lerwick - Bergen</t>
    </r>
    <r>
      <rPr>
        <b/>
        <vertAlign val="superscript"/>
        <sz val="12"/>
        <rFont val="Arial"/>
        <family val="2"/>
      </rPr>
      <t xml:space="preserve"> 2 </t>
    </r>
  </si>
  <si>
    <r>
      <t>Lerwick - Hanstholm</t>
    </r>
    <r>
      <rPr>
        <b/>
        <vertAlign val="superscript"/>
        <sz val="12"/>
        <rFont val="Arial"/>
        <family val="2"/>
      </rPr>
      <t xml:space="preserve"> 2 </t>
    </r>
  </si>
  <si>
    <r>
      <t>Lerwick - Torshaven</t>
    </r>
    <r>
      <rPr>
        <b/>
        <vertAlign val="superscript"/>
        <sz val="12"/>
        <rFont val="Arial"/>
        <family val="2"/>
      </rPr>
      <t xml:space="preserve"> 2 </t>
    </r>
  </si>
  <si>
    <r>
      <t>Table 10.12(a)</t>
    </r>
    <r>
      <rPr>
        <sz val="12"/>
        <rFont val="Arial"/>
        <family val="2"/>
      </rPr>
      <t xml:space="preserve">    Vehicle and Passenger Traffic between Scotland and Northern Ireland</t>
    </r>
  </si>
  <si>
    <r>
      <t xml:space="preserve">Table 10.12 (b) </t>
    </r>
    <r>
      <rPr>
        <sz val="12"/>
        <rFont val="Arial"/>
        <family val="2"/>
      </rPr>
      <t xml:space="preserve">    Vehicle and Passenger Traffic between Scotland and Europe</t>
    </r>
  </si>
  <si>
    <r>
      <t>Caledonian MacBrayne</t>
    </r>
    <r>
      <rPr>
        <b/>
        <vertAlign val="superscript"/>
        <sz val="12"/>
        <rFont val="Arial"/>
        <family val="0"/>
      </rPr>
      <t>1, 13</t>
    </r>
  </si>
  <si>
    <r>
      <t>Loose freight</t>
    </r>
    <r>
      <rPr>
        <vertAlign val="superscript"/>
        <sz val="12"/>
        <rFont val="Arial"/>
        <family val="0"/>
      </rPr>
      <t>2</t>
    </r>
  </si>
  <si>
    <r>
      <t>Revenue from users</t>
    </r>
    <r>
      <rPr>
        <vertAlign val="superscript"/>
        <sz val="12"/>
        <rFont val="Arial"/>
        <family val="0"/>
      </rPr>
      <t>1</t>
    </r>
  </si>
  <si>
    <r>
      <t>Subsidy</t>
    </r>
    <r>
      <rPr>
        <vertAlign val="superscript"/>
        <sz val="12"/>
        <rFont val="Arial"/>
        <family val="0"/>
      </rPr>
      <t>3</t>
    </r>
  </si>
  <si>
    <r>
      <t xml:space="preserve">P&amp;O Scottish Ferries </t>
    </r>
    <r>
      <rPr>
        <b/>
        <vertAlign val="superscript"/>
        <sz val="12"/>
        <rFont val="Arial"/>
        <family val="0"/>
      </rPr>
      <t>7</t>
    </r>
  </si>
  <si>
    <r>
      <t>-</t>
    </r>
    <r>
      <rPr>
        <vertAlign val="superscript"/>
        <sz val="12"/>
        <rFont val="Arial"/>
        <family val="0"/>
      </rPr>
      <t>6</t>
    </r>
  </si>
  <si>
    <r>
      <t>Revenue from users</t>
    </r>
    <r>
      <rPr>
        <vertAlign val="superscript"/>
        <sz val="12"/>
        <rFont val="Arial"/>
        <family val="0"/>
      </rPr>
      <t>5</t>
    </r>
  </si>
  <si>
    <r>
      <t>Subsidy</t>
    </r>
    <r>
      <rPr>
        <vertAlign val="superscript"/>
        <sz val="12"/>
        <rFont val="Arial"/>
        <family val="0"/>
      </rPr>
      <t>5</t>
    </r>
  </si>
  <si>
    <r>
      <t>Northlink Orkney &amp; Shetland Ferries</t>
    </r>
    <r>
      <rPr>
        <b/>
        <vertAlign val="superscript"/>
        <sz val="12"/>
        <rFont val="Arial"/>
        <family val="0"/>
      </rPr>
      <t>8</t>
    </r>
  </si>
  <si>
    <r>
      <t xml:space="preserve">Commercial Vehicles </t>
    </r>
    <r>
      <rPr>
        <vertAlign val="superscript"/>
        <sz val="12"/>
        <rFont val="Arial"/>
        <family val="0"/>
      </rPr>
      <t>9,12</t>
    </r>
  </si>
  <si>
    <r>
      <t xml:space="preserve">Revenue from users </t>
    </r>
    <r>
      <rPr>
        <vertAlign val="superscript"/>
        <sz val="12"/>
        <rFont val="Arial"/>
        <family val="0"/>
      </rPr>
      <t>10,11</t>
    </r>
  </si>
  <si>
    <r>
      <t>Subsidy</t>
    </r>
    <r>
      <rPr>
        <vertAlign val="superscript"/>
        <sz val="12"/>
        <rFont val="Arial"/>
        <family val="0"/>
      </rPr>
      <t>10</t>
    </r>
  </si>
  <si>
    <r>
      <t>Revenue from users</t>
    </r>
    <r>
      <rPr>
        <vertAlign val="superscript"/>
        <sz val="12"/>
        <rFont val="Arial"/>
        <family val="0"/>
      </rPr>
      <t>3,4</t>
    </r>
  </si>
  <si>
    <r>
      <t>Subsidy</t>
    </r>
    <r>
      <rPr>
        <vertAlign val="superscript"/>
        <sz val="12"/>
        <rFont val="Arial"/>
        <family val="0"/>
      </rPr>
      <t>3,4</t>
    </r>
  </si>
  <si>
    <r>
      <t>Loose freight</t>
    </r>
    <r>
      <rPr>
        <vertAlign val="superscript"/>
        <sz val="12"/>
        <rFont val="Arial"/>
        <family val="0"/>
      </rPr>
      <t>6</t>
    </r>
  </si>
  <si>
    <r>
      <t xml:space="preserve">Table 10.13 </t>
    </r>
    <r>
      <rPr>
        <sz val="12"/>
        <rFont val="Arial"/>
        <family val="2"/>
      </rPr>
      <t xml:space="preserve"> Shipping services</t>
    </r>
  </si>
  <si>
    <r>
      <t xml:space="preserve">   Gourock-Dunoon </t>
    </r>
    <r>
      <rPr>
        <vertAlign val="superscript"/>
        <sz val="12"/>
        <rFont val="Arial"/>
        <family val="2"/>
      </rPr>
      <t xml:space="preserve">6,8 </t>
    </r>
  </si>
  <si>
    <r>
      <t xml:space="preserve">   Gourock-Kilcreggan </t>
    </r>
    <r>
      <rPr>
        <vertAlign val="superscript"/>
        <sz val="12"/>
        <rFont val="Arial"/>
        <family val="2"/>
      </rPr>
      <t xml:space="preserve">1 </t>
    </r>
  </si>
  <si>
    <r>
      <t xml:space="preserve">   Lochranza-Tarbet/Claonaig</t>
    </r>
    <r>
      <rPr>
        <vertAlign val="superscript"/>
        <sz val="12"/>
        <rFont val="Arial"/>
        <family val="2"/>
      </rPr>
      <t xml:space="preserve"> 2 </t>
    </r>
  </si>
  <si>
    <r>
      <t xml:space="preserve">   Other</t>
    </r>
    <r>
      <rPr>
        <vertAlign val="superscript"/>
        <sz val="12"/>
        <rFont val="Arial"/>
        <family val="2"/>
      </rPr>
      <t xml:space="preserve"> 3 ,9</t>
    </r>
  </si>
  <si>
    <r>
      <t xml:space="preserve">   Uig-Tarbert-Lochmaddy</t>
    </r>
    <r>
      <rPr>
        <vertAlign val="superscript"/>
        <sz val="12"/>
        <rFont val="Arial"/>
        <family val="2"/>
      </rPr>
      <t xml:space="preserve"> 5</t>
    </r>
  </si>
  <si>
    <r>
      <t xml:space="preserve">   Berneray-Leverburgh</t>
    </r>
    <r>
      <rPr>
        <vertAlign val="superscript"/>
        <sz val="12"/>
        <rFont val="Arial"/>
        <family val="2"/>
      </rPr>
      <t xml:space="preserve"> 7</t>
    </r>
  </si>
  <si>
    <r>
      <t xml:space="preserve">   Other</t>
    </r>
    <r>
      <rPr>
        <vertAlign val="superscript"/>
        <sz val="12"/>
        <rFont val="Arial"/>
        <family val="2"/>
      </rPr>
      <t xml:space="preserve"> 4</t>
    </r>
  </si>
  <si>
    <r>
      <t xml:space="preserve">   Gourock-Dunoon </t>
    </r>
    <r>
      <rPr>
        <vertAlign val="superscript"/>
        <sz val="12"/>
        <rFont val="Arial"/>
        <family val="2"/>
      </rPr>
      <t>6, 8</t>
    </r>
  </si>
  <si>
    <r>
      <t xml:space="preserve">   Lochranza-Tarbet/Claonaig</t>
    </r>
    <r>
      <rPr>
        <vertAlign val="superscript"/>
        <sz val="12"/>
        <rFont val="Arial"/>
        <family val="2"/>
      </rPr>
      <t xml:space="preserve"> 2</t>
    </r>
  </si>
  <si>
    <r>
      <t xml:space="preserve">   Other</t>
    </r>
    <r>
      <rPr>
        <vertAlign val="superscript"/>
        <sz val="12"/>
        <rFont val="Arial"/>
        <family val="2"/>
      </rPr>
      <t xml:space="preserve"> 3,9</t>
    </r>
  </si>
  <si>
    <r>
      <t xml:space="preserve">   Berneray-Leverburgh</t>
    </r>
    <r>
      <rPr>
        <vertAlign val="superscript"/>
        <sz val="12"/>
        <rFont val="Arial"/>
        <family val="2"/>
      </rPr>
      <t xml:space="preserve"> 7 </t>
    </r>
  </si>
  <si>
    <r>
      <t>Table 10.14</t>
    </r>
    <r>
      <rPr>
        <sz val="12"/>
        <rFont val="Arial"/>
        <family val="2"/>
      </rPr>
      <t xml:space="preserve">  Traffic on Caledonian MacBrayne ferry services</t>
    </r>
  </si>
  <si>
    <r>
      <t xml:space="preserve">   Gourock-Dunoon </t>
    </r>
    <r>
      <rPr>
        <vertAlign val="superscript"/>
        <sz val="12"/>
        <rFont val="Arial"/>
        <family val="2"/>
      </rPr>
      <t>5, 7</t>
    </r>
  </si>
  <si>
    <r>
      <t xml:space="preserve">   Lochranza-Tarbert/Claonaig</t>
    </r>
    <r>
      <rPr>
        <vertAlign val="superscript"/>
        <sz val="12"/>
        <rFont val="Arial"/>
        <family val="2"/>
      </rPr>
      <t>1</t>
    </r>
  </si>
  <si>
    <r>
      <t xml:space="preserve">   Other </t>
    </r>
    <r>
      <rPr>
        <vertAlign val="superscript"/>
        <sz val="12"/>
        <rFont val="Arial"/>
        <family val="2"/>
      </rPr>
      <t>2,8</t>
    </r>
  </si>
  <si>
    <r>
      <t xml:space="preserve">   Uig-Tarbert/Lochmaddy </t>
    </r>
    <r>
      <rPr>
        <vertAlign val="superscript"/>
        <sz val="12"/>
        <rFont val="Arial"/>
        <family val="2"/>
      </rPr>
      <t>4</t>
    </r>
  </si>
  <si>
    <r>
      <t xml:space="preserve">   Berneray-Leverburgh </t>
    </r>
    <r>
      <rPr>
        <vertAlign val="superscript"/>
        <sz val="12"/>
        <rFont val="Arial"/>
        <family val="2"/>
      </rPr>
      <t>6</t>
    </r>
  </si>
  <si>
    <r>
      <t xml:space="preserve">   Other </t>
    </r>
    <r>
      <rPr>
        <vertAlign val="superscript"/>
        <sz val="12"/>
        <rFont val="Arial"/>
        <family val="2"/>
      </rPr>
      <t>3</t>
    </r>
  </si>
  <si>
    <r>
      <t xml:space="preserve">Table 10.14 (Continued) </t>
    </r>
    <r>
      <rPr>
        <sz val="12"/>
        <rFont val="Arial"/>
        <family val="2"/>
      </rPr>
      <t xml:space="preserve"> Traffic on Caledonian MacBrayne ferry services</t>
    </r>
  </si>
  <si>
    <r>
      <t>Orkney Ferries</t>
    </r>
    <r>
      <rPr>
        <b/>
        <vertAlign val="superscript"/>
        <sz val="12"/>
        <rFont val="Arial"/>
        <family val="0"/>
      </rPr>
      <t>1</t>
    </r>
  </si>
  <si>
    <r>
      <t xml:space="preserve">Invergordon - Orkney </t>
    </r>
    <r>
      <rPr>
        <vertAlign val="superscript"/>
        <sz val="12"/>
        <rFont val="Arial"/>
        <family val="0"/>
      </rPr>
      <t>10</t>
    </r>
  </si>
  <si>
    <r>
      <t xml:space="preserve">Western Ferries </t>
    </r>
    <r>
      <rPr>
        <b/>
        <vertAlign val="superscript"/>
        <sz val="12"/>
        <rFont val="Arial"/>
        <family val="0"/>
      </rPr>
      <t>2</t>
    </r>
  </si>
  <si>
    <r>
      <t>Appin-Lismore</t>
    </r>
    <r>
      <rPr>
        <vertAlign val="superscript"/>
        <sz val="12"/>
        <rFont val="Arial"/>
        <family val="0"/>
      </rPr>
      <t>13</t>
    </r>
  </si>
  <si>
    <r>
      <t xml:space="preserve">Cuan-Luing </t>
    </r>
    <r>
      <rPr>
        <vertAlign val="superscript"/>
        <sz val="12"/>
        <rFont val="Arial"/>
        <family val="0"/>
      </rPr>
      <t>3,13</t>
    </r>
  </si>
  <si>
    <r>
      <t>Seil-Easdale</t>
    </r>
    <r>
      <rPr>
        <vertAlign val="superscript"/>
        <sz val="12"/>
        <rFont val="Arial"/>
        <family val="0"/>
      </rPr>
      <t>13</t>
    </r>
  </si>
  <si>
    <r>
      <t xml:space="preserve">(Corran Ferry) </t>
    </r>
    <r>
      <rPr>
        <vertAlign val="superscript"/>
        <sz val="12"/>
        <rFont val="Arial"/>
        <family val="0"/>
      </rPr>
      <t>4</t>
    </r>
  </si>
  <si>
    <r>
      <t xml:space="preserve">Camusnagaul - Fort William </t>
    </r>
    <r>
      <rPr>
        <vertAlign val="superscript"/>
        <sz val="12"/>
        <rFont val="Arial"/>
        <family val="0"/>
      </rPr>
      <t>5</t>
    </r>
  </si>
  <si>
    <r>
      <t>West Highland Seaways</t>
    </r>
    <r>
      <rPr>
        <b/>
        <vertAlign val="superscript"/>
        <sz val="12"/>
        <rFont val="Arial"/>
        <family val="0"/>
      </rPr>
      <t xml:space="preserve"> (12)</t>
    </r>
  </si>
  <si>
    <r>
      <t xml:space="preserve">Shetland Islands Council </t>
    </r>
    <r>
      <rPr>
        <b/>
        <vertAlign val="superscript"/>
        <sz val="12"/>
        <rFont val="Arial"/>
        <family val="0"/>
      </rPr>
      <t>1</t>
    </r>
  </si>
  <si>
    <r>
      <t xml:space="preserve">Lerwick - Bressay </t>
    </r>
    <r>
      <rPr>
        <vertAlign val="superscript"/>
        <sz val="12"/>
        <rFont val="Arial"/>
        <family val="0"/>
      </rPr>
      <t>6</t>
    </r>
  </si>
  <si>
    <r>
      <t xml:space="preserve">Renfrew - Yoker </t>
    </r>
    <r>
      <rPr>
        <vertAlign val="superscript"/>
        <sz val="12"/>
        <rFont val="Arial"/>
        <family val="0"/>
      </rPr>
      <t>7</t>
    </r>
  </si>
  <si>
    <r>
      <t xml:space="preserve">Gourock - Kilcreggan </t>
    </r>
    <r>
      <rPr>
        <vertAlign val="superscript"/>
        <sz val="12"/>
        <rFont val="Arial"/>
        <family val="0"/>
      </rPr>
      <t>8</t>
    </r>
  </si>
  <si>
    <r>
      <t>P &amp; O Scottish Ferries / Northlink Orkney &amp; Shetland Ferries</t>
    </r>
    <r>
      <rPr>
        <b/>
        <vertAlign val="superscript"/>
        <sz val="12"/>
        <rFont val="Arial"/>
        <family val="0"/>
      </rPr>
      <t>9,14</t>
    </r>
  </si>
  <si>
    <r>
      <t xml:space="preserve">Aberdeen - Stomness </t>
    </r>
    <r>
      <rPr>
        <vertAlign val="superscript"/>
        <sz val="12"/>
        <rFont val="Arial"/>
        <family val="0"/>
      </rPr>
      <t>(11)</t>
    </r>
  </si>
  <si>
    <r>
      <t xml:space="preserve">Aberdeen - Kirkwall </t>
    </r>
    <r>
      <rPr>
        <vertAlign val="superscript"/>
        <sz val="12"/>
        <rFont val="Arial"/>
        <family val="0"/>
      </rPr>
      <t>(11)</t>
    </r>
  </si>
  <si>
    <r>
      <t xml:space="preserve">Table 10.15 </t>
    </r>
    <r>
      <rPr>
        <sz val="12"/>
        <rFont val="Arial"/>
        <family val="2"/>
      </rPr>
      <t xml:space="preserve">   Traffic on some other major ferry routes    </t>
    </r>
  </si>
  <si>
    <t>7.    Figures relate to financial years which start in the specified calendar year (e.g. the 1998 figure is for 1998-99). Comparable figures prior</t>
  </si>
  <si>
    <r>
      <t xml:space="preserve">Orkney Ferries </t>
    </r>
    <r>
      <rPr>
        <b/>
        <vertAlign val="superscript"/>
        <sz val="12"/>
        <rFont val="Arial"/>
        <family val="2"/>
      </rPr>
      <t xml:space="preserve">2,3 </t>
    </r>
  </si>
  <si>
    <r>
      <t xml:space="preserve">Invergordon - Orkney </t>
    </r>
    <r>
      <rPr>
        <vertAlign val="superscript"/>
        <sz val="12"/>
        <rFont val="Arial"/>
        <family val="2"/>
      </rPr>
      <t xml:space="preserve">6 </t>
    </r>
  </si>
  <si>
    <r>
      <t xml:space="preserve">Cuan-Luing </t>
    </r>
    <r>
      <rPr>
        <vertAlign val="superscript"/>
        <sz val="12"/>
        <rFont val="Arial"/>
        <family val="2"/>
      </rPr>
      <t xml:space="preserve">4,8 </t>
    </r>
  </si>
  <si>
    <r>
      <t xml:space="preserve">Shetland Islands Council </t>
    </r>
    <r>
      <rPr>
        <b/>
        <vertAlign val="superscript"/>
        <sz val="12"/>
        <rFont val="Arial"/>
        <family val="2"/>
      </rPr>
      <t xml:space="preserve">2 </t>
    </r>
  </si>
  <si>
    <r>
      <t xml:space="preserve">P &amp; O Scottish Ferries/ Northlink Orkney &amp; Shetland Ferries </t>
    </r>
    <r>
      <rPr>
        <b/>
        <vertAlign val="superscript"/>
        <sz val="12"/>
        <rFont val="Arial"/>
        <family val="2"/>
      </rPr>
      <t xml:space="preserve">5,9 </t>
    </r>
  </si>
  <si>
    <r>
      <t xml:space="preserve">Aberdeen-Stromness </t>
    </r>
    <r>
      <rPr>
        <vertAlign val="superscript"/>
        <sz val="12"/>
        <rFont val="Arial"/>
        <family val="2"/>
      </rPr>
      <t xml:space="preserve">7 </t>
    </r>
  </si>
  <si>
    <r>
      <t xml:space="preserve">Aberdeen - Kirkwall </t>
    </r>
    <r>
      <rPr>
        <vertAlign val="superscript"/>
        <sz val="12"/>
        <rFont val="Arial"/>
        <family val="2"/>
      </rPr>
      <t xml:space="preserve">7 </t>
    </r>
  </si>
  <si>
    <r>
      <t>Table 10.15 (continued)</t>
    </r>
    <r>
      <rPr>
        <sz val="12"/>
        <rFont val="Arial"/>
        <family val="2"/>
      </rPr>
      <t xml:space="preserve">  Traffic on some other major ferry routes  </t>
    </r>
  </si>
  <si>
    <r>
      <t>Orkney Ferries</t>
    </r>
    <r>
      <rPr>
        <b/>
        <vertAlign val="superscript"/>
        <sz val="12"/>
        <rFont val="Arial"/>
        <family val="2"/>
      </rPr>
      <t xml:space="preserve"> 2,3  </t>
    </r>
  </si>
  <si>
    <r>
      <t xml:space="preserve">Invergordon - Orkney  </t>
    </r>
    <r>
      <rPr>
        <vertAlign val="superscript"/>
        <sz val="12"/>
        <rFont val="Arial"/>
        <family val="2"/>
      </rPr>
      <t xml:space="preserve">6 </t>
    </r>
  </si>
  <si>
    <r>
      <t xml:space="preserve">Argyll &amp; Bute Council </t>
    </r>
    <r>
      <rPr>
        <b/>
        <vertAlign val="superscript"/>
        <sz val="12"/>
        <rFont val="Arial"/>
        <family val="2"/>
      </rPr>
      <t xml:space="preserve">9 </t>
    </r>
  </si>
  <si>
    <r>
      <t>Cuan-Luing</t>
    </r>
    <r>
      <rPr>
        <vertAlign val="superscript"/>
        <sz val="12"/>
        <rFont val="Arial"/>
        <family val="2"/>
      </rPr>
      <t xml:space="preserve"> 9 </t>
    </r>
  </si>
  <si>
    <r>
      <t xml:space="preserve">P &amp; O Scottish Ferries / Northlink Orkney &amp; Shetland Ferries  </t>
    </r>
    <r>
      <rPr>
        <b/>
        <vertAlign val="superscript"/>
        <sz val="12"/>
        <rFont val="Arial"/>
        <family val="2"/>
      </rPr>
      <t xml:space="preserve">5,8,10,11 </t>
    </r>
  </si>
  <si>
    <r>
      <t xml:space="preserve">Aberdeen - Stromness  </t>
    </r>
    <r>
      <rPr>
        <vertAlign val="superscript"/>
        <sz val="12"/>
        <rFont val="Arial"/>
        <family val="2"/>
      </rPr>
      <t xml:space="preserve">7 </t>
    </r>
  </si>
  <si>
    <r>
      <t xml:space="preserve">Aberdeen - Kirkwall  </t>
    </r>
    <r>
      <rPr>
        <vertAlign val="superscript"/>
        <sz val="12"/>
        <rFont val="Arial"/>
        <family val="2"/>
      </rPr>
      <t xml:space="preserve">7 </t>
    </r>
  </si>
  <si>
    <r>
      <t>Table 10.15 (continued)</t>
    </r>
    <r>
      <rPr>
        <sz val="12"/>
        <rFont val="Arial"/>
        <family val="2"/>
      </rPr>
      <t xml:space="preserve">  Traffic on some other major ferry routes</t>
    </r>
  </si>
  <si>
    <r>
      <t xml:space="preserve">Scheduled sailings </t>
    </r>
    <r>
      <rPr>
        <vertAlign val="superscript"/>
        <sz val="12"/>
        <rFont val="Arial"/>
        <family val="0"/>
      </rPr>
      <t>1</t>
    </r>
  </si>
  <si>
    <r>
      <t xml:space="preserve">Reliability </t>
    </r>
    <r>
      <rPr>
        <vertAlign val="superscript"/>
        <sz val="12"/>
        <rFont val="Arial"/>
        <family val="0"/>
      </rPr>
      <t>2</t>
    </r>
  </si>
  <si>
    <r>
      <t xml:space="preserve">Punctuality </t>
    </r>
    <r>
      <rPr>
        <vertAlign val="superscript"/>
        <sz val="12"/>
        <rFont val="Arial"/>
        <family val="0"/>
      </rPr>
      <t>3</t>
    </r>
  </si>
  <si>
    <r>
      <t xml:space="preserve">2007 </t>
    </r>
    <r>
      <rPr>
        <b/>
        <vertAlign val="superscript"/>
        <sz val="12"/>
        <rFont val="Arial"/>
        <family val="0"/>
      </rPr>
      <t>1</t>
    </r>
  </si>
  <si>
    <r>
      <t xml:space="preserve">Table 10.16 </t>
    </r>
    <r>
      <rPr>
        <sz val="12"/>
        <rFont val="Arial"/>
        <family val="2"/>
      </rPr>
      <t xml:space="preserve">    Reliability and punctuality of lifeline ferry services </t>
    </r>
  </si>
  <si>
    <r>
      <t xml:space="preserve">NorthLink </t>
    </r>
    <r>
      <rPr>
        <b/>
        <vertAlign val="superscript"/>
        <sz val="12"/>
        <rFont val="Arial"/>
        <family val="2"/>
      </rPr>
      <t>4</t>
    </r>
  </si>
  <si>
    <r>
      <t>Table 10.17</t>
    </r>
    <r>
      <rPr>
        <sz val="12"/>
        <rFont val="Arial"/>
        <family val="2"/>
      </rPr>
      <t xml:space="preserve">  HM Coastguard statistics: Search and rescue operations (Scotland)</t>
    </r>
  </si>
  <si>
    <t xml:space="preserve">13. Includes Gourock-Dunoon which has been operated by Cowal ferries since October 2006, </t>
  </si>
  <si>
    <t xml:space="preserve">      and Ballycastle-Rathlin which has been operated by Rathlin Ferries since April 2007 </t>
  </si>
  <si>
    <t>9. Ballycastle-Rathlin has been operated by Rathlin Ferries since April 2007</t>
  </si>
  <si>
    <t>8. Ballycastle-Rathlin has been operated by Rathlin Ferries since April 2007</t>
  </si>
  <si>
    <t>calendar year. The reliability figures include services cancelled due to circumstances beyond the operators control, such as adverse weather, for which the operator</t>
  </si>
  <si>
    <t>can claim relief. From October 2002, the punctuality figures relate to services arriving within 20 minutes of the published timetable on the Pentland Firth services and</t>
  </si>
  <si>
    <t>within 90 minutes on the Aberdeen, Kirkwall and Lerwick passenger services.</t>
  </si>
  <si>
    <t>Reliability / Punctuality</t>
  </si>
  <si>
    <t>thousand tonnes</t>
  </si>
  <si>
    <t>Foreign</t>
  </si>
  <si>
    <t xml:space="preserve">    Imports</t>
  </si>
  <si>
    <t xml:space="preserve">    Exports</t>
  </si>
  <si>
    <t xml:space="preserve">    Total</t>
  </si>
  <si>
    <t>Domestic</t>
  </si>
  <si>
    <t xml:space="preserve">    Inwards</t>
  </si>
  <si>
    <t xml:space="preserve">    Outwards</t>
  </si>
  <si>
    <t>Total</t>
  </si>
  <si>
    <t>Port</t>
  </si>
  <si>
    <t>Clyde</t>
  </si>
  <si>
    <t xml:space="preserve">   Bulk fuel</t>
  </si>
  <si>
    <t xml:space="preserve">   Other</t>
  </si>
  <si>
    <t xml:space="preserve">   Total</t>
  </si>
  <si>
    <t>Orkney</t>
  </si>
  <si>
    <t>Lerwick</t>
  </si>
  <si>
    <t>Sullom Voe</t>
  </si>
  <si>
    <t>Cromarty Firth</t>
  </si>
  <si>
    <t>Glensanda</t>
  </si>
  <si>
    <t>-</t>
  </si>
  <si>
    <t>Aberdeen</t>
  </si>
  <si>
    <t>Forth</t>
  </si>
  <si>
    <t>Scotland</t>
  </si>
  <si>
    <t xml:space="preserve">   Liquid bulk</t>
  </si>
  <si>
    <t xml:space="preserve">   Dry bulk</t>
  </si>
  <si>
    <t xml:space="preserve">   Container &amp; roll on traffic</t>
  </si>
  <si>
    <t xml:space="preserve">   All traffic</t>
  </si>
  <si>
    <t>West Coast</t>
  </si>
  <si>
    <t>Foreign traffic</t>
  </si>
  <si>
    <t>Domestic traffic</t>
  </si>
  <si>
    <t>All foreign</t>
  </si>
  <si>
    <t>All domestic</t>
  </si>
  <si>
    <t>All foreign &amp;</t>
  </si>
  <si>
    <t>Imports</t>
  </si>
  <si>
    <t>Exports</t>
  </si>
  <si>
    <t>traffic</t>
  </si>
  <si>
    <t>Inwards</t>
  </si>
  <si>
    <t>Outwards</t>
  </si>
  <si>
    <t>domestic traffic</t>
  </si>
  <si>
    <t xml:space="preserve">    Other</t>
  </si>
  <si>
    <t xml:space="preserve">    Unitised forest products</t>
  </si>
  <si>
    <t>thousand</t>
  </si>
  <si>
    <t xml:space="preserve">   Containers</t>
  </si>
  <si>
    <t>Weight</t>
  </si>
  <si>
    <t xml:space="preserve">      thousand tonnes</t>
  </si>
  <si>
    <t xml:space="preserve">   River Clyde</t>
  </si>
  <si>
    <t xml:space="preserve">   River Forth</t>
  </si>
  <si>
    <t>1. Includes also Caledonian Canal, lochs Fyne, Leven and Linnhe, Moray Firth, River Tay.</t>
  </si>
  <si>
    <t xml:space="preserve">    Bulk-liquid</t>
  </si>
  <si>
    <t xml:space="preserve">    Bulk-dry</t>
  </si>
  <si>
    <t xml:space="preserve">    Other semi-bulk</t>
  </si>
  <si>
    <t xml:space="preserve">    Break bulk</t>
  </si>
  <si>
    <t xml:space="preserve">    Unit loads</t>
  </si>
  <si>
    <t>thousands</t>
  </si>
  <si>
    <t>Numbers of cars</t>
  </si>
  <si>
    <t>Numbers of passengers</t>
  </si>
  <si>
    <t>..</t>
  </si>
  <si>
    <r>
      <t>Caledonian MacBrayne</t>
    </r>
    <r>
      <rPr>
        <b/>
        <vertAlign val="superscript"/>
        <sz val="12"/>
        <rFont val="Arial"/>
        <family val="2"/>
      </rPr>
      <t>1</t>
    </r>
  </si>
  <si>
    <t xml:space="preserve">      thousand</t>
  </si>
  <si>
    <t>Cars carried</t>
  </si>
  <si>
    <t>Commercial vehicles</t>
  </si>
  <si>
    <t>Passengers</t>
  </si>
  <si>
    <t xml:space="preserve">       thousand tonnes</t>
  </si>
  <si>
    <t>Loose freight</t>
  </si>
  <si>
    <t xml:space="preserve">   £ thousand</t>
  </si>
  <si>
    <r>
      <t>Revenue from users</t>
    </r>
    <r>
      <rPr>
        <vertAlign val="superscript"/>
        <sz val="10"/>
        <rFont val="Arial"/>
        <family val="2"/>
      </rPr>
      <t>1</t>
    </r>
  </si>
  <si>
    <r>
      <t>Subsidy</t>
    </r>
    <r>
      <rPr>
        <vertAlign val="superscript"/>
        <sz val="10"/>
        <rFont val="Arial"/>
        <family val="2"/>
      </rPr>
      <t>2</t>
    </r>
  </si>
  <si>
    <t>P&amp;O Orkney and Shetland Services</t>
  </si>
  <si>
    <r>
      <t>Revenue from users</t>
    </r>
    <r>
      <rPr>
        <vertAlign val="superscript"/>
        <sz val="10"/>
        <rFont val="Arial"/>
        <family val="2"/>
      </rPr>
      <t>3</t>
    </r>
  </si>
  <si>
    <r>
      <t>Subsidy</t>
    </r>
    <r>
      <rPr>
        <vertAlign val="superscript"/>
        <sz val="10"/>
        <rFont val="Arial"/>
        <family val="2"/>
      </rPr>
      <t>3</t>
    </r>
  </si>
  <si>
    <t>Orkney Ferries</t>
  </si>
  <si>
    <t>Vehicles carried</t>
  </si>
  <si>
    <r>
      <t>Revenue from users</t>
    </r>
    <r>
      <rPr>
        <vertAlign val="superscript"/>
        <sz val="10"/>
        <rFont val="Arial"/>
        <family val="2"/>
      </rPr>
      <t>2</t>
    </r>
  </si>
  <si>
    <t>Revenue from users</t>
  </si>
  <si>
    <t>Subsidy</t>
  </si>
  <si>
    <t>1.  Figures include charter and contract carryings (see table 10.12).</t>
  </si>
  <si>
    <t>2.  Financial year beginning 1 April of year.</t>
  </si>
  <si>
    <t>3.  Calendar year.</t>
  </si>
  <si>
    <t>Route</t>
  </si>
  <si>
    <t xml:space="preserve">    Gourock-Dunoon</t>
  </si>
  <si>
    <t xml:space="preserve">   Gourock-Kilcreggan</t>
  </si>
  <si>
    <t xml:space="preserve">   Wemyss Bay-Rothesay</t>
  </si>
  <si>
    <t xml:space="preserve">   Colintraive-Rhubodach</t>
  </si>
  <si>
    <t xml:space="preserve">   Ardrossan-Brodick</t>
  </si>
  <si>
    <t xml:space="preserve">   Largs-Cumbrae</t>
  </si>
  <si>
    <t xml:space="preserve">   Total Clyde</t>
  </si>
  <si>
    <t xml:space="preserve">   Oban-Craignure</t>
  </si>
  <si>
    <t xml:space="preserve">   Fishnish-Lochaline</t>
  </si>
  <si>
    <t xml:space="preserve">   Fionnphort-Iona</t>
  </si>
  <si>
    <t xml:space="preserve">   Oban-Coll/Tiree</t>
  </si>
  <si>
    <t xml:space="preserve">   Oban-Castlebay-</t>
  </si>
  <si>
    <t xml:space="preserve">   Lochboisdale</t>
  </si>
  <si>
    <t xml:space="preserve">   Mallaig-Armadale</t>
  </si>
  <si>
    <t xml:space="preserve">   Uig-Tarbert-Lochmaddy</t>
  </si>
  <si>
    <t xml:space="preserve">   Ullapool-Stornoway</t>
  </si>
  <si>
    <t xml:space="preserve">   Total West Coast</t>
  </si>
  <si>
    <t>Grand Total</t>
  </si>
  <si>
    <t>Cars</t>
  </si>
  <si>
    <t>1.   Seasonal carryings</t>
  </si>
  <si>
    <t>Commercial Vehicles and Buses</t>
  </si>
  <si>
    <t>This is the 'threshold' for the difference between the TOTALS and the sum of their parts</t>
  </si>
  <si>
    <t>formulae are written in BLUE</t>
  </si>
  <si>
    <t>Titles and headings should be in BOLD</t>
  </si>
  <si>
    <t xml:space="preserve">   Tayinloan-Gigha</t>
  </si>
  <si>
    <t xml:space="preserve">   Raasay-Sconser</t>
  </si>
  <si>
    <t>Tingwall - Rousay/Egilsay/Wyre</t>
  </si>
  <si>
    <t>Kirkwall - Shapinsay</t>
  </si>
  <si>
    <t>Kirkwall - Westray/Stronsay</t>
  </si>
  <si>
    <t>Western Ferries</t>
  </si>
  <si>
    <t>Highland Council</t>
  </si>
  <si>
    <t xml:space="preserve">    Liquid bulks</t>
  </si>
  <si>
    <t xml:space="preserve">    Coal</t>
  </si>
  <si>
    <t xml:space="preserve">    To rigs</t>
  </si>
  <si>
    <t xml:space="preserve">  Inland waterway traffic</t>
  </si>
  <si>
    <t xml:space="preserve">     Internal</t>
  </si>
  <si>
    <t xml:space="preserve">     Coastwise</t>
  </si>
  <si>
    <t xml:space="preserve">     One Port</t>
  </si>
  <si>
    <t xml:space="preserve">     Foreign</t>
  </si>
  <si>
    <t xml:space="preserve">     Total</t>
  </si>
  <si>
    <t xml:space="preserve">    Internal</t>
  </si>
  <si>
    <t xml:space="preserve">    Coastwise</t>
  </si>
  <si>
    <t xml:space="preserve">    One Port</t>
  </si>
  <si>
    <t xml:space="preserve">    Foreign</t>
  </si>
  <si>
    <t xml:space="preserve">              million tonnes</t>
  </si>
  <si>
    <t>million tonnes</t>
  </si>
  <si>
    <t xml:space="preserve">    Sea dumped</t>
  </si>
  <si>
    <t xml:space="preserve">           million tonne-kilometres</t>
  </si>
  <si>
    <t>million tonne-kilometres</t>
  </si>
  <si>
    <t>Figures in tables are formatted to 'ARIEL' - font size 12 (Headers are BOLD and font size 14; rest is font size 10)</t>
  </si>
  <si>
    <t>6.  This is the total of Coastwise traffic, One Port traffic and Inland Waterway traffic.  There is no double-counting because (for example)</t>
  </si>
  <si>
    <t>Cairnryan</t>
  </si>
  <si>
    <t>Cairnryan*</t>
  </si>
  <si>
    <r>
      <t>Table 10.11</t>
    </r>
    <r>
      <rPr>
        <b/>
        <sz val="14"/>
        <rFont val="Arial"/>
        <family val="2"/>
      </rPr>
      <t xml:space="preserve">  Shipping services</t>
    </r>
  </si>
  <si>
    <t>Gourock-Dunoon</t>
  </si>
  <si>
    <t>Lerwick - Bressay</t>
  </si>
  <si>
    <t>Shetland Islands Council</t>
  </si>
  <si>
    <t>Total for these Shipping Services</t>
  </si>
  <si>
    <r>
      <t>Orkney Ferries</t>
    </r>
    <r>
      <rPr>
        <b/>
        <vertAlign val="superscript"/>
        <sz val="10"/>
        <rFont val="Arial"/>
        <family val="2"/>
      </rPr>
      <t>1</t>
    </r>
  </si>
  <si>
    <t>Freight lifted in Scotland</t>
  </si>
  <si>
    <t>Ayr</t>
  </si>
  <si>
    <t>Stranraer</t>
  </si>
  <si>
    <t>Inverness</t>
  </si>
  <si>
    <t>Peterhead</t>
  </si>
  <si>
    <t>Montrose</t>
  </si>
  <si>
    <t>Dundee</t>
  </si>
  <si>
    <t>Perth</t>
  </si>
  <si>
    <t>West Coast:</t>
  </si>
  <si>
    <t>East Coast:</t>
  </si>
  <si>
    <t>Stromness-Hoy/Graemsay</t>
  </si>
  <si>
    <t>Islay - Jura</t>
  </si>
  <si>
    <t>Aberdeen-Lerwick</t>
  </si>
  <si>
    <t>Scrabster-Stromness</t>
  </si>
  <si>
    <t>1998</t>
  </si>
  <si>
    <r>
      <t>1999</t>
    </r>
    <r>
      <rPr>
        <b/>
        <vertAlign val="superscript"/>
        <sz val="12"/>
        <rFont val="Arial"/>
        <family val="2"/>
      </rPr>
      <t>4</t>
    </r>
  </si>
  <si>
    <t>4.  Orkney Ferries Revenue and Subsidy figures are  “subject to final audit”.</t>
  </si>
  <si>
    <t>Pass</t>
  </si>
  <si>
    <t>ComVeh</t>
  </si>
  <si>
    <t xml:space="preserve">   Oban-Castlebay- Lochboisdale</t>
  </si>
  <si>
    <t>Tarbert-Portavadie</t>
  </si>
  <si>
    <t xml:space="preserve">   Lochranza-Tarbert/Claonaig</t>
  </si>
  <si>
    <t xml:space="preserve">   Otternish-Leverburgh </t>
  </si>
  <si>
    <t>Houton - Lyness/Flotta</t>
  </si>
  <si>
    <t xml:space="preserve">   Otternish-Leverburgh</t>
  </si>
  <si>
    <t xml:space="preserve"> </t>
  </si>
  <si>
    <t>1999</t>
  </si>
  <si>
    <t xml:space="preserve">   Kennacraig-Islay</t>
  </si>
  <si>
    <t>Assistance rendered</t>
  </si>
  <si>
    <t>Assistance not rendered</t>
  </si>
  <si>
    <t>Hoax</t>
  </si>
  <si>
    <t>Number of persons assisted</t>
  </si>
  <si>
    <t>Number of persons rescued</t>
  </si>
  <si>
    <t>Lives lost</t>
  </si>
  <si>
    <t>Type of callout</t>
  </si>
  <si>
    <t>Total incidents</t>
  </si>
  <si>
    <t>Cromarty-Nigg</t>
  </si>
  <si>
    <t xml:space="preserve">      and tanker charters, Millport Cruise, Dunoon Cruise, Largs-Largs via Millport, Special sailings, Clyde charters,  and Tarbert-Portavadie for the years</t>
  </si>
  <si>
    <t xml:space="preserve">      for which separate figures for this route are not available.</t>
  </si>
  <si>
    <t>7.  Figures for tonne-kilometres are not available for exports (and, in any case, would not be relevant to Scottish transport statistics).</t>
  </si>
  <si>
    <t>Peterhead*</t>
  </si>
  <si>
    <t>* Cairnryan and Peterhead did not become "major ports" (in terms of the statistical survey) until 1997 and 1999 respectively</t>
  </si>
  <si>
    <t xml:space="preserve">
</t>
  </si>
  <si>
    <t>Coastguard rescue team callouts</t>
  </si>
  <si>
    <t>Orkney Line (previously Orcargo)</t>
  </si>
  <si>
    <t>All Major Ports</t>
  </si>
  <si>
    <t>Ardgour-Nether Lochaber</t>
  </si>
  <si>
    <r>
      <t>Orkney Ferries</t>
    </r>
    <r>
      <rPr>
        <b/>
        <vertAlign val="superscript"/>
        <sz val="10"/>
        <rFont val="Arial"/>
        <family val="2"/>
      </rPr>
      <t>2,3</t>
    </r>
  </si>
  <si>
    <r>
      <t>Shetland Islands Council</t>
    </r>
    <r>
      <rPr>
        <b/>
        <vertAlign val="superscript"/>
        <sz val="10"/>
        <rFont val="Arial"/>
        <family val="2"/>
      </rPr>
      <t>2</t>
    </r>
  </si>
  <si>
    <t>(Corran Ferry)</t>
  </si>
  <si>
    <t xml:space="preserve">Ardgour-Nether Lochaber </t>
  </si>
  <si>
    <t>Laxo or Vidlin - Symbister</t>
  </si>
  <si>
    <t>Toft - Ulsta</t>
  </si>
  <si>
    <t>Gutcher - Belmont</t>
  </si>
  <si>
    <t>Gutcher - Oddsta</t>
  </si>
  <si>
    <t>3.  Financial year beginning 1 April of year.</t>
  </si>
  <si>
    <t xml:space="preserve">2. This figure only covers the routes of  Mallaig to the smaller isles since the freight is lifted by crane onto the vessels rather than transported </t>
  </si>
  <si>
    <t xml:space="preserve">    From rigs</t>
  </si>
  <si>
    <t xml:space="preserve">    Sea dredged</t>
  </si>
  <si>
    <t>5.  Figures for tonne-kilometres are not available for imports (and, in any case, would not be relevant to Scottish transport statistics).</t>
  </si>
  <si>
    <t xml:space="preserve">    Other general cargo</t>
  </si>
  <si>
    <t>2. Includes road goods vehicles, unaccompanied trailers, and shipborne port to port trailers</t>
  </si>
  <si>
    <t>1.  With effect from 1995, traffic at smaller ports is estimated</t>
  </si>
  <si>
    <t>2.   Includes  Gourock-Tarbert(Loch Fyne), Gourock-Tighnabruaich, Ballycastle-Rathlin (internal Northern Ireland route), Clyde and Loch Lomond cruising, RNAD</t>
  </si>
  <si>
    <t>Dundee and Stranraer also became major ports in 2000.</t>
  </si>
  <si>
    <t>Dundee*</t>
  </si>
  <si>
    <t>Stranraer*</t>
  </si>
  <si>
    <t xml:space="preserve">3.  Information about Inland Waterway traffic discharged in Scotland is not available from the statistics compiled by DfT. </t>
  </si>
  <si>
    <t>Main Freight Units</t>
  </si>
  <si>
    <t>Strathclyde Passenger Transport</t>
  </si>
  <si>
    <t xml:space="preserve">Bruce Watt Cruises </t>
  </si>
  <si>
    <t>Mallaig-Loch Nevis</t>
  </si>
  <si>
    <t>2.  In this part of the table, one port traffic covers cargoes lifted in Scotland for offshore installations and for dumping at sea.</t>
  </si>
  <si>
    <t xml:space="preserve">  </t>
  </si>
  <si>
    <r>
      <t xml:space="preserve">17.3 </t>
    </r>
    <r>
      <rPr>
        <vertAlign val="superscript"/>
        <sz val="12"/>
        <rFont val="Arial"/>
        <family val="2"/>
      </rPr>
      <t>4</t>
    </r>
  </si>
  <si>
    <t>Liquid Bulks</t>
  </si>
  <si>
    <t>Dry Bulks</t>
  </si>
  <si>
    <t>Container Traffic</t>
  </si>
  <si>
    <t>Belgium</t>
  </si>
  <si>
    <t>Denmark</t>
  </si>
  <si>
    <t>Finland</t>
  </si>
  <si>
    <t>France</t>
  </si>
  <si>
    <t>Germany</t>
  </si>
  <si>
    <t>Greece</t>
  </si>
  <si>
    <t>Italy</t>
  </si>
  <si>
    <t>Netherlands</t>
  </si>
  <si>
    <t>Portugal</t>
  </si>
  <si>
    <t>Sweden</t>
  </si>
  <si>
    <t>Egypt</t>
  </si>
  <si>
    <t>Estonia</t>
  </si>
  <si>
    <t>Israel</t>
  </si>
  <si>
    <t>Latvia</t>
  </si>
  <si>
    <t>Lithuania</t>
  </si>
  <si>
    <t>Norway</t>
  </si>
  <si>
    <t>Poland</t>
  </si>
  <si>
    <t>Russia</t>
  </si>
  <si>
    <t>Turkey</t>
  </si>
  <si>
    <t>Brazil</t>
  </si>
  <si>
    <t>Canada</t>
  </si>
  <si>
    <t>China</t>
  </si>
  <si>
    <t>Colombia</t>
  </si>
  <si>
    <t>Malaysia</t>
  </si>
  <si>
    <t>Mexico</t>
  </si>
  <si>
    <t>Nigeria</t>
  </si>
  <si>
    <t>South Africa</t>
  </si>
  <si>
    <t>USA</t>
  </si>
  <si>
    <t>Venezuela</t>
  </si>
  <si>
    <t>Unspecified countries</t>
  </si>
  <si>
    <t>All foreign countries</t>
  </si>
  <si>
    <t>All domestic traffic</t>
  </si>
  <si>
    <t>All foreign and domestic traffic</t>
  </si>
  <si>
    <t>2. Other West Coast ports are: Troon; Ardrishaig; Corpach; Stornoway; Lochaline; Girvan; Kirkudbright; Port Askaig.</t>
  </si>
  <si>
    <t>3. Other East Coast ports are: Scrabster; Wick; Burghead; Buckie; MacDuff; Fraserburgh; Inverkeithing; Lossiemouth.</t>
  </si>
  <si>
    <r>
      <t>Invergordon - Orkney</t>
    </r>
    <r>
      <rPr>
        <vertAlign val="superscript"/>
        <sz val="10"/>
        <rFont val="Arial"/>
        <family val="2"/>
      </rPr>
      <t>6</t>
    </r>
  </si>
  <si>
    <t>Largs-Cumbrae</t>
  </si>
  <si>
    <t>Fionnphort-Iona</t>
  </si>
  <si>
    <t xml:space="preserve">      or unloading</t>
  </si>
  <si>
    <t xml:space="preserve">Inwards </t>
  </si>
  <si>
    <t xml:space="preserve">Country of loading </t>
  </si>
  <si>
    <t xml:space="preserve">   to UK</t>
  </si>
  <si>
    <t xml:space="preserve">    from UK</t>
  </si>
  <si>
    <t>All</t>
  </si>
  <si>
    <t xml:space="preserve"> traffic</t>
  </si>
  <si>
    <t xml:space="preserve">   from UK</t>
  </si>
  <si>
    <t>Ro-Ro Traffic</t>
  </si>
  <si>
    <t>All Traffic</t>
  </si>
  <si>
    <t>Orkneys</t>
  </si>
  <si>
    <t xml:space="preserve">   Tarbert-Portavadie</t>
  </si>
  <si>
    <t>All other Europe &amp; Mediterranean</t>
  </si>
  <si>
    <t>Toft-Ulsta</t>
  </si>
  <si>
    <t>Lerwick-Bressay</t>
  </si>
  <si>
    <t>Gourock-Dunoon (CalMac)</t>
  </si>
  <si>
    <t>Commercial vehicles and buses</t>
  </si>
  <si>
    <t xml:space="preserve">     by lorry onto the ferry.</t>
  </si>
  <si>
    <t>1. The Campbeltown - Ballycastle ferry service was withdrawn in 2000 before the start of the summer season.</t>
  </si>
  <si>
    <t>5.  P &amp; O Scottish Ferries stopped operating this service on 30 September 2002. and North Link took over the operating of this service on 1 October 2002.</t>
  </si>
  <si>
    <t>Rosyth-Zeebrugge</t>
  </si>
  <si>
    <t>Troon-Belfast</t>
  </si>
  <si>
    <t>Spain</t>
  </si>
  <si>
    <t>Cromarty Ferry Company</t>
  </si>
  <si>
    <r>
      <t xml:space="preserve">P &amp; O Scottish Ferries / Northlink Orkney &amp; Shetland Ferries </t>
    </r>
    <r>
      <rPr>
        <b/>
        <vertAlign val="superscript"/>
        <sz val="10"/>
        <rFont val="Arial"/>
        <family val="2"/>
      </rPr>
      <t>9</t>
    </r>
  </si>
  <si>
    <r>
      <t xml:space="preserve">Lerwick - Bressay </t>
    </r>
    <r>
      <rPr>
        <vertAlign val="superscript"/>
        <sz val="10"/>
        <rFont val="Arial"/>
        <family val="2"/>
      </rPr>
      <t>6</t>
    </r>
  </si>
  <si>
    <r>
      <t xml:space="preserve">Shetland Islands Council </t>
    </r>
    <r>
      <rPr>
        <b/>
        <vertAlign val="superscript"/>
        <sz val="10"/>
        <rFont val="Arial"/>
        <family val="2"/>
      </rPr>
      <t>1</t>
    </r>
  </si>
  <si>
    <r>
      <t xml:space="preserve">Invergordon - Orkney </t>
    </r>
    <r>
      <rPr>
        <vertAlign val="superscript"/>
        <sz val="10"/>
        <rFont val="Arial"/>
        <family val="2"/>
      </rPr>
      <t>10</t>
    </r>
  </si>
  <si>
    <r>
      <t xml:space="preserve">Western Ferries </t>
    </r>
    <r>
      <rPr>
        <b/>
        <vertAlign val="superscript"/>
        <sz val="10"/>
        <rFont val="Arial"/>
        <family val="2"/>
      </rPr>
      <t>2</t>
    </r>
  </si>
  <si>
    <r>
      <t xml:space="preserve">Camusnagaul - Fort William </t>
    </r>
    <r>
      <rPr>
        <vertAlign val="superscript"/>
        <sz val="10"/>
        <rFont val="Arial"/>
        <family val="2"/>
      </rPr>
      <t>5</t>
    </r>
  </si>
  <si>
    <r>
      <t xml:space="preserve">(Corran Ferry) </t>
    </r>
    <r>
      <rPr>
        <vertAlign val="superscript"/>
        <sz val="10"/>
        <rFont val="Arial"/>
        <family val="2"/>
      </rPr>
      <t>4</t>
    </r>
  </si>
  <si>
    <t>Lerwick - Kirkwall</t>
  </si>
  <si>
    <r>
      <t xml:space="preserve">Renfrew - Yoker </t>
    </r>
    <r>
      <rPr>
        <vertAlign val="superscript"/>
        <sz val="10"/>
        <rFont val="Arial"/>
        <family val="2"/>
      </rPr>
      <t>7</t>
    </r>
  </si>
  <si>
    <r>
      <t xml:space="preserve">Gourock - Kilcreggan </t>
    </r>
    <r>
      <rPr>
        <vertAlign val="superscript"/>
        <sz val="10"/>
        <rFont val="Arial"/>
        <family val="2"/>
      </rPr>
      <t>8</t>
    </r>
  </si>
  <si>
    <t>Aberdeen - Lerwick</t>
  </si>
  <si>
    <t>Scrabster - Stromness</t>
  </si>
  <si>
    <r>
      <t xml:space="preserve">Aberdeen - Stomness </t>
    </r>
    <r>
      <rPr>
        <vertAlign val="superscript"/>
        <sz val="10"/>
        <rFont val="Arial"/>
        <family val="2"/>
      </rPr>
      <t>(11)</t>
    </r>
  </si>
  <si>
    <r>
      <t xml:space="preserve">Aberdeen - Kirkwall </t>
    </r>
    <r>
      <rPr>
        <vertAlign val="superscript"/>
        <sz val="10"/>
        <rFont val="Arial"/>
        <family val="2"/>
      </rPr>
      <t>(11)</t>
    </r>
  </si>
  <si>
    <t>Car</t>
  </si>
  <si>
    <r>
      <t xml:space="preserve">Aberdeen - Kirkwall </t>
    </r>
    <r>
      <rPr>
        <vertAlign val="superscript"/>
        <sz val="10"/>
        <rFont val="Arial"/>
        <family val="2"/>
      </rPr>
      <t>7</t>
    </r>
  </si>
  <si>
    <r>
      <t xml:space="preserve">P &amp; O Scottish Ferries/ Northlink Orkney &amp; Shetland Ferries </t>
    </r>
    <r>
      <rPr>
        <b/>
        <vertAlign val="superscript"/>
        <sz val="10"/>
        <rFont val="Arial"/>
        <family val="2"/>
      </rPr>
      <t>5</t>
    </r>
  </si>
  <si>
    <t>1. Other West Coast ports are: Troon; Ardrishaig; Corpach; Stornoway; Lochaline</t>
  </si>
  <si>
    <t>2. Other East Coast ports are: Scrabster; Wick; Burghead; Buckie; MacDuff; Fraserburgh; Inverkeithing.</t>
  </si>
  <si>
    <t>1.  Figures include charter and contract carryings (see table 10.14).</t>
  </si>
  <si>
    <r>
      <t xml:space="preserve">Aberdeen-Stromness </t>
    </r>
    <r>
      <rPr>
        <vertAlign val="superscript"/>
        <sz val="10"/>
        <rFont val="Arial"/>
        <family val="2"/>
      </rPr>
      <t>7</t>
    </r>
  </si>
  <si>
    <t>7.  The Aberdeen to Stromness route changed to Aberdeen to Kirkwall in October 2002 but the figures provided by the company for 2002</t>
  </si>
  <si>
    <t>11.  The Aberdeen to Stromness route changed to Aberdeen to Kirkwall in October 2002 but the figures provided by the company for 2002</t>
  </si>
  <si>
    <r>
      <t xml:space="preserve">29.1 </t>
    </r>
    <r>
      <rPr>
        <vertAlign val="superscript"/>
        <sz val="12"/>
        <rFont val="Arial"/>
        <family val="2"/>
      </rPr>
      <t>4</t>
    </r>
  </si>
  <si>
    <t xml:space="preserve">All traffic: </t>
  </si>
  <si>
    <t>Major ports only</t>
  </si>
  <si>
    <t>All ports</t>
  </si>
  <si>
    <t>Other General Cargo</t>
  </si>
  <si>
    <t>4.</t>
  </si>
  <si>
    <t>3.</t>
  </si>
  <si>
    <t>2.</t>
  </si>
  <si>
    <t>1.</t>
  </si>
  <si>
    <t>Pentland Firth</t>
  </si>
  <si>
    <t>Aberdeen routes</t>
  </si>
  <si>
    <t>percentages</t>
  </si>
  <si>
    <t>numbers</t>
  </si>
  <si>
    <t>Caledonian MacBrayne</t>
  </si>
  <si>
    <t>-04</t>
  </si>
  <si>
    <t>-03</t>
  </si>
  <si>
    <t>-02</t>
  </si>
  <si>
    <t>-01</t>
  </si>
  <si>
    <t>-00</t>
  </si>
  <si>
    <t>-99</t>
  </si>
  <si>
    <t>Irish Republic</t>
  </si>
  <si>
    <t>Algeria</t>
  </si>
  <si>
    <t>All America</t>
  </si>
  <si>
    <t/>
  </si>
  <si>
    <t>Morocco</t>
  </si>
  <si>
    <t xml:space="preserve">Africa (excluding Mediterranean countries) </t>
  </si>
  <si>
    <t xml:space="preserve">America </t>
  </si>
  <si>
    <r>
      <t>Campbeltown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- Ballycastle</t>
    </r>
  </si>
  <si>
    <t>Cairnryan - Larne</t>
  </si>
  <si>
    <t>Troon - Belfast</t>
  </si>
  <si>
    <t>Ardrossan - Larne</t>
  </si>
  <si>
    <t>Troon - Larne</t>
  </si>
  <si>
    <t xml:space="preserve">Stranraer - Larne </t>
  </si>
  <si>
    <r>
      <t>Stranraer - Belfast</t>
    </r>
    <r>
      <rPr>
        <b/>
        <vertAlign val="superscript"/>
        <sz val="10"/>
        <rFont val="Arial"/>
        <family val="2"/>
      </rPr>
      <t xml:space="preserve"> </t>
    </r>
  </si>
  <si>
    <t>-05</t>
  </si>
  <si>
    <t>Gairloch (Wester Ross) - Portree (Skye)</t>
  </si>
  <si>
    <t>Aquatrek</t>
  </si>
  <si>
    <t>North Berwick - Anstruther</t>
  </si>
  <si>
    <r>
      <t>West Highland Seaways</t>
    </r>
    <r>
      <rPr>
        <b/>
        <vertAlign val="superscript"/>
        <sz val="10"/>
        <rFont val="Arial"/>
        <family val="2"/>
      </rPr>
      <t xml:space="preserve"> (12)</t>
    </r>
  </si>
  <si>
    <t>4.  Revenue from users and subsidy may be subject to amendment following annual audit.</t>
  </si>
  <si>
    <t>5.  Calendar year.</t>
  </si>
  <si>
    <t xml:space="preserve">6.  In 2001 P &amp; O's loose fright operations were taken over by a separate company called, Northwards, which did not provide the relevant information.  </t>
  </si>
  <si>
    <t>7.  P &amp; O Scottish Ferries stopped operating its services on 30 September 2002.</t>
  </si>
  <si>
    <t>9.  Only coaches and mini-buses are included under this heading for 2003.</t>
  </si>
  <si>
    <t>4.  Figures for 2000 and 2001 are estimates.</t>
  </si>
  <si>
    <t xml:space="preserve">3.  Separate figures for cars/buses and commercial vehicles are only available for some Orkney Ferries services for recent years.  Prior to that, </t>
  </si>
  <si>
    <t xml:space="preserve">2.  In addition to the routes shown in this table, there are some other routes, which have less traffic, for which the number of passengers and </t>
  </si>
  <si>
    <t>1.  Routes which do not carry cars are not shown in this table.</t>
  </si>
  <si>
    <r>
      <t>Cuan-Luing</t>
    </r>
    <r>
      <rPr>
        <vertAlign val="superscript"/>
        <sz val="10"/>
        <rFont val="Arial"/>
        <family val="2"/>
      </rPr>
      <t>4,8</t>
    </r>
  </si>
  <si>
    <t>Argyll &amp; Bute Council</t>
  </si>
  <si>
    <r>
      <t>Appin-Lismore</t>
    </r>
    <r>
      <rPr>
        <vertAlign val="superscript"/>
        <sz val="10"/>
        <rFont val="Arial"/>
        <family val="2"/>
      </rPr>
      <t>13</t>
    </r>
  </si>
  <si>
    <r>
      <t xml:space="preserve">Cuan-Luing </t>
    </r>
    <r>
      <rPr>
        <vertAlign val="superscript"/>
        <sz val="10"/>
        <rFont val="Arial"/>
        <family val="2"/>
      </rPr>
      <t>3,13</t>
    </r>
  </si>
  <si>
    <r>
      <t>Seil-Easdale</t>
    </r>
    <r>
      <rPr>
        <vertAlign val="superscript"/>
        <sz val="10"/>
        <rFont val="Arial"/>
        <family val="2"/>
      </rPr>
      <t>13</t>
    </r>
  </si>
  <si>
    <t>8.  2004 is the first full calender year of the electronic ticketing sytem and the statistics quoted for the Cuan service reflects the more</t>
  </si>
  <si>
    <t xml:space="preserve">Timetabled sailings but excluding any additional sailings operated by CalMac.  </t>
  </si>
  <si>
    <t>New performance measure for 2003-2004 covering the number of timetabled sailings actually operated taking account of any relief events agreed by the Scottish</t>
  </si>
  <si>
    <t xml:space="preserve">Executive - for example, sailings which were cancelled due to bad weather; in accordance with safety procedures; delays due to the availability or operational </t>
  </si>
  <si>
    <t>restrictions of harbour facilities, or having to wait for the arrival of other public transport connections</t>
  </si>
  <si>
    <t xml:space="preserve">Covers CalMac's punctuality performance against its published timetable taking account of any relief events. Performance measure was previously called </t>
  </si>
  <si>
    <t>Quality of Service.</t>
  </si>
  <si>
    <t xml:space="preserve">   Berneray-Leverburgh </t>
  </si>
  <si>
    <t xml:space="preserve">   Berneray-Leverburgh</t>
  </si>
  <si>
    <r>
      <t xml:space="preserve">   Gourock-Dunoon </t>
    </r>
    <r>
      <rPr>
        <vertAlign val="superscript"/>
        <sz val="10"/>
        <rFont val="Arial"/>
        <family val="2"/>
      </rPr>
      <t>8</t>
    </r>
  </si>
  <si>
    <r>
      <t xml:space="preserve">   Gourock-Kilcreggan</t>
    </r>
    <r>
      <rPr>
        <vertAlign val="superscript"/>
        <sz val="10"/>
        <rFont val="Arial"/>
        <family val="2"/>
      </rPr>
      <t>1</t>
    </r>
  </si>
  <si>
    <r>
      <t xml:space="preserve">   Tarbert-Portavadie</t>
    </r>
    <r>
      <rPr>
        <vertAlign val="superscript"/>
        <sz val="10"/>
        <rFont val="Arial"/>
        <family val="2"/>
      </rPr>
      <t>2</t>
    </r>
  </si>
  <si>
    <r>
      <t xml:space="preserve">   Lochranza-Tarbet/Claonaig</t>
    </r>
    <r>
      <rPr>
        <vertAlign val="superscript"/>
        <sz val="10"/>
        <rFont val="Arial"/>
        <family val="2"/>
      </rPr>
      <t>3</t>
    </r>
  </si>
  <si>
    <r>
      <t xml:space="preserve">   Kyle-Kyleakin</t>
    </r>
    <r>
      <rPr>
        <vertAlign val="superscript"/>
        <sz val="10"/>
        <rFont val="Arial"/>
        <family val="2"/>
      </rPr>
      <t>5</t>
    </r>
  </si>
  <si>
    <r>
      <t xml:space="preserve">   Uig-Tarbert-Lochmaddy</t>
    </r>
    <r>
      <rPr>
        <vertAlign val="superscript"/>
        <sz val="10"/>
        <rFont val="Arial"/>
        <family val="2"/>
      </rPr>
      <t>7</t>
    </r>
  </si>
  <si>
    <t>2. Delete unnecessary rows e.g. totals or other routes.</t>
  </si>
  <si>
    <t>4. Copy top ten values to sheet Fig10.5&amp;6</t>
  </si>
  <si>
    <t>1. Copy values from T10.12a/b, T10.14 and T10.15 to this sheet.</t>
  </si>
  <si>
    <t>3. Sort the data in column B in ascending order.</t>
  </si>
  <si>
    <t>2004</t>
  </si>
  <si>
    <t>Total - major ports only</t>
  </si>
  <si>
    <t>so the figures for different years are not directly comparable.</t>
  </si>
  <si>
    <t>Total - all ports</t>
  </si>
  <si>
    <t>All other Europe &amp; Med.</t>
  </si>
  <si>
    <t>All Africa (excl. Med.)</t>
  </si>
  <si>
    <t xml:space="preserve">13.  2004 is the first full calender year of the electronic ticketing sytem and the statistics quoted for the Cuan, Easdale and Appin Services reflect the more </t>
  </si>
  <si>
    <t>WATER TRANSPORT</t>
  </si>
  <si>
    <t xml:space="preserve">      WATER TRANSPORT</t>
  </si>
  <si>
    <t xml:space="preserve">    WATER TRANSPORT</t>
  </si>
  <si>
    <t>10. The figures for 2003 and 2004 are on a calendar year basis.</t>
  </si>
  <si>
    <t xml:space="preserve">      more accurate counting method.</t>
  </si>
  <si>
    <t xml:space="preserve">9.   2004 is the first full calender year of the electronic ticketing sytem and the statistics quoted for the Cuan service reflects the </t>
  </si>
  <si>
    <t>8.   Only coaches and mini-buses are included under this heading for 2003.</t>
  </si>
  <si>
    <t xml:space="preserve">      for 2002 did not distinguish between the two.</t>
  </si>
  <si>
    <t xml:space="preserve">7.   The Aberdeen to Stromness route changed to Aberedeen to Kirkwall in October 2002 but the figures provided by the company </t>
  </si>
  <si>
    <t>6.   This service ceased to operate from May 2001.</t>
  </si>
  <si>
    <t xml:space="preserve">      on 1 October 2002.</t>
  </si>
  <si>
    <t xml:space="preserve">5.   P &amp; O Scottish Ferries stopped operating this service on 30 September 2002 and North Link took over the operating of this service </t>
  </si>
  <si>
    <t>4.   The operator indicated that this figure may not be directly comparable with previous years.</t>
  </si>
  <si>
    <t xml:space="preserve">      Prior to that, only the total number of vehicles carried is available.</t>
  </si>
  <si>
    <t>3.   Separate figures for cars/buses and commercial vehicles are only available for some Orkney Ferries services for recent years.</t>
  </si>
  <si>
    <t xml:space="preserve">      and vehicles are included in the totals for the operator which appear in table 10.13.</t>
  </si>
  <si>
    <t>2.   In addition to the routes shown in this table, there are some other routes, which have less traffic, for which the number of passengers</t>
  </si>
  <si>
    <t>1.   Routes which do not carry commercial vehicles or buses are not shown in this table.</t>
  </si>
  <si>
    <t>9.  Figures for 2003 onwards are on an October-to-September year e.g. 2003 figures are for Oct 02 - Sept 03.</t>
  </si>
  <si>
    <t xml:space="preserve">     accurate counting method.</t>
  </si>
  <si>
    <t xml:space="preserve">     did not distinguish between the two.</t>
  </si>
  <si>
    <t>6.  This service ceased to operate from May 2001.</t>
  </si>
  <si>
    <t xml:space="preserve">     only the total number of vehicles carried is available.</t>
  </si>
  <si>
    <t xml:space="preserve">     vehicles are included in the totals for the operator which appear in table 10.13.</t>
  </si>
  <si>
    <t>14.  Figures for 2003 onwards are on an October-to-September year e.g. 2003 figures are for Oct 02 - Sept 03.</t>
  </si>
  <si>
    <t xml:space="preserve">       accurate counting method.</t>
  </si>
  <si>
    <t xml:space="preserve">       did not distinguish between the two.</t>
  </si>
  <si>
    <t>10.  This service ceased to operate from May 2001.</t>
  </si>
  <si>
    <t>9.    P &amp; O Scottish Ferries stopped operating these services on 30 September 2002 and Northlink took over the operating of these services on 1 October 2002.</t>
  </si>
  <si>
    <t xml:space="preserve">        passengers who had a zone card were not counted).</t>
  </si>
  <si>
    <t xml:space="preserve">        to 1998-99 are not available, because before then the numbers of passengers were counted exclusive of zone card ticket holders (and therefore  </t>
  </si>
  <si>
    <t>6.    Passenger numbers in 1999 are high because of special events such as the Tall ships race.</t>
  </si>
  <si>
    <t xml:space="preserve">4.   Although passengers are carried on the Corran Ferry, their numbers are not recorded because passenger travel is free. </t>
  </si>
  <si>
    <t>3.   Figures for 2000 and 2001 are estimates.</t>
  </si>
  <si>
    <t xml:space="preserve">      793,600 paying passengers in 1999.</t>
  </si>
  <si>
    <t>2.   Passenger numbers prior to 1999 are based on paying passengers, but from 1999 numbers are based on a head count. There were</t>
  </si>
  <si>
    <t>1.    In addition to the routes shown in this table, there may be some other routes, which have less traffic, for which the number of passengers</t>
  </si>
  <si>
    <r>
      <t xml:space="preserve">          NB:  these figures are incomplete - there is  </t>
    </r>
    <r>
      <rPr>
        <b/>
        <i/>
        <sz val="12"/>
        <rFont val="Arial"/>
        <family val="2"/>
      </rPr>
      <t>no</t>
    </r>
    <r>
      <rPr>
        <i/>
        <sz val="12"/>
        <rFont val="Arial"/>
        <family val="2"/>
      </rPr>
      <t xml:space="preserve"> information for inland waterway traffic  </t>
    </r>
    <r>
      <rPr>
        <sz val="12"/>
        <rFont val="Arial"/>
        <family val="2"/>
      </rPr>
      <t>discharged</t>
    </r>
    <r>
      <rPr>
        <i/>
        <sz val="12"/>
        <rFont val="Arial"/>
        <family val="2"/>
      </rPr>
      <t xml:space="preserve"> in Scotland </t>
    </r>
  </si>
  <si>
    <t xml:space="preserve">Total traffic </t>
  </si>
  <si>
    <t xml:space="preserve">Outwards </t>
  </si>
  <si>
    <t xml:space="preserve">Other West Coast </t>
  </si>
  <si>
    <t xml:space="preserve">Other East Coast </t>
  </si>
  <si>
    <t xml:space="preserve">Liquefied gas </t>
  </si>
  <si>
    <t xml:space="preserve">Crude oil </t>
  </si>
  <si>
    <t xml:space="preserve">Oil products </t>
  </si>
  <si>
    <t xml:space="preserve">Other liquid bulk products </t>
  </si>
  <si>
    <t xml:space="preserve">Ores </t>
  </si>
  <si>
    <t xml:space="preserve">Coal </t>
  </si>
  <si>
    <t xml:space="preserve">Agricultural products (eg grain, soya, tapioca) </t>
  </si>
  <si>
    <t xml:space="preserve">Other dry bulk </t>
  </si>
  <si>
    <t xml:space="preserve">20' freight units </t>
  </si>
  <si>
    <t xml:space="preserve">40' freight units </t>
  </si>
  <si>
    <t xml:space="preserve">Freight units &gt;20' &amp; &lt;40' </t>
  </si>
  <si>
    <t xml:space="preserve">Freight units &gt;40' </t>
  </si>
  <si>
    <t xml:space="preserve">Road goods vehicles with or without  accompanying trailers </t>
  </si>
  <si>
    <t xml:space="preserve">Import/Export motor vehicles </t>
  </si>
  <si>
    <t xml:space="preserve">Forestry products </t>
  </si>
  <si>
    <t xml:space="preserve">All traffic </t>
  </si>
  <si>
    <t xml:space="preserve">Live animals on the hoof  </t>
  </si>
  <si>
    <t xml:space="preserve">Other mobile self-propelled units  </t>
  </si>
  <si>
    <t xml:space="preserve">Unaccompanied road goods trailers &amp; semi-trailers  </t>
  </si>
  <si>
    <t xml:space="preserve">Unaccompanied caravans and other road, agricultural and industrial vehicles  </t>
  </si>
  <si>
    <t xml:space="preserve">Rail wagons, shipborne port to port trailers, and shipborne barges engaged in goods transport  </t>
  </si>
  <si>
    <t xml:space="preserve">Other mobile non self-propelled units  </t>
  </si>
  <si>
    <t xml:space="preserve">Iron and steel products  </t>
  </si>
  <si>
    <t xml:space="preserve">Other general cargo &amp; containers &lt;20'    </t>
  </si>
  <si>
    <t>2005</t>
  </si>
  <si>
    <r>
      <t>Numbers of cars</t>
    </r>
  </si>
  <si>
    <t xml:space="preserve">Numbers of cars </t>
  </si>
  <si>
    <t xml:space="preserve">Roads goods vehicles </t>
  </si>
  <si>
    <t xml:space="preserve">Unaccompanied trailers </t>
  </si>
  <si>
    <t xml:space="preserve">Import/export vehicles </t>
  </si>
  <si>
    <t>2. These are passenger numbers only as car and commercial vehicles are not recorded.</t>
  </si>
  <si>
    <t xml:space="preserve">   Tarbert-Portavadie </t>
  </si>
  <si>
    <t>2. Seasonal carryings.</t>
  </si>
  <si>
    <t>3. Includes  Gourock-Tarbert(Loch Fyne), Gourock-Tighnabruaich, Ballycastle-Rathlin (internal Northern Ireland route), Clyde and Loch Lomond cruising, RNAD</t>
  </si>
  <si>
    <t xml:space="preserve">    and tanker charters, Millport Cruise, Dunoon Cruise, Largs-Largs via Millport, Special sailings, Clyde charters.</t>
  </si>
  <si>
    <t xml:space="preserve">    Day charters and livestock specials are included in the figures for some routes.</t>
  </si>
  <si>
    <t xml:space="preserve">      Day charters and livestock specials are included in the figures for some routes.</t>
  </si>
  <si>
    <r>
      <t xml:space="preserve">Cars </t>
    </r>
    <r>
      <rPr>
        <b/>
        <vertAlign val="superscript"/>
        <sz val="12"/>
        <rFont val="Arial"/>
        <family val="2"/>
      </rPr>
      <t xml:space="preserve">1 </t>
    </r>
  </si>
  <si>
    <r>
      <t xml:space="preserve">Commercial Vehicles and Buses </t>
    </r>
    <r>
      <rPr>
        <b/>
        <vertAlign val="superscript"/>
        <sz val="12"/>
        <rFont val="Arial"/>
        <family val="2"/>
      </rPr>
      <t xml:space="preserve">1 </t>
    </r>
  </si>
  <si>
    <t>-06</t>
  </si>
  <si>
    <t xml:space="preserve">   All other traffic</t>
  </si>
  <si>
    <t xml:space="preserve">   Other general cargo</t>
  </si>
  <si>
    <t>2. The Troon - Belfast ferry service was withdrawn in December 2004.</t>
  </si>
  <si>
    <t>Iceland</t>
  </si>
  <si>
    <t>Tunisia</t>
  </si>
  <si>
    <t>Angola</t>
  </si>
  <si>
    <t>Equatorial Guinea</t>
  </si>
  <si>
    <t>Argentina</t>
  </si>
  <si>
    <t>Martinique</t>
  </si>
  <si>
    <t>Asia and Australasia</t>
  </si>
  <si>
    <t>Australia</t>
  </si>
  <si>
    <t>Singapore</t>
  </si>
  <si>
    <t>All Africa (excl. Mediterranean)</t>
  </si>
  <si>
    <t>"-" denotes either nil or less than half final digit shown.</t>
  </si>
  <si>
    <t>Strathclyde Partnership for Transport</t>
  </si>
  <si>
    <t>All Asia and Australasia</t>
  </si>
  <si>
    <t>India</t>
  </si>
  <si>
    <t>-07</t>
  </si>
  <si>
    <t>5.   Until 25 October 1999 this service carried pupils going to Lochaber High School. A bus service now operates to carry school pupils, which mainly accounts</t>
  </si>
  <si>
    <t xml:space="preserve">      for the drop in passenger numbers from 1999 to 2000. Since 2006 this has carried pupils from Fort William who attend Ardnamurchan High School</t>
  </si>
  <si>
    <t>12.  The Gairloch to Portree service operated by West Highland Seaways was withdrawn from 22 August 2004 but is expected to resume by 2008.</t>
  </si>
  <si>
    <t>8.  Northlink Ferries Ltd started operating its service on 6 July 2006, from NorthLink Orkney &amp; Shetland Ferries Ltd.</t>
  </si>
  <si>
    <t>2006</t>
  </si>
  <si>
    <t xml:space="preserve">12. The number of vehicles are no longer available due to a change in the method of collecting the data. </t>
  </si>
  <si>
    <t xml:space="preserve">11. The number of vehicles are no longer available due to a change in the method of collecting the data. </t>
  </si>
  <si>
    <t>Total excluding Gourock - Kilgreggan</t>
  </si>
  <si>
    <t>1. The service started in May 2002. The drop in passenger numbers in 2006 follows a reduction in the frequency of the service with effect from November 2005.</t>
  </si>
  <si>
    <t>11.  The figures published previously for 2003 to 2005 were wrong. Corrected figures for 2003 and 2004 are not readily available.</t>
  </si>
  <si>
    <t>Azerbaidjan</t>
  </si>
  <si>
    <t>Bahamas</t>
  </si>
  <si>
    <t>Chile</t>
  </si>
  <si>
    <t>Peru</t>
  </si>
  <si>
    <t>Trinidad &amp; Tobago</t>
  </si>
  <si>
    <t>Gourock - Dunoon (Western ferries)</t>
  </si>
  <si>
    <t>Colintraive - Rhubodach</t>
  </si>
  <si>
    <t>Oban - Craignure</t>
  </si>
  <si>
    <t>Wemyss Bay - Rothesay</t>
  </si>
  <si>
    <t>Ardrossan - Brodick</t>
  </si>
  <si>
    <t>Ardgour - Nether - Lochaber</t>
  </si>
  <si>
    <t xml:space="preserve">Stranraer - Belfast </t>
  </si>
  <si>
    <t>4. These figures relate to major ports only.  There were seven major ports in 1996; eight in 1997 and 1998; nine in 1999;and</t>
  </si>
  <si>
    <t xml:space="preserve">4.  These figures relate to major ports only (please see the notes on the Sources of the statistics).   </t>
  </si>
  <si>
    <t xml:space="preserve">    There were seven major ports in 1996; eight in 1997 and 1998; nine in 1999; and eleven in 2000 onwards</t>
  </si>
  <si>
    <t>There were seven major ports in 1996, eight major ports in 1997 and 1998, nine in 1999 and 11 in 2000 onwards</t>
  </si>
  <si>
    <t xml:space="preserve">     11 in 2000 to 2006. </t>
  </si>
  <si>
    <t xml:space="preserve">All EU countries (as at 1 May 2007)  </t>
  </si>
  <si>
    <t xml:space="preserve">European Union (as at 1 May 2007)  </t>
  </si>
  <si>
    <t>All EU countries (as at 1 May 2007)</t>
  </si>
  <si>
    <t>2007</t>
  </si>
  <si>
    <t>-08</t>
  </si>
  <si>
    <t>Source: Maritime and Coastguard Agency - Not National Statistics.</t>
  </si>
  <si>
    <t>Source: Ferry companies - Not National Statistics</t>
  </si>
  <si>
    <t>Source: CALMAC - Not National Statistics</t>
  </si>
  <si>
    <t>Source: Scottish Government - Not National Statistics</t>
  </si>
  <si>
    <t xml:space="preserve">       Previous years covered the period 1 October to 30 September.</t>
  </si>
  <si>
    <t xml:space="preserve">10.  2007 figures relate to an operating year from July to June 2007 and figures for 2006 relate to a financial year beginning 1 April.  </t>
  </si>
  <si>
    <t xml:space="preserve">The punctuality figures include services delayed due to circumstances beyond the operators control, such as adverse weather, for which the operator can claim relief.  </t>
  </si>
  <si>
    <t xml:space="preserve">From July 2006, the punctuality figures relate to services arriving within 10 minutes of the published timetable on the Pentland Firth services, within 30 minutes on the </t>
  </si>
  <si>
    <t>Aberdeen, Kirkwall and Lerwick passenger services and within 45 minutes on the Aberdeen, Kirkwall and Lerwick freight services.</t>
  </si>
  <si>
    <t xml:space="preserve">NorthLink Orkney and Shetland Ferries Ltd started operating its services on 1 October 2002. Its figures for 2002-03 therefore cover only a period of six months. </t>
  </si>
  <si>
    <t>NorthLink Ferries Ltd started operating its services on 6 July 2006 and  includes freight services for the first time.  The figures for 2007-08 relate to the 2007</t>
  </si>
  <si>
    <t xml:space="preserve">8.    Since 2001 the Gourock-Kilcreggan route has been tendered by Strathclyde Passenger Transport (SPT), and operated under contract by Clyde Marine. </t>
  </si>
  <si>
    <t xml:space="preserve">        earlier years appear in table 10.14. Figures relate to financial years which start in the specified calendar year (e.g. the "1998" figure is for 1998-99).</t>
  </si>
  <si>
    <t xml:space="preserve">       The SPT changed it's name to Strathclyde Partnership for Transport in April 2006. It was a Caledonian MacBrayne route in previous years, so figures for 2000 and </t>
  </si>
  <si>
    <t xml:space="preserve">    Clyde Marine, so figures for that and subsequent years appear in table 10.15. The SPT changed it's name to Strathclyde Partnership for Transport in April 2006. </t>
  </si>
  <si>
    <t xml:space="preserve">      Oban-Colonsay, Oban-Lismore, K.Craig-Islay-Colonsay and Oban-Colonsay-Islay.</t>
  </si>
  <si>
    <t xml:space="preserve">    Oban-Colonsay, Oban-Lismore, K.Craig-Islay-Colonsay and Oban-Colonsay-Islay.</t>
  </si>
  <si>
    <t>4. Includes Ken-Islay-Colonsay-Oban, Oban-Inner &amp; Outer Isles, Mallaig-Small Isles, Tobermory-Kilchoan, Barra-Eriskay,</t>
  </si>
  <si>
    <t>5. These figures are an aggregate of the Uig-Tarbert-Lochmaddy, Uig-Lochmaddy, Uig-Tarbert &amp; Tarbert-Lochmaddy routes.</t>
  </si>
  <si>
    <t>6. This route was out of service between March 2003 and June 2003.</t>
  </si>
  <si>
    <t>7. Berneray-Leverburgh replaced the Otternish-Leverburgh service and started in 2002.</t>
  </si>
  <si>
    <t>3.   Includes Ken-Islay-Colonsay-Oban, Oban-Inner &amp; Outer Isles, Mallaig-Small Isles, Tobermory-Kilchoan, Barra-Eriskay,</t>
  </si>
  <si>
    <t>4.   These figures are an aggregate of the Uig-Tarbert-Lochmaddy, Uig-Lochmaddy, Uig-Tarbert &amp; Tarbert-Lochmaddy routes.</t>
  </si>
  <si>
    <t>5.   This route was out of service between March 2003 and June 2003.</t>
  </si>
  <si>
    <t>6.   Berneray-Leverburgh replaced the Otternish-Leverburgh service and started in 2002.</t>
  </si>
  <si>
    <t xml:space="preserve">1. Since 2001 the Gourock-Kilcreggan route has been tendered by Strathclyde Passenger Transport (SPT), and operated under contract by </t>
  </si>
  <si>
    <t>8. Gourock-Dunoon has been operated by Cowal Ferries Ltd since October 2006</t>
  </si>
  <si>
    <t>7. Gourock-Dunoon has been operated by Cowal Ferries Ltd since October 2006</t>
  </si>
  <si>
    <t xml:space="preserve">   Gourock-Dunoon</t>
  </si>
  <si>
    <t>Colintraive-Rhubodach</t>
  </si>
  <si>
    <t>Oban-Craignure</t>
  </si>
  <si>
    <t>Ardrossan-Brodick</t>
  </si>
  <si>
    <t>Wemyss Bay-Rothesay</t>
  </si>
  <si>
    <t>Gourock-Dunoon (Cowal ferries)</t>
  </si>
  <si>
    <r>
      <t>(a)</t>
    </r>
    <r>
      <rPr>
        <b/>
        <sz val="12"/>
        <rFont val="Arial"/>
        <family val="2"/>
      </rPr>
      <t xml:space="preserve">  Waterborne freight </t>
    </r>
    <r>
      <rPr>
        <b/>
        <i/>
        <sz val="12"/>
        <rFont val="Arial"/>
        <family val="2"/>
      </rPr>
      <t>lifted</t>
    </r>
    <r>
      <rPr>
        <b/>
        <sz val="12"/>
        <rFont val="Arial"/>
        <family val="2"/>
      </rPr>
      <t xml:space="preserve"> in Scotland, and moved, by type of traffic </t>
    </r>
  </si>
  <si>
    <r>
      <t xml:space="preserve">Freight lifted  </t>
    </r>
    <r>
      <rPr>
        <i/>
        <sz val="12"/>
        <rFont val="Arial"/>
        <family val="2"/>
      </rPr>
      <t xml:space="preserve"> ( weight )</t>
    </r>
  </si>
  <si>
    <r>
      <t xml:space="preserve">  Coastwise traffic</t>
    </r>
    <r>
      <rPr>
        <vertAlign val="superscript"/>
        <sz val="12"/>
        <rFont val="Arial"/>
        <family val="2"/>
      </rPr>
      <t>1</t>
    </r>
  </si>
  <si>
    <r>
      <t xml:space="preserve">  One Port traffic</t>
    </r>
    <r>
      <rPr>
        <vertAlign val="superscript"/>
        <sz val="12"/>
        <rFont val="Arial"/>
        <family val="2"/>
      </rPr>
      <t>2</t>
    </r>
  </si>
  <si>
    <r>
      <t xml:space="preserve">  All above traffic</t>
    </r>
    <r>
      <rPr>
        <vertAlign val="superscript"/>
        <sz val="12"/>
        <rFont val="Arial"/>
        <family val="2"/>
      </rPr>
      <t>3</t>
    </r>
  </si>
  <si>
    <r>
      <t xml:space="preserve">  Port exports</t>
    </r>
    <r>
      <rPr>
        <vertAlign val="superscript"/>
        <sz val="12"/>
        <rFont val="Arial"/>
        <family val="2"/>
      </rPr>
      <t>4</t>
    </r>
  </si>
  <si>
    <r>
      <t xml:space="preserve">  All freight lifted</t>
    </r>
    <r>
      <rPr>
        <vertAlign val="superscript"/>
        <sz val="12"/>
        <rFont val="Arial"/>
        <family val="2"/>
      </rPr>
      <t>5</t>
    </r>
  </si>
  <si>
    <r>
      <t xml:space="preserve">Freight moved  </t>
    </r>
    <r>
      <rPr>
        <i/>
        <sz val="12"/>
        <rFont val="Arial"/>
        <family val="2"/>
      </rPr>
      <t>( weight x distance )</t>
    </r>
  </si>
  <si>
    <r>
      <t xml:space="preserve">  All above traffic</t>
    </r>
    <r>
      <rPr>
        <vertAlign val="superscript"/>
        <sz val="12"/>
        <rFont val="Arial"/>
        <family val="2"/>
      </rPr>
      <t>6</t>
    </r>
  </si>
  <si>
    <r>
      <t xml:space="preserve">  Port exports</t>
    </r>
    <r>
      <rPr>
        <vertAlign val="superscript"/>
        <sz val="12"/>
        <rFont val="Arial"/>
        <family val="2"/>
      </rPr>
      <t>7</t>
    </r>
  </si>
  <si>
    <r>
      <t xml:space="preserve">  All freight</t>
    </r>
    <r>
      <rPr>
        <vertAlign val="superscript"/>
        <sz val="12"/>
        <rFont val="Arial"/>
        <family val="2"/>
      </rPr>
      <t>7</t>
    </r>
  </si>
  <si>
    <r>
      <t xml:space="preserve">Table 10.1 </t>
    </r>
    <r>
      <rPr>
        <sz val="12"/>
        <rFont val="Arial"/>
        <family val="2"/>
      </rPr>
      <t xml:space="preserve"> Waterborne freight lifted, discharged and moved, by type of traffic </t>
    </r>
  </si>
  <si>
    <r>
      <t>1.  In this part of the table, coastwise traffic covers all coastwise cargo</t>
    </r>
    <r>
      <rPr>
        <i/>
        <sz val="10"/>
        <rFont val="Arial"/>
        <family val="2"/>
      </rPr>
      <t xml:space="preserve"> lifted</t>
    </r>
    <r>
      <rPr>
        <sz val="10"/>
        <rFont val="Arial"/>
        <family val="2"/>
      </rPr>
      <t xml:space="preserve"> in Scotland, regardless of its destination.</t>
    </r>
  </si>
  <si>
    <t xml:space="preserve">3.  This is the total of Coastwise traffic, One Port traffic and the Internal and Foreign components of Inland Waterway traffic. </t>
  </si>
  <si>
    <t>To avoid double-counting of tonnages lifted, this total excludes the Coastwise and One Port components of Inland Waterway traffic.</t>
  </si>
  <si>
    <t>5.  This is the total of Coastwise traffic, One Port traffic, the Internal component of Inland Waterway traffic, and Port exports.</t>
  </si>
  <si>
    <t>To avoid double-counting, this total excludes the Coastwise, One Port and Foreign components of Inland Waterway traffic.</t>
  </si>
  <si>
    <t>the tonne-kilometres for the Coastwise component of Inland Waterway traffic relate only to the distance travelled on inland waterways,</t>
  </si>
  <si>
    <t>Ukraine</t>
  </si>
  <si>
    <t>Japan</t>
  </si>
  <si>
    <t>Cyprus</t>
  </si>
  <si>
    <t>-09</t>
  </si>
  <si>
    <r>
      <t>Figure 10.3</t>
    </r>
    <r>
      <rPr>
        <sz val="12"/>
        <rFont val="Arial"/>
        <family val="0"/>
      </rPr>
      <t xml:space="preserve">    Traffic on Caledonian MacBrayne ferry services, 2008</t>
    </r>
  </si>
  <si>
    <t>.</t>
  </si>
  <si>
    <r>
      <t xml:space="preserve">2008 </t>
    </r>
    <r>
      <rPr>
        <b/>
        <vertAlign val="superscript"/>
        <sz val="12"/>
        <rFont val="Arial"/>
        <family val="0"/>
      </rPr>
      <t>1</t>
    </r>
  </si>
  <si>
    <t>1. Due to 'Industrial action short of a strike' undertaken by Coastguard staff during 2007 and 2008, the Maritime and Coastguard Agency is unable to provide full incident</t>
  </si>
  <si>
    <t xml:space="preserve">details for 2007 and 2008. The figures provided are provisional - they have not been audited. </t>
  </si>
  <si>
    <r>
      <t xml:space="preserve">Table 10.6 (b)    </t>
    </r>
    <r>
      <rPr>
        <b/>
        <sz val="12"/>
        <rFont val="Arial"/>
        <family val="2"/>
      </rPr>
      <t>Foreign and domestic freight traffic at the major ports by type of traffic, 2008</t>
    </r>
  </si>
  <si>
    <r>
      <t xml:space="preserve">Table 10.7 </t>
    </r>
    <r>
      <rPr>
        <sz val="12"/>
        <rFont val="Arial"/>
        <family val="2"/>
      </rPr>
      <t xml:space="preserve">   All traffic at the major ports by mode of appearance and commodity, 2008</t>
    </r>
  </si>
  <si>
    <t xml:space="preserve">         WATER TRANSPORT</t>
  </si>
  <si>
    <r>
      <t>Table 10.3</t>
    </r>
    <r>
      <rPr>
        <sz val="16"/>
        <rFont val="Arial"/>
        <family val="2"/>
      </rPr>
      <t xml:space="preserve">   Foreign and domestic traffic by port: inwards and outwards</t>
    </r>
  </si>
  <si>
    <t>2008</t>
  </si>
  <si>
    <t xml:space="preserve">    There was no service in the fourth quarter of 2008</t>
  </si>
  <si>
    <t>3. This service ran in 1999 only</t>
  </si>
  <si>
    <r>
      <t xml:space="preserve">Lerwick - Maaloy </t>
    </r>
    <r>
      <rPr>
        <b/>
        <vertAlign val="superscript"/>
        <sz val="12"/>
        <rFont val="Arial"/>
        <family val="2"/>
      </rPr>
      <t xml:space="preserve">3 </t>
    </r>
  </si>
  <si>
    <t>Liquid bulk</t>
  </si>
  <si>
    <t>All liquid bulk traffic</t>
  </si>
  <si>
    <t>Dry bulk</t>
  </si>
  <si>
    <t>All dry bulk traffic</t>
  </si>
  <si>
    <t>Containers</t>
  </si>
  <si>
    <t>All container traffic</t>
  </si>
  <si>
    <t>Roll-on/roll-off (non self-propelled)</t>
  </si>
  <si>
    <t>All ro-ro non self-propelled traffic</t>
  </si>
  <si>
    <t>Roll-on/roll-off (self-propelled)</t>
  </si>
  <si>
    <t>All ro-ro self-propelled traffic</t>
  </si>
  <si>
    <t>Other general cargo</t>
  </si>
  <si>
    <t>All other general cargo traffic</t>
  </si>
  <si>
    <t>Romania</t>
  </si>
  <si>
    <t>Gibralter</t>
  </si>
  <si>
    <t>Gabon</t>
  </si>
  <si>
    <t>Ghana</t>
  </si>
  <si>
    <t>Bermuda</t>
  </si>
  <si>
    <t>Netherlands Antilles</t>
  </si>
  <si>
    <t>United States Minor Outlying Islands</t>
  </si>
  <si>
    <t>Uruguay</t>
  </si>
  <si>
    <t>Virgin Islands (USA)</t>
  </si>
  <si>
    <t>Hong Kong</t>
  </si>
  <si>
    <t>Jordan</t>
  </si>
  <si>
    <t>Korea (South)</t>
  </si>
  <si>
    <t>Thailand</t>
  </si>
  <si>
    <t>Tinidad &amp; Tobago</t>
  </si>
  <si>
    <r>
      <t xml:space="preserve">Table 10.8 </t>
    </r>
    <r>
      <rPr>
        <sz val="14"/>
        <rFont val="Arial"/>
        <family val="2"/>
      </rPr>
      <t xml:space="preserve"> Major ports traffic by cargo category and country of loading or unloading - 2008</t>
    </r>
  </si>
  <si>
    <t xml:space="preserve">          WATER TRANSPORT</t>
  </si>
  <si>
    <r>
      <t xml:space="preserve">Table 10.8 (Continued)  </t>
    </r>
    <r>
      <rPr>
        <sz val="13"/>
        <rFont val="Arial"/>
        <family val="2"/>
      </rPr>
      <t xml:space="preserve">  Major ports traffic by cargo category and country of loading or unloading - 2008</t>
    </r>
  </si>
  <si>
    <t>Gourock-Dunoon (west ferries)</t>
  </si>
  <si>
    <t>-if Ardgour -Nether-lochaber missing</t>
  </si>
  <si>
    <r>
      <t xml:space="preserve">258 </t>
    </r>
    <r>
      <rPr>
        <vertAlign val="superscript"/>
        <sz val="12"/>
        <rFont val="Arial"/>
        <family val="2"/>
      </rPr>
      <t>14</t>
    </r>
  </si>
  <si>
    <r>
      <t xml:space="preserve">16 </t>
    </r>
    <r>
      <rPr>
        <vertAlign val="superscript"/>
        <sz val="12"/>
        <rFont val="Arial"/>
        <family val="2"/>
      </rPr>
      <t>14</t>
    </r>
  </si>
  <si>
    <r>
      <t xml:space="preserve">634 </t>
    </r>
    <r>
      <rPr>
        <vertAlign val="superscript"/>
        <sz val="12"/>
        <rFont val="Arial"/>
        <family val="2"/>
      </rPr>
      <t>14</t>
    </r>
  </si>
  <si>
    <t>14. Provisional</t>
  </si>
  <si>
    <r>
      <t>Table 10.6 (a)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>Foreign and domestic freight traffic at the major ports by type of traffic, 2007</t>
    </r>
  </si>
  <si>
    <t xml:space="preserve">        WATER TRANSPORT</t>
  </si>
  <si>
    <t xml:space="preserve">   </t>
  </si>
  <si>
    <t xml:space="preserve">    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</si>
</sst>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#,##0.000"/>
    <numFmt numFmtId="169" formatCode="#,##0.0000"/>
    <numFmt numFmtId="170" formatCode="#,##0.00000"/>
    <numFmt numFmtId="171" formatCode="#,##0_ ;\-#,##0\ "/>
    <numFmt numFmtId="172" formatCode="*;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_-* #,##0.0_-;\-* #,##0.0_-;_-* &quot;-&quot;_-;_-@_-"/>
    <numFmt numFmtId="180" formatCode="#,##0,"/>
    <numFmt numFmtId="181" formatCode="#,##0\ ;"/>
    <numFmt numFmtId="182" formatCode="#,##0.#\ ;"/>
    <numFmt numFmtId="183" formatCode="#,###.0\ ;"/>
    <numFmt numFmtId="184" formatCode="###0.00"/>
    <numFmt numFmtId="185" formatCode="###0.0"/>
    <numFmt numFmtId="186" formatCode="_-* #,##0.0_-;\-* #,##0.0_-;_-* &quot;-&quot;?_-;_-@_-"/>
    <numFmt numFmtId="187" formatCode="00000"/>
    <numFmt numFmtId="188" formatCode="###,###,"/>
    <numFmt numFmtId="189" formatCode="###,###,###,"/>
    <numFmt numFmtId="190" formatCode="_-* #,##0.00_-;\-* #,##0.00_-;_-* &quot;-&quot;_-;_-@_-"/>
    <numFmt numFmtId="191" formatCode="#,###,"/>
    <numFmt numFmtId="192" formatCode="#,##0.0_ ;\-#,##0.0\ "/>
    <numFmt numFmtId="193" formatCode="0.0%"/>
    <numFmt numFmtId="194" formatCode="#.0,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);\(#,##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2"/>
      <color indexed="12"/>
      <name val="Arial"/>
      <family val="2"/>
    </font>
    <font>
      <i/>
      <sz val="12"/>
      <color indexed="39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5.5"/>
      <name val="Arial"/>
      <family val="0"/>
    </font>
    <font>
      <sz val="11.75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color indexed="8"/>
      <name val="MS Sans Serif"/>
      <family val="0"/>
    </font>
    <font>
      <sz val="12"/>
      <color indexed="10"/>
      <name val="Arial"/>
      <family val="2"/>
    </font>
    <font>
      <sz val="18.25"/>
      <name val="Arial"/>
      <family val="0"/>
    </font>
    <font>
      <sz val="18"/>
      <name val="Arial"/>
      <family val="0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39"/>
      <name val="Arial"/>
      <family val="2"/>
    </font>
    <font>
      <sz val="12"/>
      <name val="Times New Roman"/>
      <family val="1"/>
    </font>
    <font>
      <sz val="12"/>
      <name val="Tms Rmn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i/>
      <sz val="12"/>
      <color indexed="56"/>
      <name val="Arial"/>
      <family val="0"/>
    </font>
    <font>
      <b/>
      <u val="single"/>
      <sz val="12"/>
      <name val="Arial"/>
      <family val="0"/>
    </font>
    <font>
      <sz val="14.25"/>
      <name val="Arial"/>
      <family val="2"/>
    </font>
    <font>
      <b/>
      <sz val="14.25"/>
      <name val="Arial"/>
      <family val="2"/>
    </font>
    <font>
      <b/>
      <sz val="12"/>
      <color indexed="12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4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 indent="1"/>
    </xf>
    <xf numFmtId="164" fontId="0" fillId="0" borderId="0" xfId="0" applyNumberForma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left" indent="2"/>
    </xf>
    <xf numFmtId="0" fontId="1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15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3" fontId="10" fillId="0" borderId="0" xfId="0" applyNumberFormat="1" applyFont="1" applyAlignment="1" applyProtection="1" quotePrefix="1">
      <alignment horizontal="right"/>
      <protection locked="0"/>
    </xf>
    <xf numFmtId="3" fontId="10" fillId="0" borderId="0" xfId="0" applyNumberFormat="1" applyFont="1" applyFill="1" applyAlignment="1" applyProtection="1" quotePrefix="1">
      <alignment horizontal="right"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4" fontId="10" fillId="0" borderId="0" xfId="15" applyNumberFormat="1" applyFont="1" applyAlignment="1" applyProtection="1">
      <alignment/>
      <protection locked="0"/>
    </xf>
    <xf numFmtId="166" fontId="10" fillId="0" borderId="0" xfId="15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0" fillId="0" borderId="0" xfId="15" applyNumberFormat="1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 quotePrefix="1">
      <alignment horizontal="right"/>
      <protection locked="0"/>
    </xf>
    <xf numFmtId="4" fontId="14" fillId="0" borderId="0" xfId="0" applyNumberFormat="1" applyFont="1" applyAlignment="1" applyProtection="1">
      <alignment/>
      <protection/>
    </xf>
    <xf numFmtId="4" fontId="14" fillId="0" borderId="3" xfId="0" applyNumberFormat="1" applyFont="1" applyBorder="1" applyAlignment="1" applyProtection="1">
      <alignment/>
      <protection/>
    </xf>
    <xf numFmtId="3" fontId="14" fillId="0" borderId="0" xfId="15" applyNumberFormat="1" applyFont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0" fillId="0" borderId="4" xfId="0" applyFont="1" applyBorder="1" applyAlignment="1">
      <alignment/>
    </xf>
    <xf numFmtId="0" fontId="4" fillId="0" borderId="4" xfId="0" applyFont="1" applyBorder="1" applyAlignment="1" quotePrefix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1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0" fillId="0" borderId="0" xfId="0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2" fontId="10" fillId="0" borderId="0" xfId="0" applyNumberFormat="1" applyFont="1" applyFill="1" applyAlignment="1" applyProtection="1">
      <alignment/>
      <protection locked="0"/>
    </xf>
    <xf numFmtId="41" fontId="10" fillId="0" borderId="0" xfId="15" applyNumberFormat="1" applyFont="1" applyFill="1" applyAlignment="1" applyProtection="1">
      <alignment/>
      <protection locked="0"/>
    </xf>
    <xf numFmtId="3" fontId="10" fillId="0" borderId="0" xfId="15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4" fontId="14" fillId="0" borderId="0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2" fontId="10" fillId="0" borderId="3" xfId="0" applyNumberFormat="1" applyFont="1" applyFill="1" applyBorder="1" applyAlignment="1" applyProtection="1">
      <alignment/>
      <protection locked="0"/>
    </xf>
    <xf numFmtId="164" fontId="25" fillId="0" borderId="0" xfId="0" applyNumberFormat="1" applyFont="1" applyAlignment="1">
      <alignment vertical="center"/>
    </xf>
    <xf numFmtId="3" fontId="10" fillId="0" borderId="5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41" fontId="10" fillId="0" borderId="0" xfId="15" applyNumberFormat="1" applyFon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2" fontId="10" fillId="0" borderId="6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67" fontId="10" fillId="0" borderId="0" xfId="15" applyNumberFormat="1" applyFont="1" applyFill="1" applyAlignment="1" applyProtection="1">
      <alignment/>
      <protection locked="0"/>
    </xf>
    <xf numFmtId="167" fontId="10" fillId="0" borderId="0" xfId="15" applyNumberFormat="1" applyFont="1" applyFill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2" fontId="10" fillId="0" borderId="5" xfId="0" applyNumberFormat="1" applyFont="1" applyFill="1" applyBorder="1" applyAlignment="1" applyProtection="1">
      <alignment/>
      <protection locked="0"/>
    </xf>
    <xf numFmtId="4" fontId="14" fillId="0" borderId="5" xfId="0" applyNumberFormat="1" applyFont="1" applyBorder="1" applyAlignment="1" applyProtection="1">
      <alignment/>
      <protection/>
    </xf>
    <xf numFmtId="167" fontId="10" fillId="0" borderId="5" xfId="15" applyNumberFormat="1" applyFont="1" applyFill="1" applyBorder="1" applyAlignment="1" applyProtection="1">
      <alignment/>
      <protection locked="0"/>
    </xf>
    <xf numFmtId="41" fontId="10" fillId="0" borderId="0" xfId="15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4" fontId="10" fillId="0" borderId="5" xfId="15" applyNumberFormat="1" applyFont="1" applyBorder="1" applyAlignment="1" applyProtection="1">
      <alignment/>
      <protection locked="0"/>
    </xf>
    <xf numFmtId="165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67" fontId="10" fillId="0" borderId="0" xfId="15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4" fontId="14" fillId="0" borderId="0" xfId="0" applyNumberFormat="1" applyFont="1" applyFill="1" applyAlignment="1" applyProtection="1">
      <alignment/>
      <protection/>
    </xf>
    <xf numFmtId="3" fontId="14" fillId="0" borderId="0" xfId="15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Border="1" applyAlignment="1" quotePrefix="1">
      <alignment horizontal="right"/>
    </xf>
    <xf numFmtId="165" fontId="10" fillId="0" borderId="1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0" fillId="0" borderId="1" xfId="0" applyFont="1" applyFill="1" applyBorder="1" applyAlignment="1">
      <alignment/>
    </xf>
    <xf numFmtId="4" fontId="14" fillId="0" borderId="0" xfId="0" applyNumberFormat="1" applyFont="1" applyFill="1" applyBorder="1" applyAlignment="1" applyProtection="1">
      <alignment/>
      <protection/>
    </xf>
    <xf numFmtId="167" fontId="10" fillId="0" borderId="0" xfId="15" applyNumberFormat="1" applyFont="1" applyFill="1" applyBorder="1" applyAlignment="1" applyProtection="1">
      <alignment/>
      <protection locked="0"/>
    </xf>
    <xf numFmtId="4" fontId="10" fillId="0" borderId="0" xfId="15" applyNumberFormat="1" applyFont="1" applyFill="1" applyBorder="1" applyAlignment="1" applyProtection="1">
      <alignment/>
      <protection locked="0"/>
    </xf>
    <xf numFmtId="0" fontId="10" fillId="0" borderId="0" xfId="15" applyNumberFormat="1" applyFont="1" applyFill="1" applyAlignment="1" applyProtection="1">
      <alignment horizontal="right"/>
      <protection locked="0"/>
    </xf>
    <xf numFmtId="0" fontId="10" fillId="0" borderId="0" xfId="15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Border="1" applyAlignment="1" applyProtection="1" quotePrefix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1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0" xfId="15" applyNumberFormat="1" applyFont="1" applyBorder="1" applyAlignment="1" applyProtection="1" quotePrefix="1">
      <alignment horizontal="right"/>
      <protection locked="0"/>
    </xf>
    <xf numFmtId="1" fontId="10" fillId="0" borderId="0" xfId="15" applyNumberFormat="1" applyFont="1" applyBorder="1" applyAlignment="1" applyProtection="1">
      <alignment horizontal="right"/>
      <protection locked="0"/>
    </xf>
    <xf numFmtId="1" fontId="10" fillId="0" borderId="0" xfId="15" applyNumberFormat="1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/>
      <protection/>
    </xf>
    <xf numFmtId="3" fontId="10" fillId="0" borderId="5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193" fontId="0" fillId="0" borderId="0" xfId="23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 quotePrefix="1">
      <alignment horizontal="right"/>
      <protection locked="0"/>
    </xf>
    <xf numFmtId="3" fontId="10" fillId="0" borderId="6" xfId="0" applyNumberFormat="1" applyFont="1" applyFill="1" applyBorder="1" applyAlignment="1" applyProtection="1">
      <alignment/>
      <protection locked="0"/>
    </xf>
    <xf numFmtId="3" fontId="10" fillId="0" borderId="6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Fill="1" applyBorder="1" applyAlignment="1">
      <alignment/>
    </xf>
    <xf numFmtId="0" fontId="25" fillId="0" borderId="0" xfId="21" applyFont="1" applyFill="1" applyBorder="1" applyAlignment="1">
      <alignment horizontal="left" wrapText="1"/>
      <protection/>
    </xf>
    <xf numFmtId="0" fontId="10" fillId="0" borderId="0" xfId="0" applyFont="1" applyAlignment="1" applyProtection="1">
      <alignment horizontal="right"/>
      <protection locked="0"/>
    </xf>
    <xf numFmtId="3" fontId="10" fillId="0" borderId="0" xfId="15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5" fontId="25" fillId="0" borderId="0" xfId="0" applyNumberFormat="1" applyFont="1" applyFill="1" applyAlignment="1">
      <alignment vertical="center"/>
    </xf>
    <xf numFmtId="164" fontId="1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 quotePrefix="1">
      <alignment/>
    </xf>
    <xf numFmtId="165" fontId="1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64" fontId="10" fillId="0" borderId="0" xfId="15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185" fontId="10" fillId="0" borderId="0" xfId="0" applyNumberFormat="1" applyFont="1" applyAlignment="1">
      <alignment/>
    </xf>
    <xf numFmtId="185" fontId="1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10" fillId="0" borderId="0" xfId="0" applyNumberFormat="1" applyFont="1" applyFill="1" applyBorder="1" applyAlignment="1" quotePrefix="1">
      <alignment horizontal="right"/>
    </xf>
    <xf numFmtId="165" fontId="10" fillId="0" borderId="0" xfId="0" applyNumberFormat="1" applyFont="1" applyBorder="1" applyAlignment="1" quotePrefix="1">
      <alignment horizontal="right"/>
    </xf>
    <xf numFmtId="0" fontId="19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164" fontId="1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10" fillId="0" borderId="0" xfId="15" applyNumberFormat="1" applyFont="1" applyAlignment="1" applyProtection="1">
      <alignment/>
      <protection locked="0"/>
    </xf>
    <xf numFmtId="1" fontId="10" fillId="0" borderId="0" xfId="15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right"/>
    </xf>
    <xf numFmtId="3" fontId="35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vertical="center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Alignment="1" applyProtection="1">
      <alignment/>
      <protection locked="0"/>
    </xf>
    <xf numFmtId="2" fontId="19" fillId="0" borderId="0" xfId="0" applyNumberFormat="1" applyFont="1" applyFill="1" applyAlignment="1" applyProtection="1">
      <alignment horizontal="right"/>
      <protection locked="0"/>
    </xf>
    <xf numFmtId="167" fontId="19" fillId="0" borderId="0" xfId="15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9" fillId="0" borderId="6" xfId="0" applyNumberFormat="1" applyFont="1" applyFill="1" applyBorder="1" applyAlignment="1" applyProtection="1" quotePrefix="1">
      <alignment horizontal="right"/>
      <protection locked="0"/>
    </xf>
    <xf numFmtId="3" fontId="19" fillId="0" borderId="3" xfId="0" applyNumberFormat="1" applyFont="1" applyFill="1" applyBorder="1" applyAlignment="1" applyProtection="1" quotePrefix="1">
      <alignment horizontal="right"/>
      <protection locked="0"/>
    </xf>
    <xf numFmtId="3" fontId="19" fillId="0" borderId="3" xfId="0" applyNumberFormat="1" applyFont="1" applyFill="1" applyBorder="1" applyAlignment="1" applyProtection="1">
      <alignment/>
      <protection locked="0"/>
    </xf>
    <xf numFmtId="3" fontId="19" fillId="0" borderId="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 locked="0"/>
    </xf>
    <xf numFmtId="164" fontId="19" fillId="0" borderId="0" xfId="15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right"/>
    </xf>
    <xf numFmtId="3" fontId="19" fillId="0" borderId="0" xfId="15" applyNumberFormat="1" applyFont="1" applyFill="1" applyBorder="1" applyAlignment="1" applyProtection="1">
      <alignment/>
      <protection locked="0"/>
    </xf>
    <xf numFmtId="3" fontId="19" fillId="0" borderId="0" xfId="15" applyNumberFormat="1" applyFont="1" applyFill="1" applyAlignment="1" applyProtection="1">
      <alignment/>
      <protection locked="0"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horizontal="right"/>
      <protection locked="0"/>
    </xf>
    <xf numFmtId="0" fontId="25" fillId="0" borderId="0" xfId="22" applyFont="1" applyFill="1" applyBorder="1" applyAlignment="1">
      <alignment horizontal="left"/>
      <protection/>
    </xf>
    <xf numFmtId="3" fontId="10" fillId="0" borderId="0" xfId="0" applyNumberFormat="1" applyFont="1" applyFill="1" applyAlignment="1">
      <alignment horizontal="right"/>
    </xf>
    <xf numFmtId="165" fontId="1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4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2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3" fontId="19" fillId="0" borderId="0" xfId="15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2" fontId="20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right"/>
      <protection locked="0"/>
    </xf>
    <xf numFmtId="167" fontId="20" fillId="0" borderId="0" xfId="15" applyNumberFormat="1" applyFont="1" applyAlignment="1" applyProtection="1">
      <alignment/>
      <protection/>
    </xf>
    <xf numFmtId="1" fontId="20" fillId="0" borderId="0" xfId="0" applyNumberFormat="1" applyFont="1" applyAlignment="1" applyProtection="1">
      <alignment/>
      <protection/>
    </xf>
    <xf numFmtId="0" fontId="10" fillId="0" borderId="7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12" fillId="0" borderId="8" xfId="0" applyFont="1" applyBorder="1" applyAlignment="1" applyProtection="1" quotePrefix="1">
      <alignment horizontal="right"/>
      <protection locked="0"/>
    </xf>
    <xf numFmtId="3" fontId="10" fillId="0" borderId="8" xfId="0" applyNumberFormat="1" applyFont="1" applyBorder="1" applyAlignment="1" applyProtection="1" quotePrefix="1">
      <alignment horizontal="right"/>
      <protection locked="0"/>
    </xf>
    <xf numFmtId="2" fontId="10" fillId="0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/>
    </xf>
    <xf numFmtId="167" fontId="20" fillId="0" borderId="0" xfId="15" applyNumberFormat="1" applyFont="1" applyFill="1" applyAlignment="1" applyProtection="1">
      <alignment/>
      <protection/>
    </xf>
    <xf numFmtId="1" fontId="20" fillId="0" borderId="0" xfId="0" applyNumberFormat="1" applyFont="1" applyFill="1" applyAlignment="1" applyProtection="1">
      <alignment/>
      <protection/>
    </xf>
    <xf numFmtId="3" fontId="10" fillId="0" borderId="8" xfId="0" applyNumberFormat="1" applyFont="1" applyFill="1" applyBorder="1" applyAlignment="1" applyProtection="1" quotePrefix="1">
      <alignment horizontal="right"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4" fillId="0" borderId="7" xfId="0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34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36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7" fontId="10" fillId="0" borderId="0" xfId="15" applyNumberFormat="1" applyFont="1" applyFill="1" applyAlignment="1" applyProtection="1">
      <alignment horizontal="right"/>
      <protection/>
    </xf>
    <xf numFmtId="167" fontId="11" fillId="0" borderId="0" xfId="15" applyNumberFormat="1" applyFont="1" applyFill="1" applyAlignment="1">
      <alignment horizontal="right" vertic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indent="2"/>
    </xf>
    <xf numFmtId="167" fontId="10" fillId="0" borderId="0" xfId="15" applyNumberFormat="1" applyFont="1" applyAlignment="1" applyProtection="1">
      <alignment horizontal="right"/>
      <protection/>
    </xf>
    <xf numFmtId="167" fontId="19" fillId="0" borderId="1" xfId="15" applyNumberFormat="1" applyFont="1" applyBorder="1" applyAlignment="1" applyProtection="1">
      <alignment horizontal="right"/>
      <protection/>
    </xf>
    <xf numFmtId="167" fontId="10" fillId="0" borderId="0" xfId="0" applyNumberFormat="1" applyFont="1" applyAlignment="1">
      <alignment/>
    </xf>
    <xf numFmtId="0" fontId="10" fillId="0" borderId="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1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80" fontId="38" fillId="0" borderId="0" xfId="0" applyNumberFormat="1" applyFont="1" applyAlignment="1" applyProtection="1">
      <alignment/>
      <protection/>
    </xf>
    <xf numFmtId="180" fontId="39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180" fontId="10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10" fillId="0" borderId="0" xfId="0" applyNumberFormat="1" applyFont="1" applyAlignment="1">
      <alignment horizontal="right"/>
    </xf>
    <xf numFmtId="0" fontId="40" fillId="0" borderId="0" xfId="22" applyFont="1" applyFill="1" applyBorder="1" applyAlignment="1">
      <alignment horizontal="left"/>
      <protection/>
    </xf>
    <xf numFmtId="180" fontId="38" fillId="0" borderId="0" xfId="0" applyNumberFormat="1" applyFont="1" applyBorder="1" applyAlignment="1" applyProtection="1">
      <alignment/>
      <protection/>
    </xf>
    <xf numFmtId="180" fontId="39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180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80" fontId="10" fillId="0" borderId="0" xfId="0" applyNumberFormat="1" applyFont="1" applyAlignment="1">
      <alignment horizontal="right"/>
    </xf>
    <xf numFmtId="180" fontId="1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1" fillId="0" borderId="0" xfId="22" applyFont="1" applyFill="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40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 applyProtection="1">
      <alignment horizontal="left" indent="5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1" fontId="10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3" fontId="10" fillId="0" borderId="0" xfId="15" applyNumberFormat="1" applyFont="1" applyFill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4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 quotePrefix="1">
      <alignment horizontal="right"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 quotePrefix="1">
      <alignment horizontal="right"/>
      <protection locked="0"/>
    </xf>
    <xf numFmtId="1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0" fontId="10" fillId="0" borderId="7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3" fontId="10" fillId="0" borderId="8" xfId="15" applyNumberFormat="1" applyFont="1" applyBorder="1" applyAlignment="1" applyProtection="1">
      <alignment/>
      <protection locked="0"/>
    </xf>
    <xf numFmtId="3" fontId="10" fillId="0" borderId="8" xfId="15" applyNumberFormat="1" applyFont="1" applyFill="1" applyBorder="1" applyAlignment="1" applyProtection="1">
      <alignment/>
      <protection locked="0"/>
    </xf>
    <xf numFmtId="0" fontId="10" fillId="0" borderId="8" xfId="0" applyFont="1" applyFill="1" applyBorder="1" applyAlignment="1" applyProtection="1">
      <alignment/>
      <protection locked="0"/>
    </xf>
    <xf numFmtId="1" fontId="10" fillId="0" borderId="8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3" fontId="10" fillId="0" borderId="0" xfId="0" applyNumberFormat="1" applyFont="1" applyFill="1" applyAlignment="1" quotePrefix="1">
      <alignment horizontal="right"/>
    </xf>
    <xf numFmtId="49" fontId="4" fillId="0" borderId="7" xfId="0" applyNumberFormat="1" applyFont="1" applyFill="1" applyBorder="1" applyAlignment="1" applyProtection="1">
      <alignment horizontal="right"/>
      <protection locked="0"/>
    </xf>
    <xf numFmtId="3" fontId="19" fillId="0" borderId="8" xfId="0" applyNumberFormat="1" applyFont="1" applyFill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1" fontId="10" fillId="0" borderId="8" xfId="0" applyNumberFormat="1" applyFont="1" applyFill="1" applyBorder="1" applyAlignment="1" applyProtection="1">
      <alignment/>
      <protection locked="0"/>
    </xf>
    <xf numFmtId="1" fontId="10" fillId="0" borderId="8" xfId="0" applyNumberFormat="1" applyFont="1" applyBorder="1" applyAlignment="1" applyProtection="1">
      <alignment/>
      <protection locked="0"/>
    </xf>
    <xf numFmtId="1" fontId="10" fillId="0" borderId="8" xfId="15" applyNumberFormat="1" applyFont="1" applyBorder="1" applyAlignment="1" applyProtection="1">
      <alignment/>
      <protection locked="0"/>
    </xf>
    <xf numFmtId="1" fontId="10" fillId="0" borderId="8" xfId="15" applyNumberFormat="1" applyFont="1" applyFill="1" applyBorder="1" applyAlignment="1" applyProtection="1">
      <alignment/>
      <protection locked="0"/>
    </xf>
    <xf numFmtId="3" fontId="10" fillId="0" borderId="8" xfId="15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 quotePrefix="1">
      <alignment horizontal="right"/>
    </xf>
    <xf numFmtId="167" fontId="10" fillId="0" borderId="0" xfId="15" applyNumberFormat="1" applyFont="1" applyAlignment="1">
      <alignment horizontal="right"/>
    </xf>
    <xf numFmtId="1" fontId="10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/>
    </xf>
    <xf numFmtId="165" fontId="10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164" fontId="10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164" fontId="19" fillId="0" borderId="5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25" fillId="0" borderId="0" xfId="0" applyFont="1" applyAlignment="1">
      <alignment vertical="center"/>
    </xf>
    <xf numFmtId="3" fontId="25" fillId="0" borderId="0" xfId="0" applyFont="1" applyFill="1" applyAlignment="1">
      <alignment vertical="center"/>
    </xf>
    <xf numFmtId="1" fontId="1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 quotePrefix="1">
      <alignment horizontal="right"/>
    </xf>
    <xf numFmtId="49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indent="2"/>
    </xf>
    <xf numFmtId="165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 quotePrefix="1">
      <alignment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vertical="center"/>
    </xf>
    <xf numFmtId="164" fontId="10" fillId="0" borderId="8" xfId="0" applyNumberFormat="1" applyFont="1" applyBorder="1" applyAlignment="1">
      <alignment/>
    </xf>
    <xf numFmtId="164" fontId="19" fillId="0" borderId="8" xfId="0" applyNumberFormat="1" applyFont="1" applyBorder="1" applyAlignment="1">
      <alignment/>
    </xf>
    <xf numFmtId="164" fontId="19" fillId="0" borderId="8" xfId="0" applyNumberFormat="1" applyFont="1" applyFill="1" applyBorder="1" applyAlignment="1">
      <alignment/>
    </xf>
    <xf numFmtId="164" fontId="19" fillId="0" borderId="8" xfId="15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15" applyNumberFormat="1" applyFont="1" applyFill="1" applyAlignment="1">
      <alignment/>
    </xf>
    <xf numFmtId="164" fontId="35" fillId="0" borderId="0" xfId="15" applyNumberFormat="1" applyFont="1" applyFill="1" applyAlignment="1">
      <alignment/>
    </xf>
    <xf numFmtId="165" fontId="0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165" fontId="19" fillId="0" borderId="8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Fill="1" applyAlignment="1">
      <alignment horizontal="right"/>
    </xf>
    <xf numFmtId="164" fontId="10" fillId="0" borderId="5" xfId="0" applyNumberFormat="1" applyFont="1" applyBorder="1" applyAlignment="1">
      <alignment/>
    </xf>
    <xf numFmtId="192" fontId="10" fillId="0" borderId="0" xfId="15" applyNumberFormat="1" applyFont="1" applyFill="1" applyAlignment="1">
      <alignment/>
    </xf>
    <xf numFmtId="3" fontId="10" fillId="0" borderId="0" xfId="0" applyNumberFormat="1" applyFont="1" applyBorder="1" applyAlignment="1" quotePrefix="1">
      <alignment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Fill="1" applyAlignment="1">
      <alignment vertical="center"/>
    </xf>
    <xf numFmtId="165" fontId="10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center"/>
    </xf>
    <xf numFmtId="0" fontId="10" fillId="0" borderId="8" xfId="0" applyFont="1" applyFill="1" applyBorder="1" applyAlignment="1">
      <alignment/>
    </xf>
    <xf numFmtId="165" fontId="10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left" indent="1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center"/>
    </xf>
    <xf numFmtId="0" fontId="10" fillId="0" borderId="8" xfId="0" applyFont="1" applyFill="1" applyBorder="1" applyAlignment="1">
      <alignment/>
    </xf>
    <xf numFmtId="0" fontId="10" fillId="0" borderId="8" xfId="0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/>
    </xf>
    <xf numFmtId="164" fontId="10" fillId="0" borderId="8" xfId="0" applyNumberFormat="1" applyFont="1" applyBorder="1" applyAlignment="1">
      <alignment horizontal="right"/>
    </xf>
    <xf numFmtId="0" fontId="43" fillId="0" borderId="0" xfId="0" applyFont="1" applyAlignment="1">
      <alignment/>
    </xf>
    <xf numFmtId="164" fontId="10" fillId="0" borderId="0" xfId="0" applyNumberFormat="1" applyFont="1" applyFill="1" applyBorder="1" applyAlignment="1">
      <alignment/>
    </xf>
    <xf numFmtId="193" fontId="10" fillId="0" borderId="0" xfId="23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7" fontId="10" fillId="0" borderId="0" xfId="15" applyNumberFormat="1" applyFont="1" applyAlignment="1">
      <alignment/>
    </xf>
    <xf numFmtId="167" fontId="10" fillId="0" borderId="0" xfId="15" applyNumberFormat="1" applyFont="1" applyFill="1" applyAlignment="1">
      <alignment/>
    </xf>
    <xf numFmtId="167" fontId="10" fillId="0" borderId="0" xfId="15" applyNumberFormat="1" applyFont="1" applyFill="1" applyAlignment="1">
      <alignment horizontal="right"/>
    </xf>
    <xf numFmtId="167" fontId="10" fillId="0" borderId="0" xfId="15" applyNumberFormat="1" applyFont="1" applyBorder="1" applyAlignment="1">
      <alignment/>
    </xf>
    <xf numFmtId="167" fontId="10" fillId="0" borderId="0" xfId="15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 quotePrefix="1">
      <alignment horizontal="right"/>
    </xf>
    <xf numFmtId="3" fontId="13" fillId="0" borderId="8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10" fillId="0" borderId="8" xfId="15" applyNumberFormat="1" applyFont="1" applyBorder="1" applyAlignment="1">
      <alignment/>
    </xf>
    <xf numFmtId="167" fontId="10" fillId="0" borderId="8" xfId="15" applyNumberFormat="1" applyFont="1" applyFill="1" applyBorder="1" applyAlignment="1">
      <alignment/>
    </xf>
    <xf numFmtId="167" fontId="10" fillId="0" borderId="8" xfId="15" applyNumberFormat="1" applyFont="1" applyFill="1" applyBorder="1" applyAlignment="1">
      <alignment horizontal="right"/>
    </xf>
    <xf numFmtId="167" fontId="0" fillId="0" borderId="0" xfId="15" applyNumberFormat="1" applyFont="1" applyBorder="1" applyAlignment="1">
      <alignment/>
    </xf>
    <xf numFmtId="167" fontId="0" fillId="0" borderId="0" xfId="15" applyNumberFormat="1" applyFont="1" applyFill="1" applyBorder="1" applyAlignment="1">
      <alignment/>
    </xf>
    <xf numFmtId="167" fontId="0" fillId="0" borderId="0" xfId="15" applyNumberFormat="1" applyFont="1" applyFill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15" applyNumberFormat="1" applyFont="1" applyFill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46" fillId="0" borderId="8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3" fontId="46" fillId="0" borderId="8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Alignment="1">
      <alignment horizontal="left" indent="1"/>
    </xf>
    <xf numFmtId="18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189" fontId="15" fillId="0" borderId="0" xfId="0" applyNumberFormat="1" applyFont="1" applyAlignment="1">
      <alignment horizontal="right"/>
    </xf>
    <xf numFmtId="0" fontId="15" fillId="0" borderId="8" xfId="0" applyFont="1" applyBorder="1" applyAlignment="1">
      <alignment/>
    </xf>
    <xf numFmtId="3" fontId="15" fillId="0" borderId="8" xfId="0" applyNumberFormat="1" applyFont="1" applyBorder="1" applyAlignment="1">
      <alignment/>
    </xf>
    <xf numFmtId="0" fontId="50" fillId="0" borderId="0" xfId="0" applyFont="1" applyFill="1" applyAlignment="1" applyProtection="1">
      <alignment/>
      <protection locked="0"/>
    </xf>
    <xf numFmtId="3" fontId="15" fillId="0" borderId="0" xfId="0" applyNumberFormat="1" applyFont="1" applyAlignment="1" applyProtection="1">
      <alignment horizontal="justify" readingOrder="1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10" fillId="0" borderId="5" xfId="0" applyFont="1" applyFill="1" applyBorder="1" applyAlignment="1" applyProtection="1">
      <alignment horizontal="right"/>
      <protection locked="0"/>
    </xf>
    <xf numFmtId="3" fontId="10" fillId="0" borderId="5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Alignment="1">
      <alignment/>
    </xf>
    <xf numFmtId="0" fontId="40" fillId="0" borderId="0" xfId="21" applyFont="1" applyFill="1" applyBorder="1" applyAlignment="1">
      <alignment horizontal="left" wrapText="1"/>
      <protection/>
    </xf>
    <xf numFmtId="41" fontId="10" fillId="0" borderId="0" xfId="15" applyNumberFormat="1" applyFont="1" applyFill="1" applyAlignment="1" applyProtection="1">
      <alignment horizontal="right"/>
      <protection/>
    </xf>
    <xf numFmtId="41" fontId="19" fillId="0" borderId="0" xfId="15" applyNumberFormat="1" applyFont="1" applyFill="1" applyAlignment="1" applyProtection="1">
      <alignment horizontal="right"/>
      <protection/>
    </xf>
    <xf numFmtId="3" fontId="19" fillId="0" borderId="0" xfId="15" applyNumberFormat="1" applyFont="1" applyFill="1" applyAlignment="1" applyProtection="1">
      <alignment horizontal="right"/>
      <protection/>
    </xf>
    <xf numFmtId="41" fontId="10" fillId="0" borderId="0" xfId="0" applyNumberFormat="1" applyFont="1" applyFill="1" applyAlignment="1">
      <alignment/>
    </xf>
    <xf numFmtId="41" fontId="4" fillId="0" borderId="8" xfId="15" applyNumberFormat="1" applyFont="1" applyFill="1" applyBorder="1" applyAlignment="1">
      <alignment horizontal="right"/>
    </xf>
    <xf numFmtId="3" fontId="46" fillId="0" borderId="8" xfId="15" applyNumberFormat="1" applyFont="1" applyFill="1" applyBorder="1" applyAlignment="1" applyProtection="1">
      <alignment horizontal="right"/>
      <protection/>
    </xf>
    <xf numFmtId="3" fontId="46" fillId="0" borderId="8" xfId="15" applyNumberFormat="1" applyFont="1" applyBorder="1" applyAlignment="1" applyProtection="1">
      <alignment horizontal="right"/>
      <protection/>
    </xf>
    <xf numFmtId="41" fontId="10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46" fillId="0" borderId="8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3" fontId="4" fillId="0" borderId="8" xfId="15" applyNumberFormat="1" applyFont="1" applyBorder="1" applyAlignment="1" applyProtection="1">
      <alignment horizontal="right"/>
      <protection/>
    </xf>
    <xf numFmtId="41" fontId="46" fillId="0" borderId="8" xfId="15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16" fillId="0" borderId="0" xfId="0" applyFont="1" applyBorder="1" applyAlignment="1" applyProtection="1">
      <alignment/>
      <protection locked="0"/>
    </xf>
    <xf numFmtId="3" fontId="10" fillId="0" borderId="0" xfId="15" applyNumberFormat="1" applyFont="1" applyFill="1" applyAlignment="1" applyProtection="1">
      <alignment horizontal="right"/>
      <protection locked="0"/>
    </xf>
    <xf numFmtId="0" fontId="10" fillId="0" borderId="4" xfId="0" applyFont="1" applyBorder="1" applyAlignment="1">
      <alignment horizontal="center"/>
    </xf>
    <xf numFmtId="0" fontId="0" fillId="3" borderId="0" xfId="0" applyFill="1" applyAlignment="1" quotePrefix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and" xfId="21"/>
    <cellStyle name="Normal_z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Passengers</a:t>
            </a:r>
          </a:p>
        </c:rich>
      </c:tx>
      <c:layout>
        <c:manualLayout>
          <c:xMode val="factor"/>
          <c:yMode val="factor"/>
          <c:x val="0.4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tx>
            <c:v>Pass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'Fig10.3'!$B$97:$B$120</c:f>
              <c:strCache/>
            </c:strRef>
          </c:cat>
          <c:val>
            <c:numRef>
              <c:f>'Fig10.3'!$D$97:$D$120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71339"/>
        <c:crossesAt val="1"/>
        <c:crossBetween val="between"/>
        <c:dispUnits/>
        <c:majorUnit val="400"/>
        <c:minorUnit val="1.6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Cars</a:t>
            </a:r>
          </a:p>
        </c:rich>
      </c:tx>
      <c:layout>
        <c:manualLayout>
          <c:xMode val="factor"/>
          <c:yMode val="factor"/>
          <c:x val="0.42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6825"/>
          <c:w val="0.948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tx>
            <c:v>Car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'Fig10.3'!$B$97:$B$109</c:f>
              <c:strCache/>
            </c:strRef>
          </c:cat>
          <c:val>
            <c:numRef>
              <c:f>'Fig10.3'!$E$97:$E$120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022533"/>
        <c:axId val="45202798"/>
      </c:barChart>
      <c:catAx>
        <c:axId val="5022533"/>
        <c:scaling>
          <c:orientation val="minMax"/>
        </c:scaling>
        <c:axPos val="l"/>
        <c:delete val="1"/>
        <c:majorTickMark val="out"/>
        <c:minorTickMark val="none"/>
        <c:tickLblPos val="nextTo"/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022533"/>
        <c:crossesAt val="1"/>
        <c:crossBetween val="between"/>
        <c:dispUnits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Commercial Vehicles and buses</a:t>
            </a:r>
          </a:p>
        </c:rich>
      </c:tx>
      <c:layout>
        <c:manualLayout>
          <c:xMode val="factor"/>
          <c:yMode val="factor"/>
          <c:x val="0.13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06325"/>
          <c:w val="0.8515"/>
          <c:h val="0.911"/>
        </c:manualLayout>
      </c:layout>
      <c:barChart>
        <c:barDir val="bar"/>
        <c:grouping val="clustered"/>
        <c:varyColors val="0"/>
        <c:ser>
          <c:idx val="0"/>
          <c:order val="0"/>
          <c:tx>
            <c:v>Comveh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'Fig10.3'!$B$97:$B$109</c:f>
              <c:strCache/>
            </c:strRef>
          </c:cat>
          <c:val>
            <c:numRef>
              <c:f>'Fig10.3'!$F$97:$F$120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171999"/>
        <c:axId val="37547992"/>
      </c:barChart>
      <c:catAx>
        <c:axId val="4171999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71999"/>
        <c:crossesAt val="1"/>
        <c:crossBetween val="between"/>
        <c:dispUnits/>
        <c:majorUnit val="1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Figure 10.5</a:t>
            </a:r>
            <a:r>
              <a:rPr lang="en-US" cap="none" sz="1425" b="0" i="0" u="none" baseline="0">
                <a:latin typeface="Arial"/>
                <a:ea typeface="Arial"/>
                <a:cs typeface="Arial"/>
              </a:rPr>
              <a:t> Top passenger ferry routes within and to/from Scotland, 2008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725"/>
          <c:w val="0.9745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'fig10.5&amp;6'!$A$3:$A$12</c:f>
              <c:strCache/>
            </c:strRef>
          </c:cat>
          <c:val>
            <c:numRef>
              <c:f>'fig10.5&amp;6'!$B$3:$B$12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87609"/>
        <c:axId val="21488482"/>
      </c:barChart>
      <c:catAx>
        <c:axId val="238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passengers (000's)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Figure 10.6</a:t>
            </a:r>
            <a:r>
              <a:rPr lang="en-US" cap="none" sz="1450" b="0" i="0" u="none" baseline="0">
                <a:latin typeface="Arial"/>
                <a:ea typeface="Arial"/>
                <a:cs typeface="Arial"/>
              </a:rPr>
              <a:t> Top car ferry routes within and to/from Scotland, 2008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7"/>
          <c:w val="0.976"/>
          <c:h val="0.8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'fig10.5&amp;6'!$F$3:$F$12</c:f>
              <c:strCache/>
            </c:strRef>
          </c:cat>
          <c:val>
            <c:numRef>
              <c:f>'fig10.5&amp;6'!$G$3:$G$12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cars (000's)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0.623</cdr:y>
    </cdr:from>
    <cdr:to>
      <cdr:x>0.0005</cdr:x>
      <cdr:y>0.623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91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Clyde</a:t>
          </a:r>
        </a:p>
      </cdr:txBody>
    </cdr:sp>
  </cdr:relSizeAnchor>
  <cdr:relSizeAnchor xmlns:cdr="http://schemas.openxmlformats.org/drawingml/2006/chartDrawing">
    <cdr:from>
      <cdr:x>0.00125</cdr:x>
      <cdr:y>0</cdr:y>
    </cdr:from>
    <cdr:to>
      <cdr:x>0.214</cdr:x>
      <cdr:y>0.03125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923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Clyde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7</xdr:col>
      <xdr:colOff>504825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0" y="847725"/>
        <a:ext cx="4343400" cy="1431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4</xdr:row>
      <xdr:rowOff>76200</xdr:rowOff>
    </xdr:from>
    <xdr:to>
      <xdr:col>12</xdr:col>
      <xdr:colOff>390525</xdr:colOff>
      <xdr:row>93</xdr:row>
      <xdr:rowOff>9525</xdr:rowOff>
    </xdr:to>
    <xdr:graphicFrame>
      <xdr:nvGraphicFramePr>
        <xdr:cNvPr id="2" name="Chart 2"/>
        <xdr:cNvGraphicFramePr/>
      </xdr:nvGraphicFramePr>
      <xdr:xfrm>
        <a:off x="4362450" y="828675"/>
        <a:ext cx="2886075" cy="1434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390525</xdr:colOff>
      <xdr:row>4</xdr:row>
      <xdr:rowOff>76200</xdr:rowOff>
    </xdr:from>
    <xdr:to>
      <xdr:col>17</xdr:col>
      <xdr:colOff>342900</xdr:colOff>
      <xdr:row>93</xdr:row>
      <xdr:rowOff>57150</xdr:rowOff>
    </xdr:to>
    <xdr:graphicFrame>
      <xdr:nvGraphicFramePr>
        <xdr:cNvPr id="3" name="Chart 3"/>
        <xdr:cNvGraphicFramePr/>
      </xdr:nvGraphicFramePr>
      <xdr:xfrm>
        <a:off x="7248525" y="828675"/>
        <a:ext cx="2800350" cy="1439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419100</xdr:colOff>
      <xdr:row>49</xdr:row>
      <xdr:rowOff>38100</xdr:rowOff>
    </xdr:from>
    <xdr:ext cx="85725" cy="209550"/>
    <xdr:sp>
      <xdr:nvSpPr>
        <xdr:cNvPr id="4" name="TextBox 7"/>
        <xdr:cNvSpPr txBox="1">
          <a:spLocks noChangeArrowheads="1"/>
        </xdr:cNvSpPr>
      </xdr:nvSpPr>
      <xdr:spPr>
        <a:xfrm>
          <a:off x="504825" y="8077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42</xdr:row>
      <xdr:rowOff>85725</xdr:rowOff>
    </xdr:from>
    <xdr:ext cx="533400" cy="466725"/>
    <xdr:sp>
      <xdr:nvSpPr>
        <xdr:cNvPr id="5" name="TextBox 9"/>
        <xdr:cNvSpPr txBox="1">
          <a:spLocks noChangeArrowheads="1"/>
        </xdr:cNvSpPr>
      </xdr:nvSpPr>
      <xdr:spPr>
        <a:xfrm>
          <a:off x="314325" y="6991350"/>
          <a:ext cx="533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West
Coast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20</xdr:row>
      <xdr:rowOff>19050</xdr:rowOff>
    </xdr:from>
    <xdr:to>
      <xdr:col>9</xdr:col>
      <xdr:colOff>600075</xdr:colOff>
      <xdr:row>58</xdr:row>
      <xdr:rowOff>9525</xdr:rowOff>
    </xdr:to>
    <xdr:graphicFrame>
      <xdr:nvGraphicFramePr>
        <xdr:cNvPr id="1" name="Chart 3"/>
        <xdr:cNvGraphicFramePr/>
      </xdr:nvGraphicFramePr>
      <xdr:xfrm>
        <a:off x="628650" y="3771900"/>
        <a:ext cx="80581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63</xdr:row>
      <xdr:rowOff>0</xdr:rowOff>
    </xdr:from>
    <xdr:to>
      <xdr:col>9</xdr:col>
      <xdr:colOff>533400</xdr:colOff>
      <xdr:row>100</xdr:row>
      <xdr:rowOff>9525</xdr:rowOff>
    </xdr:to>
    <xdr:graphicFrame>
      <xdr:nvGraphicFramePr>
        <xdr:cNvPr id="2" name="Chart 4"/>
        <xdr:cNvGraphicFramePr/>
      </xdr:nvGraphicFramePr>
      <xdr:xfrm>
        <a:off x="676275" y="10715625"/>
        <a:ext cx="794385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3.5" thickBot="1">
      <c r="A1" s="19">
        <v>999</v>
      </c>
      <c r="B1" s="20" t="s">
        <v>224</v>
      </c>
    </row>
    <row r="2" ht="12.75">
      <c r="B2" s="21" t="s">
        <v>225</v>
      </c>
    </row>
    <row r="3" ht="12.75">
      <c r="B3" t="s">
        <v>252</v>
      </c>
    </row>
    <row r="4" ht="12.75">
      <c r="B4" t="s">
        <v>226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46.7109375" style="195" customWidth="1"/>
    <col min="2" max="2" width="10.28125" style="195" customWidth="1"/>
    <col min="3" max="3" width="12.140625" style="195" customWidth="1"/>
    <col min="4" max="4" width="10.00390625" style="195" customWidth="1"/>
    <col min="5" max="5" width="2.00390625" style="195" customWidth="1"/>
    <col min="6" max="6" width="10.00390625" style="195" customWidth="1"/>
    <col min="7" max="7" width="12.140625" style="195" customWidth="1"/>
    <col min="8" max="8" width="10.00390625" style="195" customWidth="1"/>
    <col min="9" max="9" width="1.8515625" style="195" customWidth="1"/>
    <col min="10" max="10" width="11.7109375" style="195" customWidth="1"/>
    <col min="11" max="11" width="13.00390625" style="195" customWidth="1"/>
    <col min="12" max="12" width="11.57421875" style="195" customWidth="1"/>
    <col min="13" max="13" width="7.00390625" style="195" customWidth="1"/>
    <col min="14" max="14" width="34.7109375" style="195" customWidth="1"/>
    <col min="15" max="16384" width="9.140625" style="195" customWidth="1"/>
  </cols>
  <sheetData>
    <row r="1" ht="18">
      <c r="J1" s="573" t="s">
        <v>732</v>
      </c>
    </row>
    <row r="2" s="25" customFormat="1" ht="16.5">
      <c r="A2" s="616" t="s">
        <v>733</v>
      </c>
    </row>
    <row r="3" spans="1:2" s="25" customFormat="1" ht="15.75">
      <c r="A3" s="2"/>
      <c r="B3" s="2"/>
    </row>
    <row r="4" spans="1:12" s="25" customFormat="1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" customFormat="1" ht="15.75">
      <c r="A5" s="346"/>
      <c r="B5" s="347"/>
      <c r="C5" s="332" t="s">
        <v>339</v>
      </c>
      <c r="D5" s="347"/>
      <c r="E5" s="346"/>
      <c r="F5" s="347"/>
      <c r="G5" s="332" t="s">
        <v>386</v>
      </c>
      <c r="H5" s="347"/>
      <c r="I5" s="346"/>
      <c r="J5" s="347"/>
      <c r="K5" s="332" t="s">
        <v>387</v>
      </c>
      <c r="L5" s="347"/>
    </row>
    <row r="6" spans="1:12" s="25" customFormat="1" ht="15.75">
      <c r="A6" s="348" t="s">
        <v>380</v>
      </c>
      <c r="B6" s="369" t="s">
        <v>379</v>
      </c>
      <c r="C6" s="369" t="s">
        <v>161</v>
      </c>
      <c r="D6" s="369" t="s">
        <v>383</v>
      </c>
      <c r="E6" s="369"/>
      <c r="F6" s="369" t="s">
        <v>379</v>
      </c>
      <c r="G6" s="369" t="s">
        <v>161</v>
      </c>
      <c r="H6" s="369" t="s">
        <v>383</v>
      </c>
      <c r="I6" s="369"/>
      <c r="J6" s="369" t="s">
        <v>379</v>
      </c>
      <c r="K6" s="369" t="s">
        <v>161</v>
      </c>
      <c r="L6" s="369" t="s">
        <v>383</v>
      </c>
    </row>
    <row r="7" spans="1:12" s="25" customFormat="1" ht="15.75">
      <c r="A7" s="349" t="s">
        <v>378</v>
      </c>
      <c r="B7" s="370" t="s">
        <v>381</v>
      </c>
      <c r="C7" s="370" t="s">
        <v>382</v>
      </c>
      <c r="D7" s="370" t="s">
        <v>384</v>
      </c>
      <c r="E7" s="370"/>
      <c r="F7" s="370" t="s">
        <v>381</v>
      </c>
      <c r="G7" s="370" t="s">
        <v>385</v>
      </c>
      <c r="H7" s="370" t="s">
        <v>384</v>
      </c>
      <c r="I7" s="370"/>
      <c r="J7" s="370" t="s">
        <v>381</v>
      </c>
      <c r="K7" s="370" t="s">
        <v>382</v>
      </c>
      <c r="L7" s="370" t="s">
        <v>384</v>
      </c>
    </row>
    <row r="8" s="25" customFormat="1" ht="15">
      <c r="L8" s="380" t="s">
        <v>124</v>
      </c>
    </row>
    <row r="9" spans="1:12" ht="15.75">
      <c r="A9" s="2" t="s">
        <v>632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9" ht="15.75">
      <c r="A10" s="33" t="s">
        <v>340</v>
      </c>
      <c r="B10" s="602">
        <v>178.742</v>
      </c>
      <c r="C10" s="602">
        <v>676.372</v>
      </c>
      <c r="D10" s="602">
        <v>855.115</v>
      </c>
      <c r="E10" s="602"/>
      <c r="F10" s="602">
        <v>90.879</v>
      </c>
      <c r="G10" s="602">
        <v>96.898</v>
      </c>
      <c r="H10" s="602">
        <v>187.777</v>
      </c>
      <c r="I10" s="352"/>
      <c r="J10" s="564">
        <f>'T10.8'!B10+'T10.8'!F10+'T10.8'!J10+'T10.8 (continued)'!B10+F10</f>
        <v>474.456</v>
      </c>
      <c r="K10" s="564">
        <f>'T10.8'!C10+'T10.8'!G10+'T10.8'!K10+'T10.8 (continued)'!C10+G10</f>
        <v>2593.047</v>
      </c>
      <c r="L10" s="564">
        <f>'T10.8'!D10+'T10.8'!H10+'T10.8'!L10+'T10.8 (continued)'!D10+H10</f>
        <v>3067.504</v>
      </c>
      <c r="M10" s="353"/>
      <c r="O10" s="354"/>
      <c r="Q10" s="353"/>
      <c r="S10" s="353"/>
    </row>
    <row r="11" spans="1:19" ht="15.75">
      <c r="A11" s="33" t="s">
        <v>690</v>
      </c>
      <c r="B11" s="602">
        <v>0.111</v>
      </c>
      <c r="C11" s="602">
        <v>0</v>
      </c>
      <c r="D11" s="602">
        <v>0.111</v>
      </c>
      <c r="E11" s="602"/>
      <c r="F11" s="602">
        <v>0</v>
      </c>
      <c r="G11" s="602">
        <v>0</v>
      </c>
      <c r="H11" s="602">
        <v>0</v>
      </c>
      <c r="I11" s="352"/>
      <c r="J11" s="564">
        <f>'T10.8'!B11+'T10.8'!F11+'T10.8'!J11+'T10.8 (continued)'!B11+F11</f>
        <v>0.6849999999999999</v>
      </c>
      <c r="K11" s="564">
        <f>'T10.8'!C11+'T10.8'!G11+'T10.8'!K11+'T10.8 (continued)'!C11+G11</f>
        <v>0.048</v>
      </c>
      <c r="L11" s="564">
        <f>'T10.8'!D11+'T10.8'!H11+'T10.8'!L11+'T10.8 (continued)'!D11+H11</f>
        <v>0.734</v>
      </c>
      <c r="M11" s="353"/>
      <c r="O11" s="354"/>
      <c r="Q11" s="353"/>
      <c r="S11" s="353"/>
    </row>
    <row r="12" spans="1:19" ht="15.75">
      <c r="A12" s="33" t="s">
        <v>341</v>
      </c>
      <c r="B12" s="602">
        <v>0</v>
      </c>
      <c r="C12" s="602">
        <v>0</v>
      </c>
      <c r="D12" s="602">
        <v>0</v>
      </c>
      <c r="E12" s="602"/>
      <c r="F12" s="602">
        <v>0</v>
      </c>
      <c r="G12" s="602">
        <v>0</v>
      </c>
      <c r="H12" s="602">
        <v>0</v>
      </c>
      <c r="I12" s="562"/>
      <c r="J12" s="564">
        <f>'T10.8'!B12+'T10.8'!F12+'T10.8'!J12+'T10.8 (continued)'!B12+F12</f>
        <v>185.931</v>
      </c>
      <c r="K12" s="564">
        <f>'T10.8'!C12+'T10.8'!G12+'T10.8'!K12+'T10.8 (continued)'!C12+G12</f>
        <v>338.833</v>
      </c>
      <c r="L12" s="564">
        <f>'T10.8'!D12+'T10.8'!H12+'T10.8'!L12+'T10.8 (continued)'!D12+H12</f>
        <v>524.7639999999999</v>
      </c>
      <c r="M12" s="353"/>
      <c r="O12" s="354"/>
      <c r="Q12" s="353"/>
      <c r="S12" s="353"/>
    </row>
    <row r="13" spans="1:19" ht="15.75">
      <c r="A13" s="33" t="s">
        <v>351</v>
      </c>
      <c r="B13" s="602">
        <v>0.016</v>
      </c>
      <c r="C13" s="602">
        <v>0</v>
      </c>
      <c r="D13" s="602">
        <v>0.016</v>
      </c>
      <c r="E13" s="602"/>
      <c r="F13" s="602">
        <v>0</v>
      </c>
      <c r="G13" s="602">
        <v>0</v>
      </c>
      <c r="H13" s="602">
        <v>0</v>
      </c>
      <c r="I13" s="562"/>
      <c r="J13" s="564">
        <f>'T10.8'!B13+'T10.8'!F13+'T10.8'!J13+'T10.8 (continued)'!B13+F13</f>
        <v>0.016</v>
      </c>
      <c r="K13" s="564">
        <f>'T10.8'!C13+'T10.8'!G13+'T10.8'!K13+'T10.8 (continued)'!C13+G13</f>
        <v>1.74</v>
      </c>
      <c r="L13" s="564">
        <f>'T10.8'!D13+'T10.8'!H13+'T10.8'!L13+'T10.8 (continued)'!D13+H13</f>
        <v>1.756</v>
      </c>
      <c r="M13" s="353"/>
      <c r="O13" s="354"/>
      <c r="Q13" s="353"/>
      <c r="S13" s="353"/>
    </row>
    <row r="14" spans="1:19" ht="15.75">
      <c r="A14" s="33" t="s">
        <v>342</v>
      </c>
      <c r="B14" s="602">
        <v>0</v>
      </c>
      <c r="C14" s="602">
        <v>0</v>
      </c>
      <c r="D14" s="602">
        <v>0</v>
      </c>
      <c r="E14" s="602"/>
      <c r="F14" s="602">
        <v>0</v>
      </c>
      <c r="G14" s="602">
        <v>0</v>
      </c>
      <c r="H14" s="602">
        <v>0</v>
      </c>
      <c r="I14" s="562"/>
      <c r="J14" s="564">
        <f>'T10.8'!B14+'T10.8'!F14+'T10.8'!J14+'T10.8 (continued)'!B14+F14</f>
        <v>167.78199999999998</v>
      </c>
      <c r="K14" s="564">
        <f>'T10.8'!C14+'T10.8'!G14+'T10.8'!K14+'T10.8 (continued)'!C14+G14</f>
        <v>410.94</v>
      </c>
      <c r="L14" s="564">
        <f>'T10.8'!D14+'T10.8'!H14+'T10.8'!L14+'T10.8 (continued)'!D14+H14</f>
        <v>578.722</v>
      </c>
      <c r="M14" s="353"/>
      <c r="O14" s="354"/>
      <c r="Q14" s="353"/>
      <c r="S14" s="353"/>
    </row>
    <row r="15" spans="1:19" ht="15.75">
      <c r="A15" s="33" t="s">
        <v>343</v>
      </c>
      <c r="B15" s="602">
        <v>0</v>
      </c>
      <c r="C15" s="602">
        <v>0.074</v>
      </c>
      <c r="D15" s="602">
        <v>0.074</v>
      </c>
      <c r="E15" s="602"/>
      <c r="F15" s="602">
        <v>0</v>
      </c>
      <c r="G15" s="602">
        <v>0</v>
      </c>
      <c r="H15" s="602">
        <v>0</v>
      </c>
      <c r="I15" s="562"/>
      <c r="J15" s="564">
        <f>'T10.8'!B15+'T10.8'!F15+'T10.8'!J15+'T10.8 (continued)'!B15+F15</f>
        <v>198.101</v>
      </c>
      <c r="K15" s="564">
        <f>'T10.8'!C15+'T10.8'!G15+'T10.8'!K15+'T10.8 (continued)'!C15+G15</f>
        <v>3728.276</v>
      </c>
      <c r="L15" s="564">
        <f>'T10.8'!D15+'T10.8'!H15+'T10.8'!L15+'T10.8 (continued)'!D15+H15</f>
        <v>3926.375</v>
      </c>
      <c r="M15" s="353"/>
      <c r="O15" s="354"/>
      <c r="Q15" s="353"/>
      <c r="S15" s="353"/>
    </row>
    <row r="16" spans="1:19" ht="15.75">
      <c r="A16" s="33" t="s">
        <v>344</v>
      </c>
      <c r="B16" s="602">
        <v>0.048</v>
      </c>
      <c r="C16" s="602">
        <v>20.68</v>
      </c>
      <c r="D16" s="602">
        <v>20.729</v>
      </c>
      <c r="E16" s="602"/>
      <c r="F16" s="602">
        <v>0</v>
      </c>
      <c r="G16" s="602">
        <v>0</v>
      </c>
      <c r="H16" s="602">
        <v>0</v>
      </c>
      <c r="I16" s="562"/>
      <c r="J16" s="564">
        <f>'T10.8'!B16+'T10.8'!F16+'T10.8'!J16+'T10.8 (continued)'!B16+F16</f>
        <v>627.7769999999999</v>
      </c>
      <c r="K16" s="564">
        <f>'T10.8'!C16+'T10.8'!G16+'T10.8'!K16+'T10.8 (continued)'!C16+G16</f>
        <v>8398.862000000001</v>
      </c>
      <c r="L16" s="564">
        <f>'T10.8'!D16+'T10.8'!H16+'T10.8'!L16+'T10.8 (continued)'!D16+H16</f>
        <v>9026.641</v>
      </c>
      <c r="M16" s="353"/>
      <c r="O16" s="354"/>
      <c r="Q16" s="353"/>
      <c r="S16" s="353"/>
    </row>
    <row r="17" spans="1:19" ht="15.75">
      <c r="A17" s="33" t="s">
        <v>345</v>
      </c>
      <c r="B17" s="602">
        <v>0.602</v>
      </c>
      <c r="C17" s="602">
        <v>0</v>
      </c>
      <c r="D17" s="602">
        <v>0.602</v>
      </c>
      <c r="E17" s="602"/>
      <c r="F17" s="602">
        <v>0</v>
      </c>
      <c r="G17" s="602">
        <v>0</v>
      </c>
      <c r="H17" s="602">
        <v>0</v>
      </c>
      <c r="I17" s="562"/>
      <c r="J17" s="564">
        <f>'T10.8'!B17+'T10.8'!F17+'T10.8'!J17+'T10.8 (continued)'!B17+F17</f>
        <v>7.75</v>
      </c>
      <c r="K17" s="564">
        <f>'T10.8'!C17+'T10.8'!G17+'T10.8'!K17+'T10.8 (continued)'!C17+G17</f>
        <v>0</v>
      </c>
      <c r="L17" s="564">
        <f>'T10.8'!D17+'T10.8'!H17+'T10.8'!L17+'T10.8 (continued)'!D17+H17</f>
        <v>7.75</v>
      </c>
      <c r="M17" s="353"/>
      <c r="O17" s="354"/>
      <c r="Q17" s="353"/>
      <c r="S17" s="353"/>
    </row>
    <row r="18" spans="1:19" ht="15.75">
      <c r="A18" s="33" t="s">
        <v>445</v>
      </c>
      <c r="B18" s="602">
        <v>1.202</v>
      </c>
      <c r="C18" s="602">
        <v>2.927</v>
      </c>
      <c r="D18" s="602">
        <v>4.13</v>
      </c>
      <c r="E18" s="602"/>
      <c r="F18" s="602">
        <v>0</v>
      </c>
      <c r="G18" s="602">
        <v>0</v>
      </c>
      <c r="H18" s="602">
        <v>0</v>
      </c>
      <c r="I18" s="562"/>
      <c r="J18" s="564">
        <f>'T10.8'!B18+'T10.8'!F18+'T10.8'!J18+'T10.8 (continued)'!B18+F18</f>
        <v>2.826</v>
      </c>
      <c r="K18" s="564">
        <f>'T10.8'!C18+'T10.8'!G18+'T10.8'!K18+'T10.8 (continued)'!C18+G18</f>
        <v>178.381</v>
      </c>
      <c r="L18" s="564">
        <f>'T10.8'!D18+'T10.8'!H18+'T10.8'!L18+'T10.8 (continued)'!D18+H18</f>
        <v>181.208</v>
      </c>
      <c r="M18" s="353"/>
      <c r="O18" s="354"/>
      <c r="Q18" s="353"/>
      <c r="S18" s="353"/>
    </row>
    <row r="19" spans="1:19" ht="15.75">
      <c r="A19" s="33" t="s">
        <v>346</v>
      </c>
      <c r="B19" s="602">
        <v>4.465</v>
      </c>
      <c r="C19" s="602">
        <v>0</v>
      </c>
      <c r="D19" s="602">
        <v>4.465</v>
      </c>
      <c r="E19" s="602"/>
      <c r="F19" s="602">
        <v>0</v>
      </c>
      <c r="G19" s="602">
        <v>0</v>
      </c>
      <c r="H19" s="602">
        <v>0</v>
      </c>
      <c r="I19" s="562"/>
      <c r="J19" s="564">
        <f>'T10.8'!B19+'T10.8'!F19+'T10.8'!J19+'T10.8 (continued)'!B19+F19</f>
        <v>5.923</v>
      </c>
      <c r="K19" s="564">
        <f>'T10.8'!C19+'T10.8'!G19+'T10.8'!K19+'T10.8 (continued)'!C19+G19</f>
        <v>349.276</v>
      </c>
      <c r="L19" s="564">
        <f>'T10.8'!D19+'T10.8'!H19+'T10.8'!L19+'T10.8 (continued)'!D19+H19</f>
        <v>355.19899999999996</v>
      </c>
      <c r="M19" s="353"/>
      <c r="O19" s="354"/>
      <c r="Q19" s="353"/>
      <c r="S19" s="353"/>
    </row>
    <row r="20" spans="1:19" ht="15.75">
      <c r="A20" s="33" t="s">
        <v>353</v>
      </c>
      <c r="B20" s="602">
        <v>0</v>
      </c>
      <c r="C20" s="602">
        <v>0</v>
      </c>
      <c r="D20" s="602">
        <v>0</v>
      </c>
      <c r="E20" s="602"/>
      <c r="F20" s="602">
        <v>0</v>
      </c>
      <c r="G20" s="602">
        <v>0</v>
      </c>
      <c r="H20" s="602">
        <v>0</v>
      </c>
      <c r="I20" s="562"/>
      <c r="J20" s="564">
        <f>'T10.8'!B20+'T10.8'!F20+'T10.8'!J20+'T10.8 (continued)'!B20+F20</f>
        <v>735.244</v>
      </c>
      <c r="K20" s="564">
        <f>'T10.8'!C20+'T10.8'!G20+'T10.8'!K20+'T10.8 (continued)'!C20+G20</f>
        <v>6.915</v>
      </c>
      <c r="L20" s="564">
        <f>'T10.8'!D20+'T10.8'!H20+'T10.8'!L20+'T10.8 (continued)'!D20+H20</f>
        <v>742.159</v>
      </c>
      <c r="M20" s="353"/>
      <c r="O20" s="354"/>
      <c r="Q20" s="353"/>
      <c r="S20" s="353"/>
    </row>
    <row r="21" spans="1:19" ht="15.75">
      <c r="A21" s="33" t="s">
        <v>354</v>
      </c>
      <c r="B21" s="602">
        <v>0</v>
      </c>
      <c r="C21" s="602">
        <v>0</v>
      </c>
      <c r="D21" s="602">
        <v>0</v>
      </c>
      <c r="E21" s="602"/>
      <c r="F21" s="602">
        <v>0</v>
      </c>
      <c r="G21" s="602">
        <v>0</v>
      </c>
      <c r="H21" s="602">
        <v>0</v>
      </c>
      <c r="I21" s="562"/>
      <c r="J21" s="564">
        <f>'T10.8'!B21+'T10.8'!F21+'T10.8'!J21+'T10.8 (continued)'!B21+F21</f>
        <v>5.851</v>
      </c>
      <c r="K21" s="564">
        <f>'T10.8'!C21+'T10.8'!G21+'T10.8'!K21+'T10.8 (continued)'!C21+G21</f>
        <v>14.697000000000001</v>
      </c>
      <c r="L21" s="564">
        <f>'T10.8'!D21+'T10.8'!H21+'T10.8'!L21+'T10.8 (continued)'!D21+H21</f>
        <v>20.548000000000002</v>
      </c>
      <c r="M21" s="353"/>
      <c r="O21" s="354"/>
      <c r="Q21" s="353"/>
      <c r="S21" s="353"/>
    </row>
    <row r="22" spans="1:19" ht="15.75">
      <c r="A22" s="33" t="s">
        <v>347</v>
      </c>
      <c r="B22" s="602">
        <v>346.652</v>
      </c>
      <c r="C22" s="602">
        <v>567.901</v>
      </c>
      <c r="D22" s="602">
        <v>914.554</v>
      </c>
      <c r="E22" s="602"/>
      <c r="F22" s="602">
        <v>0</v>
      </c>
      <c r="G22" s="602">
        <v>0</v>
      </c>
      <c r="H22" s="602">
        <v>0</v>
      </c>
      <c r="I22" s="562"/>
      <c r="J22" s="564">
        <f>'T10.8'!B22+'T10.8'!F22+'T10.8'!J22+'T10.8 (continued)'!B22+F22</f>
        <v>1354.882</v>
      </c>
      <c r="K22" s="564">
        <f>'T10.8'!C22+'T10.8'!G22+'T10.8'!K22+'T10.8 (continued)'!C22+G22</f>
        <v>10536.513</v>
      </c>
      <c r="L22" s="564">
        <f>'T10.8'!D22+'T10.8'!H22+'T10.8'!L22+'T10.8 (continued)'!D22+H22</f>
        <v>11891.394999999999</v>
      </c>
      <c r="M22" s="353"/>
      <c r="N22" s="353" t="s">
        <v>448</v>
      </c>
      <c r="O22" s="354"/>
      <c r="Q22" s="353"/>
      <c r="S22" s="353"/>
    </row>
    <row r="23" spans="1:19" ht="15.75">
      <c r="A23" s="33" t="s">
        <v>356</v>
      </c>
      <c r="B23" s="602">
        <v>0</v>
      </c>
      <c r="C23" s="602">
        <v>0</v>
      </c>
      <c r="D23" s="602">
        <v>0</v>
      </c>
      <c r="E23" s="602"/>
      <c r="F23" s="602">
        <v>0</v>
      </c>
      <c r="G23" s="602">
        <v>0</v>
      </c>
      <c r="H23" s="602">
        <v>0</v>
      </c>
      <c r="I23" s="562"/>
      <c r="J23" s="564">
        <f>'T10.8'!B23+'T10.8'!F23+'T10.8'!J23+'T10.8 (continued)'!B23+F23</f>
        <v>50.061</v>
      </c>
      <c r="K23" s="564">
        <f>'T10.8'!C23+'T10.8'!G23+'T10.8'!K23+'T10.8 (continued)'!C23+G23</f>
        <v>1318.188</v>
      </c>
      <c r="L23" s="564">
        <f>'T10.8'!D23+'T10.8'!H23+'T10.8'!L23+'T10.8 (continued)'!D23+H23</f>
        <v>1368.249</v>
      </c>
      <c r="M23" s="353"/>
      <c r="N23" s="353" t="s">
        <v>448</v>
      </c>
      <c r="O23" s="354"/>
      <c r="Q23" s="353"/>
      <c r="S23" s="353"/>
    </row>
    <row r="24" spans="1:19" ht="15.75">
      <c r="A24" s="33" t="s">
        <v>348</v>
      </c>
      <c r="B24" s="602">
        <v>0.033</v>
      </c>
      <c r="C24" s="602">
        <v>30.169</v>
      </c>
      <c r="D24" s="602">
        <v>30.202</v>
      </c>
      <c r="E24" s="602"/>
      <c r="F24" s="602">
        <v>0</v>
      </c>
      <c r="G24" s="602">
        <v>0</v>
      </c>
      <c r="H24" s="602">
        <v>0</v>
      </c>
      <c r="I24" s="562"/>
      <c r="J24" s="564">
        <f>'T10.8'!B24+'T10.8'!F24+'T10.8'!J24+'T10.8 (continued)'!B24+F24</f>
        <v>5.705000000000001</v>
      </c>
      <c r="K24" s="564">
        <f>'T10.8'!C24+'T10.8'!G24+'T10.8'!K24+'T10.8 (continued)'!C24+G24</f>
        <v>56.587999999999994</v>
      </c>
      <c r="L24" s="564">
        <f>'T10.8'!D24+'T10.8'!H24+'T10.8'!L24+'T10.8 (continued)'!D24+H24</f>
        <v>62.293000000000006</v>
      </c>
      <c r="M24" s="353"/>
      <c r="N24" s="353" t="s">
        <v>448</v>
      </c>
      <c r="O24" s="354"/>
      <c r="Q24" s="353"/>
      <c r="S24" s="353"/>
    </row>
    <row r="25" spans="1:19" ht="15.75">
      <c r="A25" s="33" t="s">
        <v>717</v>
      </c>
      <c r="B25" s="602">
        <v>0</v>
      </c>
      <c r="C25" s="602">
        <v>0</v>
      </c>
      <c r="D25" s="602">
        <v>0</v>
      </c>
      <c r="E25" s="602"/>
      <c r="F25" s="602">
        <v>0</v>
      </c>
      <c r="G25" s="602">
        <v>0</v>
      </c>
      <c r="H25" s="602">
        <v>0</v>
      </c>
      <c r="I25" s="562"/>
      <c r="J25" s="564">
        <f>'T10.8'!B25+'T10.8'!F25+'T10.8'!J25+'T10.8 (continued)'!B25+F25</f>
        <v>0</v>
      </c>
      <c r="K25" s="564">
        <f>'T10.8'!C25+'T10.8'!G25+'T10.8'!K25+'T10.8 (continued)'!C25+G25</f>
        <v>10.434</v>
      </c>
      <c r="L25" s="564">
        <f>'T10.8'!D25+'T10.8'!H25+'T10.8'!L25+'T10.8 (continued)'!D25+H25</f>
        <v>10.434</v>
      </c>
      <c r="M25" s="353"/>
      <c r="N25" s="353" t="s">
        <v>448</v>
      </c>
      <c r="O25" s="354"/>
      <c r="Q25" s="353"/>
      <c r="S25" s="353"/>
    </row>
    <row r="26" spans="1:19" ht="15.75">
      <c r="A26" s="33" t="s">
        <v>400</v>
      </c>
      <c r="B26" s="602">
        <v>37.454</v>
      </c>
      <c r="C26" s="602">
        <v>230.172</v>
      </c>
      <c r="D26" s="602">
        <v>267.626</v>
      </c>
      <c r="E26" s="602"/>
      <c r="F26" s="602">
        <v>0</v>
      </c>
      <c r="G26" s="602">
        <v>0</v>
      </c>
      <c r="H26" s="602">
        <v>0</v>
      </c>
      <c r="I26" s="562"/>
      <c r="J26" s="564">
        <f>'T10.8'!B26+'T10.8'!F26+'T10.8'!J26+'T10.8 (continued)'!B26+F26</f>
        <v>72.344</v>
      </c>
      <c r="K26" s="564">
        <f>'T10.8'!C26+'T10.8'!G26+'T10.8'!K26+'T10.8 (continued)'!C26+G26</f>
        <v>1512.6019999999999</v>
      </c>
      <c r="L26" s="564">
        <f>'T10.8'!D26+'T10.8'!H26+'T10.8'!L26+'T10.8 (continued)'!D26+H26</f>
        <v>1584.946</v>
      </c>
      <c r="M26" s="353"/>
      <c r="N26" s="353" t="s">
        <v>448</v>
      </c>
      <c r="O26" s="354"/>
      <c r="Q26" s="353"/>
      <c r="S26" s="353"/>
    </row>
    <row r="27" spans="1:19" ht="15.75">
      <c r="A27" s="33" t="s">
        <v>349</v>
      </c>
      <c r="B27" s="602">
        <v>0</v>
      </c>
      <c r="C27" s="602">
        <v>0</v>
      </c>
      <c r="D27" s="602">
        <v>0</v>
      </c>
      <c r="E27" s="602"/>
      <c r="F27" s="602">
        <v>0</v>
      </c>
      <c r="G27" s="602">
        <v>0</v>
      </c>
      <c r="H27" s="602">
        <v>0</v>
      </c>
      <c r="I27" s="562"/>
      <c r="J27" s="564">
        <f>'T10.8'!B27+'T10.8'!F27+'T10.8'!J27+'T10.8 (continued)'!B27+F27</f>
        <v>466.053</v>
      </c>
      <c r="K27" s="564">
        <f>'T10.8'!C27+'T10.8'!G27+'T10.8'!K27+'T10.8 (continued)'!C27+G27</f>
        <v>357.85400000000004</v>
      </c>
      <c r="L27" s="564">
        <f>'T10.8'!D27+'T10.8'!H27+'T10.8'!L27+'T10.8 (continued)'!D27+H27</f>
        <v>823.907</v>
      </c>
      <c r="M27" s="353"/>
      <c r="N27" s="353"/>
      <c r="O27" s="354"/>
      <c r="Q27" s="353"/>
      <c r="S27" s="353"/>
    </row>
    <row r="28" spans="1:12" ht="6" customHeight="1">
      <c r="A28" s="355"/>
      <c r="B28" s="265" t="s">
        <v>287</v>
      </c>
      <c r="C28" s="265" t="s">
        <v>287</v>
      </c>
      <c r="D28" s="265" t="s">
        <v>287</v>
      </c>
      <c r="E28" s="265"/>
      <c r="F28" s="265" t="s">
        <v>287</v>
      </c>
      <c r="G28" s="265" t="s">
        <v>287</v>
      </c>
      <c r="H28" s="265" t="s">
        <v>287</v>
      </c>
      <c r="I28" s="352"/>
      <c r="J28" s="564" t="s">
        <v>287</v>
      </c>
      <c r="K28" s="564" t="s">
        <v>287</v>
      </c>
      <c r="L28" s="564" t="s">
        <v>287</v>
      </c>
    </row>
    <row r="29" spans="1:12" ht="15.75">
      <c r="A29" s="37" t="s">
        <v>633</v>
      </c>
      <c r="B29" s="603">
        <f>SUM(B10:B27)</f>
        <v>569.3249999999999</v>
      </c>
      <c r="C29" s="603">
        <f aca="true" t="shared" si="0" ref="C29:H29">SUM(C10:C27)</f>
        <v>1528.2949999999998</v>
      </c>
      <c r="D29" s="603">
        <f t="shared" si="0"/>
        <v>2097.624</v>
      </c>
      <c r="E29" s="603"/>
      <c r="F29" s="603">
        <f t="shared" si="0"/>
        <v>90.879</v>
      </c>
      <c r="G29" s="603">
        <f t="shared" si="0"/>
        <v>96.898</v>
      </c>
      <c r="H29" s="603">
        <f t="shared" si="0"/>
        <v>187.777</v>
      </c>
      <c r="I29" s="564"/>
      <c r="J29" s="564">
        <f>'T10.8'!B29+'T10.8'!F29+'T10.8'!J29+'T10.8 (continued)'!B29+F29</f>
        <v>4361.387</v>
      </c>
      <c r="K29" s="564">
        <f>'T10.8'!C29+'T10.8'!G29+'T10.8'!K29+'T10.8 (continued)'!C29+G29</f>
        <v>29813.194</v>
      </c>
      <c r="L29" s="564">
        <f>SUM(J29:K29)</f>
        <v>34174.581</v>
      </c>
    </row>
    <row r="30" spans="1:12" ht="6" customHeight="1">
      <c r="A30" s="33"/>
      <c r="B30" s="605"/>
      <c r="C30" s="605"/>
      <c r="D30" s="605"/>
      <c r="E30" s="605"/>
      <c r="F30" s="605"/>
      <c r="G30" s="605"/>
      <c r="H30" s="605"/>
      <c r="I30" s="356"/>
      <c r="J30" s="564"/>
      <c r="K30" s="564"/>
      <c r="L30" s="564"/>
    </row>
    <row r="31" spans="1:12" ht="15.75">
      <c r="A31" s="37" t="s">
        <v>390</v>
      </c>
      <c r="B31" s="605"/>
      <c r="C31" s="605"/>
      <c r="D31" s="605"/>
      <c r="E31" s="605"/>
      <c r="F31" s="605"/>
      <c r="G31" s="605"/>
      <c r="H31" s="605"/>
      <c r="I31" s="356"/>
      <c r="J31" s="564"/>
      <c r="K31" s="564"/>
      <c r="L31" s="564"/>
    </row>
    <row r="32" spans="1:19" ht="15.75">
      <c r="A32" s="33" t="s">
        <v>446</v>
      </c>
      <c r="B32" s="602">
        <v>0.007</v>
      </c>
      <c r="C32" s="602">
        <v>0</v>
      </c>
      <c r="D32" s="602">
        <v>0.007</v>
      </c>
      <c r="E32" s="32"/>
      <c r="F32" s="602">
        <v>0</v>
      </c>
      <c r="G32" s="602">
        <v>0</v>
      </c>
      <c r="H32" s="602">
        <v>0</v>
      </c>
      <c r="I32" s="562"/>
      <c r="J32" s="564">
        <f>'T10.8'!B32+'T10.8'!F32+'T10.8'!J32+'T10.8 (continued)'!B32+F32</f>
        <v>375.204</v>
      </c>
      <c r="K32" s="564">
        <f>'T10.8'!C32+'T10.8'!G32+'T10.8'!K32+'T10.8 (continued)'!C32+G32</f>
        <v>13.945</v>
      </c>
      <c r="L32" s="564">
        <f>SUM(J32:K32)</f>
        <v>389.149</v>
      </c>
      <c r="M32" s="353"/>
      <c r="O32" s="354"/>
      <c r="Q32" s="353"/>
      <c r="S32" s="353"/>
    </row>
    <row r="33" spans="1:19" ht="15.75">
      <c r="A33" s="33" t="s">
        <v>614</v>
      </c>
      <c r="B33" s="602">
        <v>0</v>
      </c>
      <c r="C33" s="602">
        <v>0</v>
      </c>
      <c r="D33" s="602">
        <v>0</v>
      </c>
      <c r="E33" s="32"/>
      <c r="F33" s="602">
        <v>0</v>
      </c>
      <c r="G33" s="602">
        <v>0</v>
      </c>
      <c r="H33" s="602">
        <v>0</v>
      </c>
      <c r="I33" s="562"/>
      <c r="J33" s="564">
        <f>'T10.8'!B33+'T10.8'!F33+'T10.8'!J33+'T10.8 (continued)'!B33+F33</f>
        <v>0.494</v>
      </c>
      <c r="K33" s="564">
        <f>'T10.8'!C33+'T10.8'!G33+'T10.8'!K33+'T10.8 (continued)'!C33+G33</f>
        <v>0</v>
      </c>
      <c r="L33" s="564">
        <f aca="true" t="shared" si="1" ref="L33:L43">SUM(J33:K33)</f>
        <v>0.494</v>
      </c>
      <c r="M33" s="353"/>
      <c r="O33" s="354"/>
      <c r="Q33" s="353"/>
      <c r="S33" s="353"/>
    </row>
    <row r="34" spans="1:19" ht="15.75">
      <c r="A34" s="33" t="s">
        <v>350</v>
      </c>
      <c r="B34" s="602">
        <v>0.541</v>
      </c>
      <c r="C34" s="602">
        <v>0</v>
      </c>
      <c r="D34" s="602">
        <v>0.541</v>
      </c>
      <c r="E34" s="32"/>
      <c r="F34" s="602">
        <v>0</v>
      </c>
      <c r="G34" s="602">
        <v>0</v>
      </c>
      <c r="H34" s="602">
        <v>0</v>
      </c>
      <c r="I34" s="562"/>
      <c r="J34" s="564">
        <f>'T10.8'!B34+'T10.8'!F34+'T10.8'!J34+'T10.8 (continued)'!B34+F34</f>
        <v>5.344</v>
      </c>
      <c r="K34" s="564">
        <f>'T10.8'!C34+'T10.8'!G34+'T10.8'!K34+'T10.8 (continued)'!C34+G34</f>
        <v>14.946</v>
      </c>
      <c r="L34" s="564">
        <f t="shared" si="1"/>
        <v>20.29</v>
      </c>
      <c r="M34" s="353"/>
      <c r="O34" s="354"/>
      <c r="Q34" s="353"/>
      <c r="S34" s="353"/>
    </row>
    <row r="35" spans="1:19" ht="15.75">
      <c r="A35" s="33" t="s">
        <v>718</v>
      </c>
      <c r="B35" s="602">
        <v>0</v>
      </c>
      <c r="C35" s="602">
        <v>0</v>
      </c>
      <c r="D35" s="602">
        <v>0</v>
      </c>
      <c r="E35" s="32"/>
      <c r="F35" s="602">
        <v>0</v>
      </c>
      <c r="G35" s="602">
        <v>0</v>
      </c>
      <c r="H35" s="602">
        <v>0</v>
      </c>
      <c r="I35" s="562"/>
      <c r="J35" s="564">
        <f>'T10.8'!B35+'T10.8'!F35+'T10.8'!J35+'T10.8 (continued)'!B35+F35</f>
        <v>1.236</v>
      </c>
      <c r="K35" s="564">
        <f>'T10.8'!C35+'T10.8'!G35+'T10.8'!K35+'T10.8 (continued)'!C35+G35</f>
        <v>14.851</v>
      </c>
      <c r="L35" s="564">
        <f t="shared" si="1"/>
        <v>16.087</v>
      </c>
      <c r="M35" s="353"/>
      <c r="O35" s="354"/>
      <c r="Q35" s="353"/>
      <c r="S35" s="353"/>
    </row>
    <row r="36" spans="1:19" ht="15.75">
      <c r="A36" s="33" t="s">
        <v>589</v>
      </c>
      <c r="B36" s="602">
        <v>0</v>
      </c>
      <c r="C36" s="602">
        <v>0</v>
      </c>
      <c r="D36" s="602">
        <v>0</v>
      </c>
      <c r="E36" s="32"/>
      <c r="F36" s="602">
        <v>0</v>
      </c>
      <c r="G36" s="602">
        <v>0</v>
      </c>
      <c r="H36" s="602">
        <v>0</v>
      </c>
      <c r="I36" s="562"/>
      <c r="J36" s="564">
        <f>'T10.8'!B36+'T10.8'!F36+'T10.8'!J36+'T10.8 (continued)'!B36+F36</f>
        <v>6.837999999999999</v>
      </c>
      <c r="K36" s="564">
        <f>'T10.8'!C36+'T10.8'!G36+'T10.8'!K36+'T10.8 (continued)'!C36+G36</f>
        <v>14.366</v>
      </c>
      <c r="L36" s="564">
        <f t="shared" si="1"/>
        <v>21.204</v>
      </c>
      <c r="M36" s="353"/>
      <c r="O36" s="354"/>
      <c r="Q36" s="353"/>
      <c r="S36" s="353"/>
    </row>
    <row r="37" spans="1:19" ht="17.25" customHeight="1">
      <c r="A37" s="157" t="s">
        <v>352</v>
      </c>
      <c r="B37" s="602">
        <v>0.12</v>
      </c>
      <c r="C37" s="602">
        <v>0</v>
      </c>
      <c r="D37" s="602">
        <v>0.12</v>
      </c>
      <c r="E37" s="32"/>
      <c r="F37" s="602">
        <v>0</v>
      </c>
      <c r="G37" s="602">
        <v>0</v>
      </c>
      <c r="H37" s="602">
        <v>0</v>
      </c>
      <c r="I37" s="562"/>
      <c r="J37" s="564">
        <f>'T10.8'!B37+'T10.8'!F37+'T10.8'!J37+'T10.8 (continued)'!B37+F37</f>
        <v>0.12</v>
      </c>
      <c r="K37" s="564">
        <f>'T10.8'!C37+'T10.8'!G37+'T10.8'!K37+'T10.8 (continued)'!C37+G37</f>
        <v>8.306</v>
      </c>
      <c r="L37" s="564">
        <f t="shared" si="1"/>
        <v>8.425999999999998</v>
      </c>
      <c r="M37" s="353"/>
      <c r="O37" s="354"/>
      <c r="Q37" s="353"/>
      <c r="S37" s="353"/>
    </row>
    <row r="38" spans="1:19" s="2" customFormat="1" ht="15.75">
      <c r="A38" s="157" t="s">
        <v>449</v>
      </c>
      <c r="B38" s="606">
        <v>0</v>
      </c>
      <c r="C38" s="606">
        <v>0</v>
      </c>
      <c r="D38" s="606">
        <v>0</v>
      </c>
      <c r="E38" s="606">
        <v>0</v>
      </c>
      <c r="F38" s="606">
        <v>0</v>
      </c>
      <c r="G38" s="606">
        <v>0</v>
      </c>
      <c r="H38" s="606">
        <v>0</v>
      </c>
      <c r="I38" s="31"/>
      <c r="J38" s="564">
        <f>'T10.8'!B38+'T10.8'!F38+'T10.8'!J38+'T10.8 (continued)'!B38+F38</f>
        <v>37.169</v>
      </c>
      <c r="K38" s="564">
        <f>'T10.8'!C38+'T10.8'!G38+'T10.8'!K38+'T10.8 (continued)'!C38+G38</f>
        <v>27.141</v>
      </c>
      <c r="L38" s="564">
        <f t="shared" si="1"/>
        <v>64.31</v>
      </c>
      <c r="M38" s="353"/>
      <c r="O38" s="354"/>
      <c r="Q38" s="353"/>
      <c r="S38" s="353"/>
    </row>
    <row r="39" spans="1:19" ht="15.75">
      <c r="A39" s="157" t="s">
        <v>355</v>
      </c>
      <c r="B39" s="602">
        <v>12.831</v>
      </c>
      <c r="C39" s="602">
        <v>15.53</v>
      </c>
      <c r="D39" s="602">
        <v>28.361</v>
      </c>
      <c r="E39" s="32"/>
      <c r="F39" s="602">
        <v>9.532</v>
      </c>
      <c r="G39" s="602">
        <v>4.937</v>
      </c>
      <c r="H39" s="602">
        <v>14.469</v>
      </c>
      <c r="I39" s="562"/>
      <c r="J39" s="564">
        <f>'T10.8'!B39+'T10.8'!F39+'T10.8'!J39+'T10.8 (continued)'!B39+F39</f>
        <v>2831.364</v>
      </c>
      <c r="K39" s="564">
        <f>'T10.8'!C39+'T10.8'!G39+'T10.8'!K39+'T10.8 (continued)'!C39+G39</f>
        <v>734.2810000000001</v>
      </c>
      <c r="L39" s="564">
        <f t="shared" si="1"/>
        <v>3565.645</v>
      </c>
      <c r="M39" s="353"/>
      <c r="O39" s="354"/>
      <c r="Q39" s="353"/>
      <c r="S39" s="353"/>
    </row>
    <row r="40" spans="1:19" ht="15.75">
      <c r="A40" s="157" t="s">
        <v>357</v>
      </c>
      <c r="B40" s="602">
        <v>0</v>
      </c>
      <c r="C40" s="602">
        <v>0</v>
      </c>
      <c r="D40" s="602">
        <v>0</v>
      </c>
      <c r="E40" s="32"/>
      <c r="F40" s="602">
        <v>0</v>
      </c>
      <c r="G40" s="602">
        <v>0</v>
      </c>
      <c r="H40" s="602">
        <v>0</v>
      </c>
      <c r="I40" s="562"/>
      <c r="J40" s="564">
        <f>'T10.8'!B40+'T10.8'!F40+'T10.8'!J40+'T10.8 (continued)'!B40+F40</f>
        <v>2015.547</v>
      </c>
      <c r="K40" s="564">
        <f>'T10.8'!C40+'T10.8'!G40+'T10.8'!K40+'T10.8 (continued)'!C40+G40</f>
        <v>69.111</v>
      </c>
      <c r="L40" s="564">
        <f t="shared" si="1"/>
        <v>2084.658</v>
      </c>
      <c r="M40" s="353"/>
      <c r="O40" s="354"/>
      <c r="Q40" s="353"/>
      <c r="S40" s="353"/>
    </row>
    <row r="41" spans="1:19" ht="15.75">
      <c r="A41" s="157" t="s">
        <v>590</v>
      </c>
      <c r="B41" s="602">
        <v>0</v>
      </c>
      <c r="C41" s="602">
        <v>0</v>
      </c>
      <c r="D41" s="602">
        <v>0</v>
      </c>
      <c r="E41" s="32"/>
      <c r="F41" s="602">
        <v>0</v>
      </c>
      <c r="G41" s="602">
        <v>0</v>
      </c>
      <c r="H41" s="602">
        <v>0</v>
      </c>
      <c r="I41" s="562"/>
      <c r="J41" s="564">
        <f>'T10.8'!B41+'T10.8'!F41+'T10.8'!J41+'T10.8 (continued)'!B41+F41</f>
        <v>0.121</v>
      </c>
      <c r="K41" s="564">
        <f>'T10.8'!C41+'T10.8'!G41+'T10.8'!K41+'T10.8 (continued)'!C41+G41</f>
        <v>1.193</v>
      </c>
      <c r="L41" s="564">
        <f t="shared" si="1"/>
        <v>1.314</v>
      </c>
      <c r="M41" s="353"/>
      <c r="O41" s="354"/>
      <c r="Q41" s="353"/>
      <c r="S41" s="353"/>
    </row>
    <row r="42" spans="1:19" ht="15.75">
      <c r="A42" s="264" t="s">
        <v>358</v>
      </c>
      <c r="B42" s="602">
        <v>1.87</v>
      </c>
      <c r="C42" s="602">
        <v>0</v>
      </c>
      <c r="D42" s="602">
        <v>1.87</v>
      </c>
      <c r="E42" s="32"/>
      <c r="F42" s="602">
        <v>0</v>
      </c>
      <c r="G42" s="602">
        <v>0</v>
      </c>
      <c r="H42" s="602">
        <v>0</v>
      </c>
      <c r="I42" s="562"/>
      <c r="J42" s="564">
        <f>'T10.8'!B42+'T10.8'!F42+'T10.8'!J42+'T10.8 (continued)'!B42+F42</f>
        <v>1.87</v>
      </c>
      <c r="K42" s="564">
        <f>'T10.8'!C42+'T10.8'!G42+'T10.8'!K42+'T10.8 (continued)'!C42+G42</f>
        <v>100.9</v>
      </c>
      <c r="L42" s="564">
        <f t="shared" si="1"/>
        <v>102.77000000000001</v>
      </c>
      <c r="M42" s="353"/>
      <c r="O42" s="354"/>
      <c r="Q42" s="353"/>
      <c r="S42" s="353"/>
    </row>
    <row r="43" spans="1:19" ht="15.75">
      <c r="A43" s="264" t="s">
        <v>688</v>
      </c>
      <c r="B43" s="602">
        <v>0.016</v>
      </c>
      <c r="C43" s="602">
        <v>0</v>
      </c>
      <c r="D43" s="602">
        <v>0.016</v>
      </c>
      <c r="E43" s="32"/>
      <c r="F43" s="602">
        <v>0</v>
      </c>
      <c r="G43" s="602">
        <v>0</v>
      </c>
      <c r="H43" s="602">
        <v>0</v>
      </c>
      <c r="I43" s="562"/>
      <c r="J43" s="564">
        <f>'T10.8'!B43+'T10.8'!F43+'T10.8'!J43+'T10.8 (continued)'!B43+F43</f>
        <v>11.681</v>
      </c>
      <c r="K43" s="564">
        <f>'T10.8'!C43+'T10.8'!G43+'T10.8'!K43+'T10.8 (continued)'!C43+G43</f>
        <v>0</v>
      </c>
      <c r="L43" s="564">
        <f t="shared" si="1"/>
        <v>11.681</v>
      </c>
      <c r="M43" s="353"/>
      <c r="O43" s="354"/>
      <c r="Q43" s="353"/>
      <c r="S43" s="353"/>
    </row>
    <row r="44" spans="1:12" ht="15.75">
      <c r="A44" s="2" t="s">
        <v>501</v>
      </c>
      <c r="B44" s="607">
        <f>SUM(B32:B43)</f>
        <v>15.385</v>
      </c>
      <c r="C44" s="607">
        <f aca="true" t="shared" si="2" ref="C44:H44">SUM(C32:C43)</f>
        <v>15.53</v>
      </c>
      <c r="D44" s="607">
        <f t="shared" si="2"/>
        <v>30.915</v>
      </c>
      <c r="E44" s="607"/>
      <c r="F44" s="607">
        <f t="shared" si="2"/>
        <v>9.532</v>
      </c>
      <c r="G44" s="607">
        <f t="shared" si="2"/>
        <v>4.937</v>
      </c>
      <c r="H44" s="607">
        <f t="shared" si="2"/>
        <v>14.469</v>
      </c>
      <c r="I44" s="566"/>
      <c r="J44" s="564">
        <f>'T10.8'!B44+'T10.8'!F44+'T10.8'!J44+'T10.8 (continued)'!B44+F44</f>
        <v>5286.987999999999</v>
      </c>
      <c r="K44" s="564">
        <f>'T10.8'!C44+'T10.8'!G44+'T10.8'!K44+'T10.8 (continued)'!C44+G44</f>
        <v>999.04</v>
      </c>
      <c r="L44" s="564">
        <f>SUM(J44:K44)</f>
        <v>6286.027999999999</v>
      </c>
    </row>
    <row r="45" spans="1:12" ht="6" customHeight="1">
      <c r="A45" s="2"/>
      <c r="B45" s="608"/>
      <c r="C45" s="608"/>
      <c r="D45" s="608"/>
      <c r="E45" s="608"/>
      <c r="F45" s="608"/>
      <c r="G45" s="608"/>
      <c r="H45" s="608"/>
      <c r="I45" s="357"/>
      <c r="J45" s="564"/>
      <c r="K45" s="564"/>
      <c r="L45" s="564"/>
    </row>
    <row r="46" spans="1:12" ht="18" customHeight="1">
      <c r="A46" s="37" t="s">
        <v>22</v>
      </c>
      <c r="B46" s="609"/>
      <c r="C46" s="609"/>
      <c r="D46" s="610"/>
      <c r="E46" s="610"/>
      <c r="F46" s="610"/>
      <c r="G46" s="610"/>
      <c r="H46" s="610"/>
      <c r="I46" s="358"/>
      <c r="J46" s="564"/>
      <c r="K46" s="564"/>
      <c r="L46" s="564"/>
    </row>
    <row r="47" spans="1:12" ht="18" customHeight="1">
      <c r="A47" s="264" t="s">
        <v>591</v>
      </c>
      <c r="B47" s="602">
        <v>0</v>
      </c>
      <c r="C47" s="602">
        <v>0</v>
      </c>
      <c r="D47" s="602">
        <v>0</v>
      </c>
      <c r="E47" s="265"/>
      <c r="F47" s="602">
        <v>0</v>
      </c>
      <c r="G47" s="602">
        <v>0</v>
      </c>
      <c r="H47" s="602">
        <v>0</v>
      </c>
      <c r="I47" s="562"/>
      <c r="J47" s="564">
        <f>'T10.8'!B47+'T10.8'!F47+'T10.8'!J47+'T10.8 (continued)'!B47+F47</f>
        <v>222.506</v>
      </c>
      <c r="K47" s="564">
        <f>'T10.8'!C47+'T10.8'!G47+'T10.8'!K47+'T10.8 (continued)'!C47+G47</f>
        <v>14.572</v>
      </c>
      <c r="L47" s="564">
        <f aca="true" t="shared" si="3" ref="L47:L52">SUM(J47:K47)</f>
        <v>237.078</v>
      </c>
    </row>
    <row r="48" spans="1:12" ht="18" customHeight="1">
      <c r="A48" s="264" t="s">
        <v>592</v>
      </c>
      <c r="B48" s="602">
        <v>0</v>
      </c>
      <c r="C48" s="602">
        <v>0</v>
      </c>
      <c r="D48" s="602">
        <v>0</v>
      </c>
      <c r="E48" s="602"/>
      <c r="F48" s="602">
        <v>0</v>
      </c>
      <c r="G48" s="602">
        <v>0</v>
      </c>
      <c r="H48" s="602">
        <v>0</v>
      </c>
      <c r="I48" s="562"/>
      <c r="J48" s="564">
        <f>'T10.8'!B48+'T10.8'!F48+'T10.8'!J48+'T10.8 (continued)'!B48+F48</f>
        <v>0</v>
      </c>
      <c r="K48" s="564">
        <f>'T10.8'!C48+'T10.8'!G48+'T10.8'!K48+'T10.8 (continued)'!C48+G48</f>
        <v>2.537</v>
      </c>
      <c r="L48" s="564">
        <f t="shared" si="3"/>
        <v>2.537</v>
      </c>
    </row>
    <row r="49" spans="1:12" ht="18" customHeight="1">
      <c r="A49" s="264" t="s">
        <v>719</v>
      </c>
      <c r="B49" s="602">
        <v>0</v>
      </c>
      <c r="C49" s="602">
        <v>0</v>
      </c>
      <c r="D49" s="602">
        <v>0</v>
      </c>
      <c r="E49" s="265"/>
      <c r="F49" s="602">
        <v>0</v>
      </c>
      <c r="G49" s="602">
        <v>0</v>
      </c>
      <c r="H49" s="602">
        <v>0</v>
      </c>
      <c r="I49" s="562"/>
      <c r="J49" s="564">
        <f>'T10.8'!B49+'T10.8'!F49+'T10.8'!J49+'T10.8 (continued)'!B49+F49</f>
        <v>0.961</v>
      </c>
      <c r="K49" s="564">
        <f>'T10.8'!C49+'T10.8'!G49+'T10.8'!K49+'T10.8 (continued)'!C49+G49</f>
        <v>0.326</v>
      </c>
      <c r="L49" s="564">
        <f t="shared" si="3"/>
        <v>1.287</v>
      </c>
    </row>
    <row r="50" spans="1:12" ht="18" customHeight="1">
      <c r="A50" s="264" t="s">
        <v>720</v>
      </c>
      <c r="B50" s="602">
        <v>0</v>
      </c>
      <c r="C50" s="602">
        <v>0</v>
      </c>
      <c r="D50" s="602">
        <v>0</v>
      </c>
      <c r="E50" s="265"/>
      <c r="F50" s="602">
        <v>0</v>
      </c>
      <c r="G50" s="602">
        <v>0</v>
      </c>
      <c r="H50" s="602">
        <v>0</v>
      </c>
      <c r="I50" s="562"/>
      <c r="J50" s="564">
        <f>'T10.8'!B50+'T10.8'!F50+'T10.8'!J50+'T10.8 (continued)'!B50+F50</f>
        <v>0</v>
      </c>
      <c r="K50" s="564">
        <f>'T10.8'!C50+'T10.8'!G50+'T10.8'!K50+'T10.8 (continued)'!C50+G50</f>
        <v>5.167</v>
      </c>
      <c r="L50" s="564">
        <f t="shared" si="3"/>
        <v>5.167</v>
      </c>
    </row>
    <row r="51" spans="1:12" ht="18" customHeight="1">
      <c r="A51" s="264" t="s">
        <v>365</v>
      </c>
      <c r="B51" s="602">
        <v>0</v>
      </c>
      <c r="C51" s="602">
        <v>0.121</v>
      </c>
      <c r="D51" s="602">
        <v>0.121</v>
      </c>
      <c r="E51" s="265"/>
      <c r="F51" s="602">
        <v>0</v>
      </c>
      <c r="G51" s="602">
        <v>0</v>
      </c>
      <c r="H51" s="602">
        <v>0</v>
      </c>
      <c r="I51" s="562"/>
      <c r="J51" s="564">
        <f>'T10.8'!B51+'T10.8'!F51+'T10.8'!J51+'T10.8 (continued)'!B51+F51</f>
        <v>1274.5910000000001</v>
      </c>
      <c r="K51" s="564">
        <f>'T10.8'!C51+'T10.8'!G51+'T10.8'!K51+'T10.8 (continued)'!C51+G51</f>
        <v>18.625</v>
      </c>
      <c r="L51" s="564">
        <f t="shared" si="3"/>
        <v>1293.2160000000001</v>
      </c>
    </row>
    <row r="52" spans="1:12" ht="18" customHeight="1">
      <c r="A52" s="264" t="s">
        <v>366</v>
      </c>
      <c r="B52" s="602">
        <v>1.174</v>
      </c>
      <c r="C52" s="602">
        <v>0</v>
      </c>
      <c r="D52" s="602">
        <v>1.174</v>
      </c>
      <c r="E52" s="265"/>
      <c r="F52" s="602">
        <v>0</v>
      </c>
      <c r="G52" s="602">
        <v>0</v>
      </c>
      <c r="H52" s="602">
        <v>0</v>
      </c>
      <c r="I52" s="562"/>
      <c r="J52" s="564">
        <f>'T10.8'!B52+'T10.8'!F52+'T10.8'!J52+'T10.8 (continued)'!B52+F52</f>
        <v>1879.898</v>
      </c>
      <c r="K52" s="564">
        <f>'T10.8'!C52+'T10.8'!G52+'T10.8'!K52+'T10.8 (continued)'!C52+G52</f>
        <v>25.349</v>
      </c>
      <c r="L52" s="564">
        <f t="shared" si="3"/>
        <v>1905.2469999999998</v>
      </c>
    </row>
    <row r="53" spans="1:19" ht="15.75">
      <c r="A53" s="376" t="s">
        <v>598</v>
      </c>
      <c r="B53" s="603">
        <f>SUM(B47:B52)</f>
        <v>1.174</v>
      </c>
      <c r="C53" s="603">
        <f>SUM(C47:C52)</f>
        <v>0.121</v>
      </c>
      <c r="D53" s="603">
        <f>SUM(D47:D52)</f>
        <v>1.295</v>
      </c>
      <c r="E53" s="603"/>
      <c r="F53" s="603">
        <f>SUM(F47:F52)</f>
        <v>0</v>
      </c>
      <c r="G53" s="603">
        <f>SUM(G47:G52)</f>
        <v>0</v>
      </c>
      <c r="H53" s="603">
        <v>0</v>
      </c>
      <c r="I53" s="564"/>
      <c r="J53" s="564">
        <f>'T10.8'!B53+'T10.8'!F53+'T10.8'!J53+'T10.8 (continued)'!B53+F53</f>
        <v>3377.9559999999997</v>
      </c>
      <c r="K53" s="564">
        <f>'T10.8'!C53+'T10.8'!G53+'T10.8'!K53+'T10.8 (continued)'!C53+G53</f>
        <v>66.576</v>
      </c>
      <c r="L53" s="562">
        <v>3446</v>
      </c>
      <c r="M53" s="353"/>
      <c r="O53" s="354"/>
      <c r="Q53" s="353"/>
      <c r="S53" s="353"/>
    </row>
    <row r="54" spans="1:12" ht="6" customHeight="1">
      <c r="A54" s="157"/>
      <c r="B54" s="438" t="s">
        <v>287</v>
      </c>
      <c r="C54" s="438" t="s">
        <v>287</v>
      </c>
      <c r="D54" s="265" t="s">
        <v>287</v>
      </c>
      <c r="E54" s="265"/>
      <c r="F54" s="265" t="s">
        <v>287</v>
      </c>
      <c r="G54" s="265" t="s">
        <v>287</v>
      </c>
      <c r="H54" s="265" t="s">
        <v>287</v>
      </c>
      <c r="I54" s="352"/>
      <c r="J54" s="564" t="s">
        <v>287</v>
      </c>
      <c r="K54" s="564" t="s">
        <v>287</v>
      </c>
      <c r="L54" s="564" t="s">
        <v>287</v>
      </c>
    </row>
    <row r="55" spans="1:12" ht="18" customHeight="1">
      <c r="A55" s="355" t="s">
        <v>23</v>
      </c>
      <c r="B55" s="438" t="s">
        <v>287</v>
      </c>
      <c r="C55" s="438" t="s">
        <v>287</v>
      </c>
      <c r="D55" s="265" t="s">
        <v>287</v>
      </c>
      <c r="E55" s="265"/>
      <c r="F55" s="265" t="s">
        <v>287</v>
      </c>
      <c r="G55" s="265" t="s">
        <v>287</v>
      </c>
      <c r="H55" s="265" t="s">
        <v>287</v>
      </c>
      <c r="I55" s="352"/>
      <c r="J55" s="564" t="s">
        <v>287</v>
      </c>
      <c r="K55" s="564" t="s">
        <v>287</v>
      </c>
      <c r="L55" s="564" t="s">
        <v>287</v>
      </c>
    </row>
    <row r="56" spans="1:19" ht="15.75">
      <c r="A56" s="264" t="s">
        <v>593</v>
      </c>
      <c r="B56" s="602">
        <v>3.611</v>
      </c>
      <c r="C56" s="602">
        <v>0</v>
      </c>
      <c r="D56" s="602">
        <v>3.611</v>
      </c>
      <c r="E56" s="265"/>
      <c r="F56" s="602">
        <v>0</v>
      </c>
      <c r="G56" s="602">
        <v>0</v>
      </c>
      <c r="H56" s="602">
        <v>0</v>
      </c>
      <c r="I56" s="562"/>
      <c r="J56" s="564">
        <f>'T10.8'!B56+'T10.8'!F56+'T10.8'!J56+'T10.8 (continued)'!B56+F56</f>
        <v>73.53500000000001</v>
      </c>
      <c r="K56" s="564">
        <f>'T10.8'!C56+'T10.8'!G56+'T10.8'!K56+'T10.8 (continued)'!C56+G56</f>
        <v>0</v>
      </c>
      <c r="L56" s="564">
        <f>SUM(J56:K56)</f>
        <v>73.53500000000001</v>
      </c>
      <c r="M56" s="353"/>
      <c r="O56" s="354"/>
      <c r="Q56" s="353"/>
      <c r="S56" s="353"/>
    </row>
    <row r="57" spans="1:19" ht="15.75">
      <c r="A57" s="264" t="s">
        <v>615</v>
      </c>
      <c r="B57" s="602">
        <v>0.009</v>
      </c>
      <c r="C57" s="602">
        <v>0</v>
      </c>
      <c r="D57" s="602">
        <v>0.009</v>
      </c>
      <c r="E57" s="265"/>
      <c r="F57" s="602">
        <v>0</v>
      </c>
      <c r="G57" s="602">
        <v>0</v>
      </c>
      <c r="H57" s="602">
        <v>0</v>
      </c>
      <c r="I57" s="562"/>
      <c r="J57" s="564">
        <f>'T10.8'!B57+'T10.8'!F57+'T10.8'!J57+'T10.8 (continued)'!B57+F57</f>
        <v>0.009</v>
      </c>
      <c r="K57" s="564">
        <f>'T10.8'!C57+'T10.8'!G57+'T10.8'!K57+'T10.8 (continued)'!C57+G57</f>
        <v>278.885</v>
      </c>
      <c r="L57" s="564">
        <f aca="true" t="shared" si="4" ref="L57:L73">SUM(J57:K57)</f>
        <v>278.894</v>
      </c>
      <c r="M57" s="353"/>
      <c r="O57" s="354"/>
      <c r="Q57" s="353"/>
      <c r="S57" s="353"/>
    </row>
    <row r="58" spans="1:19" ht="15.75">
      <c r="A58" s="264" t="s">
        <v>721</v>
      </c>
      <c r="B58" s="602">
        <v>0</v>
      </c>
      <c r="C58" s="602">
        <v>0</v>
      </c>
      <c r="D58" s="602">
        <v>0</v>
      </c>
      <c r="E58" s="602">
        <v>0</v>
      </c>
      <c r="F58" s="602">
        <v>0</v>
      </c>
      <c r="G58" s="602">
        <v>0</v>
      </c>
      <c r="H58" s="602">
        <v>0</v>
      </c>
      <c r="I58" s="562"/>
      <c r="J58" s="564">
        <f>'T10.8'!B58+'T10.8'!F58+'T10.8'!J58+'T10.8 (continued)'!B58+F58</f>
        <v>0</v>
      </c>
      <c r="K58" s="564">
        <f>'T10.8'!C58+'T10.8'!G58+'T10.8'!K58+'T10.8 (continued)'!C58+G58</f>
        <v>95.139</v>
      </c>
      <c r="L58" s="564">
        <f t="shared" si="4"/>
        <v>95.139</v>
      </c>
      <c r="M58" s="353"/>
      <c r="O58" s="354"/>
      <c r="Q58" s="353"/>
      <c r="S58" s="353"/>
    </row>
    <row r="59" spans="1:19" ht="15.75">
      <c r="A59" s="264" t="s">
        <v>359</v>
      </c>
      <c r="B59" s="602">
        <v>1.921</v>
      </c>
      <c r="C59" s="602">
        <v>0</v>
      </c>
      <c r="D59" s="602">
        <v>1.921</v>
      </c>
      <c r="E59" s="265"/>
      <c r="F59" s="602">
        <v>0</v>
      </c>
      <c r="G59" s="602">
        <v>0</v>
      </c>
      <c r="H59" s="602">
        <v>0</v>
      </c>
      <c r="I59" s="562"/>
      <c r="J59" s="564">
        <f>'T10.8'!B59+'T10.8'!F59+'T10.8'!J59+'T10.8 (continued)'!B59+F59</f>
        <v>201.947</v>
      </c>
      <c r="K59" s="564">
        <f>'T10.8'!C59+'T10.8'!G59+'T10.8'!K59+'T10.8 (continued)'!C59+G59</f>
        <v>2.186</v>
      </c>
      <c r="L59" s="564">
        <f t="shared" si="4"/>
        <v>204.133</v>
      </c>
      <c r="M59" s="353"/>
      <c r="O59" s="354"/>
      <c r="Q59" s="353"/>
      <c r="S59" s="353"/>
    </row>
    <row r="60" spans="1:19" ht="15.75">
      <c r="A60" s="264" t="s">
        <v>360</v>
      </c>
      <c r="B60" s="602">
        <v>5.4</v>
      </c>
      <c r="C60" s="602">
        <v>0</v>
      </c>
      <c r="D60" s="602">
        <v>5.4</v>
      </c>
      <c r="E60" s="265"/>
      <c r="F60" s="602">
        <v>0</v>
      </c>
      <c r="G60" s="602">
        <v>0</v>
      </c>
      <c r="H60" s="602">
        <v>0</v>
      </c>
      <c r="I60" s="562"/>
      <c r="J60" s="564">
        <f>'T10.8'!B60+'T10.8'!F60+'T10.8'!J60+'T10.8 (continued)'!B60+F60</f>
        <v>25.905</v>
      </c>
      <c r="K60" s="564">
        <f>'T10.8'!C60+'T10.8'!G60+'T10.8'!K60+'T10.8 (continued)'!C60+G60</f>
        <v>1097.214</v>
      </c>
      <c r="L60" s="564">
        <f t="shared" si="4"/>
        <v>1123.119</v>
      </c>
      <c r="M60" s="353"/>
      <c r="O60" s="354"/>
      <c r="Q60" s="353"/>
      <c r="S60" s="353"/>
    </row>
    <row r="61" spans="1:19" ht="15.75">
      <c r="A61" s="264" t="s">
        <v>616</v>
      </c>
      <c r="B61" s="602">
        <v>1.642</v>
      </c>
      <c r="C61" s="602">
        <v>0</v>
      </c>
      <c r="D61" s="602">
        <v>1.642</v>
      </c>
      <c r="E61" s="265"/>
      <c r="F61" s="602">
        <v>0</v>
      </c>
      <c r="G61" s="602">
        <v>0</v>
      </c>
      <c r="H61" s="602">
        <v>0</v>
      </c>
      <c r="I61" s="562"/>
      <c r="J61" s="564">
        <f>'T10.8'!B61+'T10.8'!F61+'T10.8'!J61+'T10.8 (continued)'!B61+F61</f>
        <v>1.642</v>
      </c>
      <c r="K61" s="564">
        <f>'T10.8'!C61+'T10.8'!G61+'T10.8'!K61+'T10.8 (continued)'!C61+G61</f>
        <v>47.968</v>
      </c>
      <c r="L61" s="564">
        <f t="shared" si="4"/>
        <v>49.61000000000001</v>
      </c>
      <c r="M61" s="353"/>
      <c r="O61" s="354"/>
      <c r="Q61" s="353"/>
      <c r="S61" s="353"/>
    </row>
    <row r="62" spans="1:19" ht="15.75">
      <c r="A62" s="264" t="s">
        <v>362</v>
      </c>
      <c r="B62" s="602">
        <v>0</v>
      </c>
      <c r="C62" s="602">
        <v>0</v>
      </c>
      <c r="D62" s="602">
        <v>0</v>
      </c>
      <c r="E62" s="265"/>
      <c r="F62" s="602">
        <v>0</v>
      </c>
      <c r="G62" s="602">
        <v>0</v>
      </c>
      <c r="H62" s="602">
        <v>0</v>
      </c>
      <c r="I62" s="562"/>
      <c r="J62" s="564">
        <f>'T10.8'!B62+'T10.8'!F62+'T10.8'!J62+'T10.8 (continued)'!B62+F62</f>
        <v>2000.481</v>
      </c>
      <c r="K62" s="564">
        <f>'T10.8'!C62+'T10.8'!G62+'T10.8'!K62+'T10.8 (continued)'!C62+G62</f>
        <v>96.423</v>
      </c>
      <c r="L62" s="564">
        <f t="shared" si="4"/>
        <v>2096.904</v>
      </c>
      <c r="M62" s="353"/>
      <c r="O62" s="354"/>
      <c r="Q62" s="353"/>
      <c r="S62" s="353"/>
    </row>
    <row r="63" spans="1:19" ht="15.75">
      <c r="A63" s="264" t="s">
        <v>594</v>
      </c>
      <c r="B63" s="602">
        <v>0</v>
      </c>
      <c r="C63" s="602">
        <v>0</v>
      </c>
      <c r="D63" s="602">
        <v>0</v>
      </c>
      <c r="E63" s="265"/>
      <c r="F63" s="602">
        <v>0</v>
      </c>
      <c r="G63" s="602">
        <v>0</v>
      </c>
      <c r="H63" s="602">
        <v>0</v>
      </c>
      <c r="I63" s="562"/>
      <c r="J63" s="564">
        <f>'T10.8'!B63+'T10.8'!F63+'T10.8'!J63+'T10.8 (continued)'!B63+F63</f>
        <v>0</v>
      </c>
      <c r="K63" s="564">
        <f>'T10.8'!C63+'T10.8'!G63+'T10.8'!K63+'T10.8 (continued)'!C63+G63</f>
        <v>417.765</v>
      </c>
      <c r="L63" s="564">
        <f t="shared" si="4"/>
        <v>417.765</v>
      </c>
      <c r="M63" s="353"/>
      <c r="O63" s="354"/>
      <c r="Q63" s="353"/>
      <c r="S63" s="353"/>
    </row>
    <row r="64" spans="1:19" ht="15.75">
      <c r="A64" s="264" t="s">
        <v>364</v>
      </c>
      <c r="B64" s="602">
        <v>0.754</v>
      </c>
      <c r="C64" s="602">
        <v>0</v>
      </c>
      <c r="D64" s="602">
        <v>0.754</v>
      </c>
      <c r="E64" s="265"/>
      <c r="F64" s="602">
        <v>0</v>
      </c>
      <c r="G64" s="602">
        <v>0</v>
      </c>
      <c r="H64" s="602">
        <v>0</v>
      </c>
      <c r="I64" s="562"/>
      <c r="J64" s="564">
        <f>'T10.8'!B64+'T10.8'!F64+'T10.8'!J64+'T10.8 (continued)'!B64+F64</f>
        <v>5.848000000000001</v>
      </c>
      <c r="K64" s="564">
        <f>'T10.8'!C64+'T10.8'!G64+'T10.8'!K64+'T10.8 (continued)'!C64+G64</f>
        <v>0</v>
      </c>
      <c r="L64" s="564">
        <f t="shared" si="4"/>
        <v>5.848000000000001</v>
      </c>
      <c r="M64" s="353"/>
      <c r="O64" s="354"/>
      <c r="Q64" s="353"/>
      <c r="S64" s="353"/>
    </row>
    <row r="65" spans="1:19" ht="15.75">
      <c r="A65" s="264" t="s">
        <v>722</v>
      </c>
      <c r="B65" s="602">
        <v>0</v>
      </c>
      <c r="C65" s="602">
        <v>0</v>
      </c>
      <c r="D65" s="602">
        <v>0</v>
      </c>
      <c r="E65" s="265"/>
      <c r="F65" s="602">
        <v>0</v>
      </c>
      <c r="G65" s="602">
        <v>0</v>
      </c>
      <c r="H65" s="602">
        <v>0</v>
      </c>
      <c r="I65" s="562"/>
      <c r="J65" s="564">
        <f>'T10.8'!B65+'T10.8'!F65+'T10.8'!J65+'T10.8 (continued)'!B65+F65</f>
        <v>8.505</v>
      </c>
      <c r="K65" s="564">
        <f>'T10.8'!C65+'T10.8'!G65+'T10.8'!K65+'T10.8 (continued)'!C65+G65</f>
        <v>0</v>
      </c>
      <c r="L65" s="564">
        <f t="shared" si="4"/>
        <v>8.505</v>
      </c>
      <c r="M65" s="353"/>
      <c r="O65" s="354"/>
      <c r="Q65" s="353"/>
      <c r="S65" s="353"/>
    </row>
    <row r="66" spans="1:19" ht="15.75">
      <c r="A66" s="264" t="s">
        <v>617</v>
      </c>
      <c r="B66" s="602">
        <v>0</v>
      </c>
      <c r="C66" s="602">
        <v>0</v>
      </c>
      <c r="D66" s="602">
        <v>0</v>
      </c>
      <c r="E66" s="265"/>
      <c r="F66" s="602">
        <v>0</v>
      </c>
      <c r="G66" s="602">
        <v>0</v>
      </c>
      <c r="H66" s="602">
        <v>0</v>
      </c>
      <c r="I66" s="562"/>
      <c r="J66" s="564">
        <f>'T10.8'!B66+'T10.8'!F66+'T10.8'!J66+'T10.8 (continued)'!B66+F66</f>
        <v>15.931</v>
      </c>
      <c r="K66" s="564">
        <f>'T10.8'!C66+'T10.8'!G66+'T10.8'!K66+'T10.8 (continued)'!C66+G66</f>
        <v>0</v>
      </c>
      <c r="L66" s="564">
        <f t="shared" si="4"/>
        <v>15.931</v>
      </c>
      <c r="M66" s="353"/>
      <c r="O66" s="354"/>
      <c r="Q66" s="353"/>
      <c r="S66" s="353"/>
    </row>
    <row r="67" spans="1:19" s="2" customFormat="1" ht="15.75">
      <c r="A67" s="264" t="s">
        <v>730</v>
      </c>
      <c r="B67" s="602">
        <v>0.074</v>
      </c>
      <c r="C67" s="602">
        <v>0</v>
      </c>
      <c r="D67" s="602">
        <v>0.074</v>
      </c>
      <c r="E67" s="265"/>
      <c r="F67" s="602">
        <v>0</v>
      </c>
      <c r="G67" s="602">
        <v>0</v>
      </c>
      <c r="H67" s="602">
        <v>0</v>
      </c>
      <c r="I67" s="562"/>
      <c r="J67" s="564">
        <f>'T10.8'!B67+'T10.8'!F67+'T10.8'!J67+'T10.8 (continued)'!B67+F67</f>
        <v>0.074</v>
      </c>
      <c r="K67" s="564">
        <f>'T10.8'!C67+'T10.8'!G67+'T10.8'!K67+'T10.8 (continued)'!C67+G67</f>
        <v>0</v>
      </c>
      <c r="L67" s="564">
        <f t="shared" si="4"/>
        <v>0.074</v>
      </c>
      <c r="M67" s="353"/>
      <c r="O67" s="354"/>
      <c r="Q67" s="353"/>
      <c r="S67" s="353"/>
    </row>
    <row r="68" spans="1:19" s="2" customFormat="1" ht="15.75">
      <c r="A68" s="264" t="s">
        <v>723</v>
      </c>
      <c r="B68" s="602">
        <v>0</v>
      </c>
      <c r="C68" s="602">
        <v>0</v>
      </c>
      <c r="D68" s="602">
        <v>0</v>
      </c>
      <c r="E68" s="265"/>
      <c r="F68" s="602">
        <v>0</v>
      </c>
      <c r="G68" s="602">
        <v>0</v>
      </c>
      <c r="H68" s="602">
        <v>0</v>
      </c>
      <c r="I68" s="562"/>
      <c r="J68" s="564">
        <f>'T10.8'!B68+'T10.8'!F68+'T10.8'!J68+'T10.8 (continued)'!B68+F68</f>
        <v>0</v>
      </c>
      <c r="K68" s="564">
        <f>'T10.8'!C68+'T10.8'!G68+'T10.8'!K68+'T10.8 (continued)'!C68+G68</f>
        <v>167.329</v>
      </c>
      <c r="L68" s="564">
        <f t="shared" si="4"/>
        <v>167.329</v>
      </c>
      <c r="M68" s="353"/>
      <c r="O68" s="354"/>
      <c r="Q68" s="353"/>
      <c r="S68" s="353"/>
    </row>
    <row r="69" spans="1:19" s="2" customFormat="1" ht="15.75">
      <c r="A69" s="264" t="s">
        <v>724</v>
      </c>
      <c r="B69" s="602">
        <v>0.8</v>
      </c>
      <c r="C69" s="602">
        <v>0</v>
      </c>
      <c r="D69" s="602">
        <v>0.8</v>
      </c>
      <c r="E69" s="265"/>
      <c r="F69" s="602">
        <v>0</v>
      </c>
      <c r="G69" s="602">
        <v>0</v>
      </c>
      <c r="H69" s="602">
        <v>0</v>
      </c>
      <c r="I69" s="562"/>
      <c r="J69" s="564">
        <f>'T10.8'!B69+'T10.8'!F69+'T10.8'!J69+'T10.8 (continued)'!B69+F69</f>
        <v>0.8</v>
      </c>
      <c r="K69" s="564">
        <f>'T10.8'!C69+'T10.8'!G69+'T10.8'!K69+'T10.8 (continued)'!C69+G69</f>
        <v>0</v>
      </c>
      <c r="L69" s="564">
        <f t="shared" si="4"/>
        <v>0.8</v>
      </c>
      <c r="M69" s="353"/>
      <c r="O69" s="354"/>
      <c r="Q69" s="353"/>
      <c r="S69" s="353"/>
    </row>
    <row r="70" spans="1:19" s="2" customFormat="1" ht="15.75">
      <c r="A70" s="264" t="s">
        <v>367</v>
      </c>
      <c r="B70" s="602">
        <v>13.476</v>
      </c>
      <c r="C70" s="602">
        <v>0</v>
      </c>
      <c r="D70" s="602">
        <v>13.476</v>
      </c>
      <c r="E70" s="265"/>
      <c r="F70" s="602">
        <v>0</v>
      </c>
      <c r="G70" s="602">
        <v>0</v>
      </c>
      <c r="H70" s="602">
        <v>0</v>
      </c>
      <c r="I70" s="562"/>
      <c r="J70" s="564">
        <f>'T10.8'!B70+'T10.8'!F70+'T10.8'!J70+'T10.8 (continued)'!B70+F70</f>
        <v>88.143</v>
      </c>
      <c r="K70" s="564">
        <f>'T10.8'!C70+'T10.8'!G70+'T10.8'!K70+'T10.8 (continued)'!C70+G70</f>
        <v>8909.575</v>
      </c>
      <c r="L70" s="564">
        <f t="shared" si="4"/>
        <v>8997.718</v>
      </c>
      <c r="M70" s="353"/>
      <c r="O70" s="354"/>
      <c r="Q70" s="353"/>
      <c r="S70" s="353"/>
    </row>
    <row r="71" spans="1:19" s="2" customFormat="1" ht="15.75">
      <c r="A71" s="264" t="s">
        <v>368</v>
      </c>
      <c r="B71" s="602">
        <v>0</v>
      </c>
      <c r="C71" s="602">
        <v>0</v>
      </c>
      <c r="D71" s="602">
        <v>0</v>
      </c>
      <c r="E71" s="265"/>
      <c r="F71" s="602">
        <v>0</v>
      </c>
      <c r="G71" s="602">
        <v>0</v>
      </c>
      <c r="H71" s="602">
        <v>0</v>
      </c>
      <c r="I71" s="562"/>
      <c r="J71" s="564">
        <f>'T10.8'!B71+'T10.8'!F71+'T10.8'!J71+'T10.8 (continued)'!B71+F71</f>
        <v>302.48</v>
      </c>
      <c r="K71" s="564">
        <f>'T10.8'!C71+'T10.8'!G71+'T10.8'!K71+'T10.8 (continued)'!C71+G71</f>
        <v>0</v>
      </c>
      <c r="L71" s="564">
        <f t="shared" si="4"/>
        <v>302.48</v>
      </c>
      <c r="M71" s="353"/>
      <c r="O71" s="354"/>
      <c r="Q71" s="353"/>
      <c r="S71" s="353"/>
    </row>
    <row r="72" spans="1:19" s="2" customFormat="1" ht="15.75">
      <c r="A72" s="264" t="s">
        <v>725</v>
      </c>
      <c r="B72" s="602">
        <v>0</v>
      </c>
      <c r="C72" s="602">
        <v>0</v>
      </c>
      <c r="D72" s="602">
        <v>0</v>
      </c>
      <c r="E72" s="265"/>
      <c r="F72" s="602">
        <v>0</v>
      </c>
      <c r="G72" s="602">
        <v>0</v>
      </c>
      <c r="H72" s="602">
        <v>0</v>
      </c>
      <c r="I72" s="562"/>
      <c r="J72" s="564">
        <f>'T10.8'!B72+'T10.8'!F72+'T10.8'!J72+'T10.8 (continued)'!B72+F72</f>
        <v>0.813</v>
      </c>
      <c r="K72" s="564">
        <f>'T10.8'!C72+'T10.8'!G72+'T10.8'!K72+'T10.8 (continued)'!C72+G72</f>
        <v>97.695</v>
      </c>
      <c r="L72" s="564">
        <f t="shared" si="4"/>
        <v>98.508</v>
      </c>
      <c r="M72" s="353"/>
      <c r="O72" s="354"/>
      <c r="Q72" s="353"/>
      <c r="S72" s="353"/>
    </row>
    <row r="73" spans="1:19" ht="18" customHeight="1">
      <c r="A73" s="376" t="s">
        <v>447</v>
      </c>
      <c r="B73" s="611">
        <f>SUM(B56:B72)</f>
        <v>27.687</v>
      </c>
      <c r="C73" s="602">
        <f aca="true" t="shared" si="5" ref="C73:H73">SUM(C56:C72)</f>
        <v>0</v>
      </c>
      <c r="D73" s="611">
        <f t="shared" si="5"/>
        <v>27.687</v>
      </c>
      <c r="E73" s="611">
        <f t="shared" si="5"/>
        <v>0</v>
      </c>
      <c r="F73" s="602">
        <f t="shared" si="5"/>
        <v>0</v>
      </c>
      <c r="G73" s="602">
        <f t="shared" si="5"/>
        <v>0</v>
      </c>
      <c r="H73" s="602">
        <f t="shared" si="5"/>
        <v>0</v>
      </c>
      <c r="I73" s="564"/>
      <c r="J73" s="564">
        <f>'T10.8'!B73+'T10.8'!F73+'T10.8'!J73+'T10.8 (continued)'!B73+F73</f>
        <v>2726.113</v>
      </c>
      <c r="K73" s="564">
        <f>'T10.8'!C73+'T10.8'!G73+'T10.8'!K73+'T10.8 (continued)'!C73+G73</f>
        <v>11210.179</v>
      </c>
      <c r="L73" s="564">
        <f t="shared" si="4"/>
        <v>13936.292</v>
      </c>
      <c r="M73" s="353"/>
      <c r="N73" s="568"/>
      <c r="O73" s="354"/>
      <c r="Q73" s="353"/>
      <c r="S73" s="353"/>
    </row>
    <row r="74" spans="1:12" ht="6" customHeight="1">
      <c r="A74" s="33"/>
      <c r="B74" s="605"/>
      <c r="C74" s="605"/>
      <c r="D74" s="605"/>
      <c r="E74" s="605"/>
      <c r="F74" s="605"/>
      <c r="G74" s="605"/>
      <c r="H74" s="605"/>
      <c r="I74" s="356"/>
      <c r="J74" s="564"/>
      <c r="K74" s="564"/>
      <c r="L74" s="564"/>
    </row>
    <row r="75" spans="1:12" ht="18" customHeight="1">
      <c r="A75" s="359" t="s">
        <v>595</v>
      </c>
      <c r="B75" s="72"/>
      <c r="C75" s="32"/>
      <c r="D75" s="32"/>
      <c r="E75" s="32"/>
      <c r="F75" s="32"/>
      <c r="G75" s="32"/>
      <c r="H75" s="32"/>
      <c r="I75" s="31"/>
      <c r="J75" s="564"/>
      <c r="K75" s="564"/>
      <c r="L75" s="564"/>
    </row>
    <row r="76" spans="1:19" ht="15.75">
      <c r="A76" s="377" t="s">
        <v>361</v>
      </c>
      <c r="B76" s="602">
        <v>26.363</v>
      </c>
      <c r="C76" s="602">
        <v>0</v>
      </c>
      <c r="D76" s="602">
        <v>26.363</v>
      </c>
      <c r="E76" s="32"/>
      <c r="F76" s="602">
        <v>0</v>
      </c>
      <c r="G76" s="602">
        <v>0</v>
      </c>
      <c r="H76" s="602">
        <v>0</v>
      </c>
      <c r="I76" s="562"/>
      <c r="J76" s="564">
        <f>'T10.8'!B76+'T10.8'!F76+'T10.8'!J76+'T10.8 (continued)'!B76+F76</f>
        <v>26.538999999999998</v>
      </c>
      <c r="K76" s="564">
        <f>'T10.8'!C76+'T10.8'!G76+'T10.8'!K76+'T10.8 (continued)'!C76+G76</f>
        <v>0</v>
      </c>
      <c r="L76" s="564">
        <f>SUM(J76:K76)</f>
        <v>26.538999999999998</v>
      </c>
      <c r="M76" s="353"/>
      <c r="O76" s="354"/>
      <c r="Q76" s="353"/>
      <c r="S76" s="353"/>
    </row>
    <row r="77" spans="1:19" ht="17.25" customHeight="1">
      <c r="A77" s="377" t="s">
        <v>726</v>
      </c>
      <c r="B77" s="602">
        <v>2.009</v>
      </c>
      <c r="C77" s="602">
        <v>0</v>
      </c>
      <c r="D77" s="602">
        <v>2.009</v>
      </c>
      <c r="E77" s="32"/>
      <c r="F77" s="602">
        <v>0</v>
      </c>
      <c r="G77" s="602">
        <v>0</v>
      </c>
      <c r="H77" s="602">
        <v>0</v>
      </c>
      <c r="I77" s="562"/>
      <c r="J77" s="564">
        <f>'T10.8'!B77+'T10.8'!F77+'T10.8'!J77+'T10.8 (continued)'!B77+F77</f>
        <v>2.009</v>
      </c>
      <c r="K77" s="564">
        <f>'T10.8'!C77+'T10.8'!G77+'T10.8'!K77+'T10.8 (continued)'!C77+G77</f>
        <v>0</v>
      </c>
      <c r="L77" s="564">
        <f aca="true" t="shared" si="6" ref="L77:L85">SUM(J77:K77)</f>
        <v>2.009</v>
      </c>
      <c r="M77" s="353"/>
      <c r="O77" s="354"/>
      <c r="Q77" s="353"/>
      <c r="S77" s="353"/>
    </row>
    <row r="78" spans="1:19" ht="18" customHeight="1">
      <c r="A78" s="377" t="s">
        <v>602</v>
      </c>
      <c r="B78" s="602">
        <v>1.95</v>
      </c>
      <c r="C78" s="602">
        <v>0</v>
      </c>
      <c r="D78" s="602">
        <v>1.95</v>
      </c>
      <c r="E78" s="32"/>
      <c r="F78" s="602">
        <v>0</v>
      </c>
      <c r="G78" s="602">
        <v>0</v>
      </c>
      <c r="H78" s="602">
        <v>0</v>
      </c>
      <c r="I78" s="562"/>
      <c r="J78" s="564">
        <f>'T10.8'!B78+'T10.8'!F78+'T10.8'!J78+'T10.8 (continued)'!B78+F78</f>
        <v>2.4379999999999997</v>
      </c>
      <c r="K78" s="564">
        <f>'T10.8'!C78+'T10.8'!G78+'T10.8'!K78+'T10.8 (continued)'!C78+G78</f>
        <v>0</v>
      </c>
      <c r="L78" s="564">
        <f t="shared" si="6"/>
        <v>2.4379999999999997</v>
      </c>
      <c r="M78" s="353"/>
      <c r="O78" s="354"/>
      <c r="Q78" s="353"/>
      <c r="S78" s="353"/>
    </row>
    <row r="79" spans="1:19" ht="15.75">
      <c r="A79" s="377" t="s">
        <v>689</v>
      </c>
      <c r="B79" s="602">
        <v>2.288</v>
      </c>
      <c r="C79" s="602">
        <v>0</v>
      </c>
      <c r="D79" s="602">
        <v>2.288</v>
      </c>
      <c r="E79" s="32"/>
      <c r="F79" s="602">
        <v>0</v>
      </c>
      <c r="G79" s="602">
        <v>0</v>
      </c>
      <c r="H79" s="602">
        <v>0</v>
      </c>
      <c r="I79" s="562"/>
      <c r="J79" s="564">
        <f>'T10.8'!B79+'T10.8'!F79+'T10.8'!J79+'T10.8 (continued)'!B79+F79</f>
        <v>109.015</v>
      </c>
      <c r="K79" s="564">
        <f>'T10.8'!C79+'T10.8'!G79+'T10.8'!K79+'T10.8 (continued)'!C79+G79</f>
        <v>0</v>
      </c>
      <c r="L79" s="564">
        <f t="shared" si="6"/>
        <v>109.015</v>
      </c>
      <c r="M79" s="353"/>
      <c r="O79" s="354"/>
      <c r="Q79" s="353"/>
      <c r="S79" s="353"/>
    </row>
    <row r="80" spans="1:19" ht="15.75">
      <c r="A80" s="264" t="s">
        <v>727</v>
      </c>
      <c r="B80" s="602">
        <v>0</v>
      </c>
      <c r="C80" s="602">
        <v>0</v>
      </c>
      <c r="D80" s="602">
        <v>0</v>
      </c>
      <c r="E80" s="32"/>
      <c r="F80" s="602">
        <v>0</v>
      </c>
      <c r="G80" s="602">
        <v>0</v>
      </c>
      <c r="H80" s="602">
        <v>0</v>
      </c>
      <c r="I80" s="562"/>
      <c r="J80" s="564">
        <f>'T10.8'!B80+'T10.8'!F80+'T10.8'!J80+'T10.8 (continued)'!B80+F80</f>
        <v>3.281</v>
      </c>
      <c r="K80" s="564">
        <f>'T10.8'!C80+'T10.8'!G80+'T10.8'!K80+'T10.8 (continued)'!C80+G80</f>
        <v>0</v>
      </c>
      <c r="L80" s="564">
        <f t="shared" si="6"/>
        <v>3.281</v>
      </c>
      <c r="M80" s="353"/>
      <c r="O80" s="354"/>
      <c r="Q80" s="353"/>
      <c r="S80" s="353"/>
    </row>
    <row r="81" spans="1:19" ht="15.75">
      <c r="A81" s="377" t="s">
        <v>728</v>
      </c>
      <c r="B81" s="602">
        <v>0.008</v>
      </c>
      <c r="C81" s="602">
        <v>0</v>
      </c>
      <c r="D81" s="602">
        <v>0.008</v>
      </c>
      <c r="E81" s="32"/>
      <c r="F81" s="602">
        <v>0</v>
      </c>
      <c r="G81" s="602">
        <v>0</v>
      </c>
      <c r="H81" s="602">
        <v>0</v>
      </c>
      <c r="I81" s="562"/>
      <c r="J81" s="564">
        <f>'T10.8'!B81+'T10.8'!F81+'T10.8'!J81+'T10.8 (continued)'!B81+F81</f>
        <v>0.008</v>
      </c>
      <c r="K81" s="564">
        <f>'T10.8'!C81+'T10.8'!G81+'T10.8'!K81+'T10.8 (continued)'!C81+G81</f>
        <v>321.341</v>
      </c>
      <c r="L81" s="564">
        <f t="shared" si="6"/>
        <v>321.349</v>
      </c>
      <c r="M81" s="353"/>
      <c r="O81" s="354"/>
      <c r="Q81" s="353"/>
      <c r="S81" s="353"/>
    </row>
    <row r="82" spans="1:19" ht="15.75">
      <c r="A82" s="264" t="s">
        <v>363</v>
      </c>
      <c r="B82" s="602">
        <v>0.291</v>
      </c>
      <c r="C82" s="602">
        <v>0</v>
      </c>
      <c r="D82" s="602">
        <v>0.291</v>
      </c>
      <c r="E82" s="32"/>
      <c r="F82" s="602">
        <v>0</v>
      </c>
      <c r="G82" s="602">
        <v>0</v>
      </c>
      <c r="H82" s="602">
        <v>0</v>
      </c>
      <c r="I82" s="562"/>
      <c r="J82" s="564">
        <f>'T10.8'!B82+'T10.8'!F82+'T10.8'!J82+'T10.8 (continued)'!B82+F82</f>
        <v>45.35999999999999</v>
      </c>
      <c r="K82" s="564">
        <f>'T10.8'!C82+'T10.8'!G82+'T10.8'!K82+'T10.8 (continued)'!C82+G82</f>
        <v>0</v>
      </c>
      <c r="L82" s="564">
        <f t="shared" si="6"/>
        <v>45.35999999999999</v>
      </c>
      <c r="M82" s="353"/>
      <c r="O82" s="354"/>
      <c r="Q82" s="353"/>
      <c r="S82" s="353"/>
    </row>
    <row r="83" spans="1:19" ht="15.75">
      <c r="A83" s="377" t="s">
        <v>597</v>
      </c>
      <c r="B83" s="602">
        <v>6.024</v>
      </c>
      <c r="C83" s="602">
        <v>0</v>
      </c>
      <c r="D83" s="602">
        <v>6.024</v>
      </c>
      <c r="E83" s="32"/>
      <c r="F83" s="602">
        <v>0</v>
      </c>
      <c r="G83" s="602">
        <v>0</v>
      </c>
      <c r="H83" s="602">
        <v>0</v>
      </c>
      <c r="I83" s="562"/>
      <c r="J83" s="564">
        <f>'T10.8'!B83+'T10.8'!F83+'T10.8'!J83+'T10.8 (continued)'!B83+F83</f>
        <v>139.943</v>
      </c>
      <c r="K83" s="564">
        <f>'T10.8'!C83+'T10.8'!G83+'T10.8'!K83+'T10.8 (continued)'!C83+G83</f>
        <v>0</v>
      </c>
      <c r="L83" s="564">
        <f t="shared" si="6"/>
        <v>139.943</v>
      </c>
      <c r="M83" s="353"/>
      <c r="O83" s="354"/>
      <c r="Q83" s="353"/>
      <c r="S83" s="353"/>
    </row>
    <row r="84" spans="1:19" ht="15.75">
      <c r="A84" s="377" t="s">
        <v>729</v>
      </c>
      <c r="B84" s="602">
        <v>1.069</v>
      </c>
      <c r="C84" s="602">
        <v>0</v>
      </c>
      <c r="D84" s="602">
        <v>1.069</v>
      </c>
      <c r="E84" s="32"/>
      <c r="F84" s="602">
        <v>0</v>
      </c>
      <c r="G84" s="602">
        <v>0</v>
      </c>
      <c r="H84" s="602">
        <v>0</v>
      </c>
      <c r="I84" s="562"/>
      <c r="J84" s="564">
        <f>'T10.8'!B84+'T10.8'!F84+'T10.8'!J84+'T10.8 (continued)'!B84+F84</f>
        <v>1.069</v>
      </c>
      <c r="K84" s="564">
        <f>'T10.8'!C84+'T10.8'!G84+'T10.8'!K84+'T10.8 (continued)'!C84+G84</f>
        <v>0</v>
      </c>
      <c r="L84" s="564">
        <f t="shared" si="6"/>
        <v>1.069</v>
      </c>
      <c r="M84" s="353"/>
      <c r="O84" s="354"/>
      <c r="Q84" s="353"/>
      <c r="S84" s="353"/>
    </row>
    <row r="85" spans="1:19" ht="15.75">
      <c r="A85" s="377" t="s">
        <v>596</v>
      </c>
      <c r="B85" s="602">
        <v>1.428</v>
      </c>
      <c r="C85" s="602">
        <v>0</v>
      </c>
      <c r="D85" s="602">
        <v>1.428</v>
      </c>
      <c r="E85" s="32"/>
      <c r="F85" s="602">
        <v>0</v>
      </c>
      <c r="G85" s="602">
        <v>0</v>
      </c>
      <c r="H85" s="602">
        <v>0</v>
      </c>
      <c r="I85" s="562"/>
      <c r="J85" s="564">
        <f>'T10.8'!B85+'T10.8'!F85+'T10.8'!J85+'T10.8 (continued)'!B85+F85</f>
        <v>1.428</v>
      </c>
      <c r="K85" s="564">
        <f>'T10.8'!C85+'T10.8'!G85+'T10.8'!K85+'T10.8 (continued)'!C85+G85</f>
        <v>2.388</v>
      </c>
      <c r="L85" s="564">
        <f t="shared" si="6"/>
        <v>3.816</v>
      </c>
      <c r="M85" s="353"/>
      <c r="O85" s="354"/>
      <c r="Q85" s="353"/>
      <c r="S85" s="353"/>
    </row>
    <row r="86" spans="1:19" ht="15.75">
      <c r="A86" s="355" t="s">
        <v>601</v>
      </c>
      <c r="B86" s="612">
        <f>SUM(B76:B85)</f>
        <v>41.43</v>
      </c>
      <c r="C86" s="602">
        <f aca="true" t="shared" si="7" ref="C86:H86">SUM(C76:C85)</f>
        <v>0</v>
      </c>
      <c r="D86" s="612">
        <f t="shared" si="7"/>
        <v>41.43</v>
      </c>
      <c r="E86" s="612">
        <f t="shared" si="7"/>
        <v>0</v>
      </c>
      <c r="F86" s="602">
        <f t="shared" si="7"/>
        <v>0</v>
      </c>
      <c r="G86" s="602">
        <f t="shared" si="7"/>
        <v>0</v>
      </c>
      <c r="H86" s="602">
        <f t="shared" si="7"/>
        <v>0</v>
      </c>
      <c r="I86" s="562"/>
      <c r="J86" s="564">
        <f>'T10.8'!B86+'T10.8'!F86+'T10.8'!J86+'T10.8 (continued)'!B86+F86</f>
        <v>331.09000000000003</v>
      </c>
      <c r="K86" s="564">
        <f>'T10.8'!C86+'T10.8'!G86+'T10.8'!K86+'T10.8 (continued)'!C86+G86</f>
        <v>323.729</v>
      </c>
      <c r="L86" s="562">
        <v>656</v>
      </c>
      <c r="M86" s="353"/>
      <c r="O86" s="354"/>
      <c r="Q86" s="353"/>
      <c r="S86" s="353"/>
    </row>
    <row r="87" spans="1:12" ht="6" customHeight="1">
      <c r="A87" s="157"/>
      <c r="B87" s="72" t="s">
        <v>287</v>
      </c>
      <c r="C87" s="32" t="s">
        <v>287</v>
      </c>
      <c r="D87" s="32" t="s">
        <v>287</v>
      </c>
      <c r="E87" s="32"/>
      <c r="F87" s="32" t="s">
        <v>287</v>
      </c>
      <c r="G87" s="32" t="s">
        <v>287</v>
      </c>
      <c r="H87" s="32" t="s">
        <v>287</v>
      </c>
      <c r="I87" s="31"/>
      <c r="J87" s="564" t="s">
        <v>287</v>
      </c>
      <c r="K87" s="564" t="s">
        <v>287</v>
      </c>
      <c r="L87" s="564" t="s">
        <v>287</v>
      </c>
    </row>
    <row r="88" spans="1:19" ht="18" customHeight="1">
      <c r="A88" s="2" t="s">
        <v>369</v>
      </c>
      <c r="B88" s="602">
        <v>0.582</v>
      </c>
      <c r="C88" s="602">
        <v>0.153</v>
      </c>
      <c r="D88" s="602">
        <v>0.736</v>
      </c>
      <c r="E88" s="32"/>
      <c r="F88" s="602">
        <v>0</v>
      </c>
      <c r="G88" s="602">
        <v>0</v>
      </c>
      <c r="H88" s="602">
        <v>0</v>
      </c>
      <c r="I88" s="562"/>
      <c r="J88" s="564">
        <f>'T10.8'!B88+'T10.8'!F88+'T10.8'!J88+'T10.8 (continued)'!B88+F88</f>
        <v>20.619</v>
      </c>
      <c r="K88" s="564">
        <f>'T10.8'!C88+'T10.8'!G88+'T10.8'!K88+'T10.8 (continued)'!C88+G88</f>
        <v>1.748</v>
      </c>
      <c r="L88" s="564">
        <f>SUM(J88:K88)</f>
        <v>22.367</v>
      </c>
      <c r="M88" s="353"/>
      <c r="O88" s="354"/>
      <c r="Q88" s="353"/>
      <c r="S88" s="353"/>
    </row>
    <row r="89" spans="1:12" ht="6" customHeight="1">
      <c r="A89" s="25"/>
      <c r="B89" s="72" t="s">
        <v>287</v>
      </c>
      <c r="C89" s="32" t="s">
        <v>287</v>
      </c>
      <c r="D89" s="32" t="s">
        <v>287</v>
      </c>
      <c r="E89" s="32"/>
      <c r="F89" s="32" t="s">
        <v>287</v>
      </c>
      <c r="G89" s="32" t="s">
        <v>287</v>
      </c>
      <c r="H89" s="32" t="s">
        <v>287</v>
      </c>
      <c r="I89" s="31"/>
      <c r="J89" s="564" t="s">
        <v>287</v>
      </c>
      <c r="K89" s="564" t="s">
        <v>287</v>
      </c>
      <c r="L89" s="564" t="s">
        <v>287</v>
      </c>
    </row>
    <row r="90" spans="1:19" ht="15.75">
      <c r="A90" s="2" t="s">
        <v>370</v>
      </c>
      <c r="B90" s="603">
        <f>B29+B44+B53+B73+B86+B88</f>
        <v>655.5829999999999</v>
      </c>
      <c r="C90" s="603">
        <f>C29+C44+C53+C73+C86+C88</f>
        <v>1544.099</v>
      </c>
      <c r="D90" s="603">
        <f>D29+D44+D53+D73+D86+D88</f>
        <v>2199.6869999999994</v>
      </c>
      <c r="E90" s="603"/>
      <c r="F90" s="603">
        <f>F29+F44+F53+F73+F86+F88</f>
        <v>100.411</v>
      </c>
      <c r="G90" s="603">
        <f>G29+G44+G53+G73+G86+G88</f>
        <v>101.835</v>
      </c>
      <c r="H90" s="603">
        <f>H29+H44+H53+H73+H86+H88</f>
        <v>202.24599999999998</v>
      </c>
      <c r="I90" s="564"/>
      <c r="J90" s="564">
        <f>'T10.8'!B90+'T10.8'!F90+'T10.8'!J90+'T10.8 (continued)'!B90+F90</f>
        <v>16104.153</v>
      </c>
      <c r="K90" s="564">
        <f>'T10.8'!C90+'T10.8'!G90+'T10.8'!K90+'T10.8 (continued)'!C90+G90</f>
        <v>42414.46600000001</v>
      </c>
      <c r="L90" s="562">
        <v>5821</v>
      </c>
      <c r="M90" s="562"/>
      <c r="O90" s="354"/>
      <c r="Q90" s="353"/>
      <c r="S90" s="353"/>
    </row>
    <row r="91" spans="1:12" ht="6.75" customHeight="1">
      <c r="A91" s="25"/>
      <c r="B91" s="72" t="s">
        <v>335</v>
      </c>
      <c r="C91" s="32" t="s">
        <v>287</v>
      </c>
      <c r="D91" s="32" t="s">
        <v>287</v>
      </c>
      <c r="E91" s="32"/>
      <c r="F91" s="32" t="s">
        <v>287</v>
      </c>
      <c r="G91" s="32" t="s">
        <v>287</v>
      </c>
      <c r="H91" s="32" t="s">
        <v>287</v>
      </c>
      <c r="I91" s="31"/>
      <c r="J91" s="564"/>
      <c r="K91" s="564"/>
      <c r="L91" s="564"/>
    </row>
    <row r="92" spans="1:19" ht="15.75">
      <c r="A92" s="2" t="s">
        <v>371</v>
      </c>
      <c r="B92" s="72">
        <v>275.361</v>
      </c>
      <c r="C92" s="32">
        <v>571.665</v>
      </c>
      <c r="D92" s="72">
        <v>847.026</v>
      </c>
      <c r="E92" s="32"/>
      <c r="F92" s="32">
        <v>2121.064</v>
      </c>
      <c r="G92" s="32">
        <v>2328.415</v>
      </c>
      <c r="H92" s="72">
        <v>4449.479</v>
      </c>
      <c r="I92" s="31"/>
      <c r="J92" s="564">
        <f>'T10.8'!B92+'T10.8'!F92+'T10.8'!J92+'T10.8 (continued)'!B92+F92</f>
        <v>9610.976999999999</v>
      </c>
      <c r="K92" s="564">
        <f>'T10.8'!C92+'T10.8'!G92+'T10.8'!K92+'T10.8 (continued)'!C92+G92</f>
        <v>23975.421000000002</v>
      </c>
      <c r="L92" s="564">
        <f>SUM(J92:K92)</f>
        <v>33586.398</v>
      </c>
      <c r="M92" s="353"/>
      <c r="N92" s="568"/>
      <c r="O92" s="354"/>
      <c r="Q92" s="353"/>
      <c r="S92" s="353"/>
    </row>
    <row r="93" spans="1:12" ht="6" customHeight="1">
      <c r="A93" s="25"/>
      <c r="B93" s="32"/>
      <c r="C93" s="32"/>
      <c r="D93" s="32"/>
      <c r="E93" s="32"/>
      <c r="F93" s="32"/>
      <c r="G93" s="32"/>
      <c r="H93" s="32"/>
      <c r="I93" s="31"/>
      <c r="J93" s="564"/>
      <c r="K93" s="564"/>
      <c r="L93" s="564"/>
    </row>
    <row r="94" spans="1:19" ht="15.75">
      <c r="A94" s="333" t="s">
        <v>372</v>
      </c>
      <c r="B94" s="565">
        <f>B92+B90</f>
        <v>930.9439999999998</v>
      </c>
      <c r="C94" s="565">
        <f>C92+C90</f>
        <v>2115.764</v>
      </c>
      <c r="D94" s="613">
        <v>3048</v>
      </c>
      <c r="E94" s="567"/>
      <c r="F94" s="565">
        <f>F92+F90</f>
        <v>2221.475</v>
      </c>
      <c r="G94" s="565">
        <f>G92+G90</f>
        <v>2430.25</v>
      </c>
      <c r="H94" s="565">
        <f>H92+H90</f>
        <v>4651.725</v>
      </c>
      <c r="I94" s="567"/>
      <c r="J94" s="565">
        <f>'T10.8'!B94+'T10.8'!F94+'T10.8'!J94+'T10.8 (continued)'!B94+F94</f>
        <v>25715.129999999997</v>
      </c>
      <c r="K94" s="565">
        <f>'T10.8'!C94+'T10.8'!G94+'T10.8'!K94+'T10.8 (continued)'!C94+G94</f>
        <v>66389.88700000002</v>
      </c>
      <c r="L94" s="613">
        <v>92108</v>
      </c>
      <c r="M94" s="360"/>
      <c r="O94" s="361"/>
      <c r="Q94" s="360"/>
      <c r="S94" s="360"/>
    </row>
    <row r="95" spans="2:12" ht="15"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</row>
    <row r="96" spans="1:12" s="373" customFormat="1" ht="12.75">
      <c r="A96" s="371" t="s">
        <v>599</v>
      </c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</row>
  </sheetData>
  <printOptions/>
  <pageMargins left="0.8661417322834646" right="0.4724409448818898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75" zoomScaleNormal="75" workbookViewId="0" topLeftCell="A3">
      <selection activeCell="A4" sqref="A4"/>
    </sheetView>
  </sheetViews>
  <sheetFormatPr defaultColWidth="9.140625" defaultRowHeight="12.75"/>
  <cols>
    <col min="1" max="1" width="31.28125" style="193" customWidth="1"/>
    <col min="2" max="9" width="7.8515625" style="193" customWidth="1"/>
    <col min="10" max="11" width="7.8515625" style="272" customWidth="1"/>
    <col min="12" max="16384" width="9.140625" style="193" customWidth="1"/>
  </cols>
  <sheetData>
    <row r="1" spans="7:8" ht="15.75" hidden="1">
      <c r="G1" s="381"/>
      <c r="H1" s="382" t="s">
        <v>506</v>
      </c>
    </row>
    <row r="2" ht="15" hidden="1"/>
    <row r="3" spans="1:10" ht="18">
      <c r="A3" s="193" t="s">
        <v>743</v>
      </c>
      <c r="J3" s="573" t="s">
        <v>506</v>
      </c>
    </row>
    <row r="4" spans="1:11" s="44" customFormat="1" ht="21">
      <c r="A4" s="617" t="s">
        <v>0</v>
      </c>
      <c r="B4" s="68"/>
      <c r="C4" s="68"/>
      <c r="D4" s="68"/>
      <c r="E4" s="68"/>
      <c r="F4" s="68"/>
      <c r="G4" s="68"/>
      <c r="K4" s="66"/>
    </row>
    <row r="5" spans="1:12" ht="12" customHeight="1">
      <c r="A5" s="383" t="s">
        <v>742</v>
      </c>
      <c r="B5" s="383"/>
      <c r="C5" s="383"/>
      <c r="D5" s="383"/>
      <c r="E5" s="383"/>
      <c r="F5" s="383"/>
      <c r="L5" s="383"/>
    </row>
    <row r="6" spans="1:12" ht="21" customHeight="1">
      <c r="A6" s="410"/>
      <c r="B6" s="411">
        <v>1998</v>
      </c>
      <c r="C6" s="411">
        <v>1999</v>
      </c>
      <c r="D6" s="411">
        <v>2000</v>
      </c>
      <c r="E6" s="411">
        <v>2001</v>
      </c>
      <c r="F6" s="412">
        <v>2002</v>
      </c>
      <c r="G6" s="412">
        <v>2003</v>
      </c>
      <c r="H6" s="412">
        <v>2004</v>
      </c>
      <c r="I6" s="412">
        <v>2005</v>
      </c>
      <c r="J6" s="412">
        <v>2006</v>
      </c>
      <c r="K6" s="412">
        <v>2007</v>
      </c>
      <c r="L6" s="412">
        <v>2008</v>
      </c>
    </row>
    <row r="7" spans="1:12" ht="21.75" customHeight="1">
      <c r="A7" s="384" t="s">
        <v>330</v>
      </c>
      <c r="B7" s="385"/>
      <c r="C7" s="385"/>
      <c r="F7" s="385"/>
      <c r="G7" s="386"/>
      <c r="H7" s="272"/>
      <c r="I7" s="272"/>
      <c r="J7" s="387"/>
      <c r="K7" s="407"/>
      <c r="L7" s="407" t="s">
        <v>165</v>
      </c>
    </row>
    <row r="8" spans="1:12" ht="18" customHeight="1">
      <c r="A8" s="193" t="s">
        <v>166</v>
      </c>
      <c r="B8" s="257">
        <v>84</v>
      </c>
      <c r="C8" s="272">
        <v>91</v>
      </c>
      <c r="D8" s="193">
        <v>113</v>
      </c>
      <c r="E8" s="193">
        <v>167</v>
      </c>
      <c r="F8" s="272">
        <v>179</v>
      </c>
      <c r="G8" s="272">
        <v>205</v>
      </c>
      <c r="H8" s="275">
        <v>208.765</v>
      </c>
      <c r="I8" s="275">
        <v>222.53</v>
      </c>
      <c r="J8" s="275">
        <v>232</v>
      </c>
      <c r="K8" s="275">
        <v>250</v>
      </c>
      <c r="L8" s="275">
        <v>251.999</v>
      </c>
    </row>
    <row r="9" spans="1:12" ht="18" customHeight="1">
      <c r="A9" s="193" t="s">
        <v>24</v>
      </c>
      <c r="B9" s="257">
        <v>409</v>
      </c>
      <c r="C9" s="272">
        <v>408</v>
      </c>
      <c r="D9" s="193">
        <v>379</v>
      </c>
      <c r="E9" s="193">
        <v>406</v>
      </c>
      <c r="F9" s="272">
        <v>410</v>
      </c>
      <c r="G9" s="272">
        <v>423</v>
      </c>
      <c r="H9" s="275">
        <v>467.54</v>
      </c>
      <c r="I9" s="275">
        <v>472.47</v>
      </c>
      <c r="J9" s="275">
        <v>456</v>
      </c>
      <c r="K9" s="275">
        <v>468</v>
      </c>
      <c r="L9" s="275">
        <v>462.505</v>
      </c>
    </row>
    <row r="10" spans="1:13" ht="18" customHeight="1">
      <c r="A10" s="193" t="s">
        <v>137</v>
      </c>
      <c r="B10" s="257">
        <v>493</v>
      </c>
      <c r="C10" s="272">
        <v>499</v>
      </c>
      <c r="D10" s="193">
        <v>492</v>
      </c>
      <c r="E10" s="193">
        <v>574</v>
      </c>
      <c r="F10" s="272">
        <v>590</v>
      </c>
      <c r="G10" s="272">
        <v>628</v>
      </c>
      <c r="H10" s="272">
        <v>676</v>
      </c>
      <c r="I10" s="272">
        <v>695</v>
      </c>
      <c r="J10" s="272">
        <v>689</v>
      </c>
      <c r="K10" s="272">
        <v>718</v>
      </c>
      <c r="L10" s="275">
        <v>714.504</v>
      </c>
      <c r="M10" s="388"/>
    </row>
    <row r="11" spans="2:12" ht="18" customHeight="1">
      <c r="B11" s="389" t="s">
        <v>287</v>
      </c>
      <c r="C11" s="389" t="s">
        <v>287</v>
      </c>
      <c r="D11" s="389" t="s">
        <v>287</v>
      </c>
      <c r="E11" s="389"/>
      <c r="G11" s="272"/>
      <c r="H11" s="272"/>
      <c r="I11" s="272"/>
      <c r="L11" s="272"/>
    </row>
    <row r="12" spans="1:12" ht="18" customHeight="1">
      <c r="A12" s="384" t="s">
        <v>167</v>
      </c>
      <c r="C12" s="390"/>
      <c r="F12" s="390"/>
      <c r="G12" s="391"/>
      <c r="H12" s="272"/>
      <c r="I12" s="272"/>
      <c r="J12" s="273"/>
      <c r="K12" s="408"/>
      <c r="L12" s="408" t="s">
        <v>168</v>
      </c>
    </row>
    <row r="13" spans="1:12" ht="18" customHeight="1">
      <c r="A13" s="193" t="s">
        <v>166</v>
      </c>
      <c r="B13" s="392">
        <v>1086</v>
      </c>
      <c r="C13" s="392">
        <v>1203</v>
      </c>
      <c r="D13" s="208">
        <v>1095</v>
      </c>
      <c r="E13" s="208">
        <v>1399</v>
      </c>
      <c r="F13" s="392">
        <v>2059</v>
      </c>
      <c r="G13" s="392">
        <v>2285</v>
      </c>
      <c r="H13" s="392">
        <v>2587.393278466602</v>
      </c>
      <c r="I13" s="392">
        <v>2590</v>
      </c>
      <c r="J13" s="392">
        <v>2714</v>
      </c>
      <c r="K13" s="392">
        <v>3033</v>
      </c>
      <c r="L13" s="392">
        <v>3114.7870000000003</v>
      </c>
    </row>
    <row r="14" spans="1:12" ht="18" customHeight="1">
      <c r="A14" s="193" t="s">
        <v>24</v>
      </c>
      <c r="B14" s="392">
        <v>5153</v>
      </c>
      <c r="C14" s="392">
        <v>4918</v>
      </c>
      <c r="D14" s="208">
        <v>4349</v>
      </c>
      <c r="E14" s="208">
        <v>4157</v>
      </c>
      <c r="F14" s="392">
        <v>4203</v>
      </c>
      <c r="G14" s="392">
        <v>4508</v>
      </c>
      <c r="H14" s="392">
        <v>4992.606721533397</v>
      </c>
      <c r="I14" s="392">
        <v>5386</v>
      </c>
      <c r="J14" s="392">
        <v>5317</v>
      </c>
      <c r="K14" s="392">
        <v>5527</v>
      </c>
      <c r="L14" s="392">
        <v>5263.661</v>
      </c>
    </row>
    <row r="15" spans="1:13" ht="18" customHeight="1">
      <c r="A15" s="413" t="s">
        <v>137</v>
      </c>
      <c r="B15" s="415">
        <v>6173</v>
      </c>
      <c r="C15" s="415">
        <v>6122</v>
      </c>
      <c r="D15" s="414">
        <v>5444</v>
      </c>
      <c r="E15" s="414">
        <v>5555</v>
      </c>
      <c r="F15" s="415">
        <v>6262</v>
      </c>
      <c r="G15" s="415">
        <v>6793</v>
      </c>
      <c r="H15" s="415">
        <v>7580</v>
      </c>
      <c r="I15" s="415">
        <v>7976</v>
      </c>
      <c r="J15" s="415">
        <v>8030</v>
      </c>
      <c r="K15" s="415">
        <v>8560</v>
      </c>
      <c r="L15" s="415">
        <v>8378.448</v>
      </c>
      <c r="M15" s="388"/>
    </row>
    <row r="16" spans="1:12" ht="10.5" customHeight="1">
      <c r="A16" s="383"/>
      <c r="B16" s="393"/>
      <c r="C16" s="393"/>
      <c r="D16" s="393"/>
      <c r="E16" s="393"/>
      <c r="F16" s="258"/>
      <c r="G16" s="258"/>
      <c r="L16" s="272"/>
    </row>
    <row r="17" spans="1:12" s="418" customFormat="1" ht="13.5" customHeight="1">
      <c r="A17" s="418" t="s">
        <v>324</v>
      </c>
      <c r="B17" s="419"/>
      <c r="C17" s="419"/>
      <c r="D17" s="419"/>
      <c r="E17" s="419"/>
      <c r="F17" s="420"/>
      <c r="G17" s="420"/>
      <c r="J17" s="421"/>
      <c r="K17" s="421"/>
      <c r="L17" s="422"/>
    </row>
    <row r="18" spans="1:12" s="418" customFormat="1" ht="12.75">
      <c r="A18" s="418" t="s">
        <v>323</v>
      </c>
      <c r="J18" s="421"/>
      <c r="K18" s="421"/>
      <c r="L18" s="421"/>
    </row>
    <row r="19" spans="2:12" ht="15">
      <c r="B19" s="394" t="s">
        <v>287</v>
      </c>
      <c r="C19" s="394" t="s">
        <v>287</v>
      </c>
      <c r="D19" s="394" t="s">
        <v>287</v>
      </c>
      <c r="E19" s="394" t="s">
        <v>287</v>
      </c>
      <c r="F19" s="394" t="s">
        <v>287</v>
      </c>
      <c r="L19" s="272"/>
    </row>
    <row r="20" spans="1:12" ht="15">
      <c r="A20" s="383"/>
      <c r="B20" s="383"/>
      <c r="C20" s="383"/>
      <c r="D20" s="383"/>
      <c r="E20" s="383"/>
      <c r="F20" s="383"/>
      <c r="L20" s="272"/>
    </row>
    <row r="21" spans="1:12" s="44" customFormat="1" ht="15.75">
      <c r="A21" s="105" t="s">
        <v>29</v>
      </c>
      <c r="B21" s="68"/>
      <c r="C21" s="68"/>
      <c r="D21" s="68"/>
      <c r="E21" s="68"/>
      <c r="F21" s="68"/>
      <c r="J21" s="66"/>
      <c r="K21" s="66"/>
      <c r="L21" s="66"/>
    </row>
    <row r="22" spans="1:12" ht="10.5" customHeight="1">
      <c r="A22" s="383"/>
      <c r="B22" s="383"/>
      <c r="C22" s="383"/>
      <c r="D22" s="383"/>
      <c r="E22" s="383"/>
      <c r="F22" s="383"/>
      <c r="L22" s="272"/>
    </row>
    <row r="23" spans="1:12" ht="21" customHeight="1">
      <c r="A23" s="410"/>
      <c r="B23" s="411">
        <v>1998</v>
      </c>
      <c r="C23" s="411">
        <v>1999</v>
      </c>
      <c r="D23" s="411">
        <v>2000</v>
      </c>
      <c r="E23" s="411">
        <v>2001</v>
      </c>
      <c r="F23" s="412">
        <v>2002</v>
      </c>
      <c r="G23" s="412">
        <v>2003</v>
      </c>
      <c r="H23" s="412">
        <v>2004</v>
      </c>
      <c r="I23" s="412">
        <v>2005</v>
      </c>
      <c r="J23" s="412">
        <v>2006</v>
      </c>
      <c r="K23" s="412">
        <v>2007</v>
      </c>
      <c r="L23" s="412">
        <v>2008</v>
      </c>
    </row>
    <row r="24" spans="7:12" ht="15">
      <c r="G24" s="272"/>
      <c r="H24" s="272"/>
      <c r="I24" s="272"/>
      <c r="J24" s="193"/>
      <c r="L24" s="272"/>
    </row>
    <row r="25" spans="1:12" ht="18" customHeight="1">
      <c r="A25" s="384" t="s">
        <v>262</v>
      </c>
      <c r="C25" s="396"/>
      <c r="F25" s="396"/>
      <c r="G25" s="273"/>
      <c r="H25" s="273"/>
      <c r="I25" s="272"/>
      <c r="K25" s="408"/>
      <c r="L25" s="408" t="s">
        <v>247</v>
      </c>
    </row>
    <row r="26" spans="1:12" ht="18" customHeight="1">
      <c r="A26" s="193" t="s">
        <v>169</v>
      </c>
      <c r="B26" s="272">
        <v>1.53</v>
      </c>
      <c r="C26" s="272">
        <v>1.66</v>
      </c>
      <c r="D26" s="272">
        <v>0.95</v>
      </c>
      <c r="E26" s="193">
        <v>1.61</v>
      </c>
      <c r="F26" s="272">
        <v>1.29</v>
      </c>
      <c r="G26" s="271">
        <v>1.34</v>
      </c>
      <c r="H26" s="271">
        <v>1.29</v>
      </c>
      <c r="I26" s="193">
        <v>1.59</v>
      </c>
      <c r="J26" s="272">
        <v>1.53</v>
      </c>
      <c r="K26" s="272">
        <v>2.08</v>
      </c>
      <c r="L26" s="272">
        <v>2.53</v>
      </c>
    </row>
    <row r="27" spans="1:12" ht="18" customHeight="1">
      <c r="A27" s="193" t="s">
        <v>170</v>
      </c>
      <c r="B27" s="272">
        <v>8.56</v>
      </c>
      <c r="C27" s="272">
        <v>7.54</v>
      </c>
      <c r="D27" s="272">
        <v>11.02</v>
      </c>
      <c r="E27" s="193">
        <v>9.59</v>
      </c>
      <c r="F27" s="272">
        <v>8.53</v>
      </c>
      <c r="G27" s="272">
        <v>8.58</v>
      </c>
      <c r="H27" s="272">
        <v>8.52</v>
      </c>
      <c r="I27" s="193">
        <v>8.47</v>
      </c>
      <c r="J27" s="272">
        <v>8.49</v>
      </c>
      <c r="K27" s="272">
        <v>8.28</v>
      </c>
      <c r="L27" s="272">
        <v>9.52</v>
      </c>
    </row>
    <row r="28" spans="1:12" ht="18" customHeight="1">
      <c r="A28" s="383" t="s">
        <v>25</v>
      </c>
      <c r="B28" s="272">
        <v>10.37</v>
      </c>
      <c r="C28" s="272">
        <v>9.47</v>
      </c>
      <c r="D28" s="272">
        <v>12.24</v>
      </c>
      <c r="E28" s="193">
        <v>11.41</v>
      </c>
      <c r="F28" s="272">
        <v>10.01</v>
      </c>
      <c r="G28" s="272">
        <v>10.06</v>
      </c>
      <c r="H28" s="272">
        <v>9.972192599834388</v>
      </c>
      <c r="I28" s="271">
        <v>10.193762099703264</v>
      </c>
      <c r="J28" s="271">
        <v>10.16</v>
      </c>
      <c r="K28" s="271">
        <v>10.5</v>
      </c>
      <c r="L28" s="271">
        <v>12.19</v>
      </c>
    </row>
    <row r="29" spans="7:12" ht="18" customHeight="1">
      <c r="G29" s="272"/>
      <c r="H29" s="272"/>
      <c r="I29" s="272"/>
      <c r="J29" s="193"/>
      <c r="L29" s="272"/>
    </row>
    <row r="30" spans="1:12" ht="18" customHeight="1">
      <c r="A30" s="384" t="s">
        <v>26</v>
      </c>
      <c r="C30" s="396"/>
      <c r="F30" s="396"/>
      <c r="G30" s="273"/>
      <c r="H30" s="273"/>
      <c r="I30" s="272"/>
      <c r="K30" s="408"/>
      <c r="L30" s="408" t="s">
        <v>250</v>
      </c>
    </row>
    <row r="31" spans="1:12" ht="18" customHeight="1">
      <c r="A31" s="193" t="s">
        <v>169</v>
      </c>
      <c r="B31" s="272">
        <v>60</v>
      </c>
      <c r="C31" s="272">
        <v>60</v>
      </c>
      <c r="D31" s="272">
        <v>40</v>
      </c>
      <c r="E31" s="193">
        <v>70</v>
      </c>
      <c r="F31" s="272">
        <v>50</v>
      </c>
      <c r="G31" s="272">
        <v>60</v>
      </c>
      <c r="H31" s="272">
        <v>50</v>
      </c>
      <c r="I31" s="193">
        <v>70</v>
      </c>
      <c r="J31" s="272">
        <v>60</v>
      </c>
      <c r="K31" s="272">
        <v>90</v>
      </c>
      <c r="L31" s="272">
        <v>110</v>
      </c>
    </row>
    <row r="32" spans="1:12" ht="18" customHeight="1">
      <c r="A32" s="193" t="s">
        <v>170</v>
      </c>
      <c r="B32" s="272">
        <v>190</v>
      </c>
      <c r="C32" s="272">
        <v>170</v>
      </c>
      <c r="D32" s="272">
        <v>230</v>
      </c>
      <c r="E32" s="193">
        <v>200</v>
      </c>
      <c r="F32" s="272">
        <v>180</v>
      </c>
      <c r="G32" s="272">
        <v>180</v>
      </c>
      <c r="H32" s="272">
        <v>180</v>
      </c>
      <c r="I32" s="193">
        <v>180</v>
      </c>
      <c r="J32" s="272">
        <v>180</v>
      </c>
      <c r="K32" s="272">
        <v>170</v>
      </c>
      <c r="L32" s="272">
        <v>200</v>
      </c>
    </row>
    <row r="33" spans="1:12" ht="18" customHeight="1">
      <c r="A33" s="413" t="s">
        <v>25</v>
      </c>
      <c r="B33" s="416">
        <v>260</v>
      </c>
      <c r="C33" s="416">
        <v>240</v>
      </c>
      <c r="D33" s="416">
        <v>280</v>
      </c>
      <c r="E33" s="413">
        <v>280</v>
      </c>
      <c r="F33" s="416">
        <v>240</v>
      </c>
      <c r="G33" s="416">
        <v>240</v>
      </c>
      <c r="H33" s="416">
        <v>240</v>
      </c>
      <c r="I33" s="417">
        <v>250</v>
      </c>
      <c r="J33" s="417">
        <v>250</v>
      </c>
      <c r="K33" s="417">
        <v>268</v>
      </c>
      <c r="L33" s="417">
        <v>320</v>
      </c>
    </row>
    <row r="34" ht="15">
      <c r="L34" s="272"/>
    </row>
    <row r="35" spans="1:12" s="418" customFormat="1" ht="12.75">
      <c r="A35" s="418" t="s">
        <v>171</v>
      </c>
      <c r="J35" s="421"/>
      <c r="K35" s="421"/>
      <c r="L35" s="421"/>
    </row>
    <row r="36" ht="15">
      <c r="L36" s="272"/>
    </row>
    <row r="37" spans="1:12" ht="15">
      <c r="A37" s="383"/>
      <c r="B37" s="383"/>
      <c r="C37" s="383"/>
      <c r="D37" s="383"/>
      <c r="E37" s="383"/>
      <c r="F37" s="383"/>
      <c r="G37" s="383"/>
      <c r="L37" s="272"/>
    </row>
    <row r="38" spans="1:12" s="44" customFormat="1" ht="15.75">
      <c r="A38" s="105" t="s">
        <v>28</v>
      </c>
      <c r="B38" s="68"/>
      <c r="C38" s="68"/>
      <c r="D38" s="68"/>
      <c r="E38" s="68"/>
      <c r="F38" s="68"/>
      <c r="G38" s="68"/>
      <c r="J38" s="66"/>
      <c r="K38" s="66"/>
      <c r="L38" s="66"/>
    </row>
    <row r="39" spans="1:12" ht="10.5" customHeight="1">
      <c r="A39" s="383"/>
      <c r="B39" s="383"/>
      <c r="C39" s="383"/>
      <c r="D39" s="383"/>
      <c r="E39" s="383"/>
      <c r="F39" s="383"/>
      <c r="L39" s="272"/>
    </row>
    <row r="40" spans="1:12" ht="15.75">
      <c r="A40" s="410"/>
      <c r="B40" s="411">
        <v>1998</v>
      </c>
      <c r="C40" s="411">
        <v>1999</v>
      </c>
      <c r="D40" s="411">
        <v>2000</v>
      </c>
      <c r="E40" s="412">
        <v>2001</v>
      </c>
      <c r="F40" s="412">
        <v>2002</v>
      </c>
      <c r="G40" s="412">
        <v>2003</v>
      </c>
      <c r="H40" s="412">
        <v>2004</v>
      </c>
      <c r="I40" s="412">
        <v>2005</v>
      </c>
      <c r="J40" s="412">
        <v>2006</v>
      </c>
      <c r="K40" s="412">
        <v>2007</v>
      </c>
      <c r="L40" s="412">
        <v>2008</v>
      </c>
    </row>
    <row r="41" spans="1:12" ht="15">
      <c r="A41" s="383"/>
      <c r="B41" s="397"/>
      <c r="F41" s="272"/>
      <c r="G41" s="272"/>
      <c r="H41" s="272"/>
      <c r="L41" s="272"/>
    </row>
    <row r="42" spans="1:12" ht="18" customHeight="1">
      <c r="A42" s="384" t="s">
        <v>262</v>
      </c>
      <c r="E42" s="397"/>
      <c r="F42" s="387"/>
      <c r="G42" s="387"/>
      <c r="H42" s="272"/>
      <c r="I42" s="387"/>
      <c r="J42" s="387"/>
      <c r="K42" s="407"/>
      <c r="L42" s="407" t="s">
        <v>248</v>
      </c>
    </row>
    <row r="43" spans="1:12" ht="18" customHeight="1">
      <c r="A43" s="193" t="s">
        <v>172</v>
      </c>
      <c r="B43" s="398">
        <v>7.11</v>
      </c>
      <c r="C43" s="398">
        <v>6.12</v>
      </c>
      <c r="D43" s="193">
        <v>10.12</v>
      </c>
      <c r="E43" s="272">
        <v>8.78</v>
      </c>
      <c r="F43" s="271">
        <v>7.1</v>
      </c>
      <c r="G43" s="271">
        <v>7.01</v>
      </c>
      <c r="H43" s="209">
        <v>6.7</v>
      </c>
      <c r="I43" s="271">
        <v>6.61</v>
      </c>
      <c r="J43" s="271">
        <v>6.49</v>
      </c>
      <c r="K43" s="271">
        <v>6.73</v>
      </c>
      <c r="L43" s="271">
        <v>7.48</v>
      </c>
    </row>
    <row r="44" spans="1:12" ht="18" customHeight="1">
      <c r="A44" s="193" t="s">
        <v>173</v>
      </c>
      <c r="B44" s="398">
        <v>1.85</v>
      </c>
      <c r="C44" s="398">
        <v>1.96</v>
      </c>
      <c r="D44" s="193">
        <v>1.03</v>
      </c>
      <c r="E44" s="271">
        <v>1</v>
      </c>
      <c r="F44" s="271">
        <v>0.91</v>
      </c>
      <c r="G44" s="271">
        <v>0.83</v>
      </c>
      <c r="H44" s="193">
        <v>1.04</v>
      </c>
      <c r="I44" s="272">
        <v>1.38</v>
      </c>
      <c r="J44" s="271">
        <v>1.4</v>
      </c>
      <c r="K44" s="272">
        <v>1.43</v>
      </c>
      <c r="L44" s="272">
        <v>1.51</v>
      </c>
    </row>
    <row r="45" spans="1:12" ht="18" customHeight="1">
      <c r="A45" s="193" t="s">
        <v>164</v>
      </c>
      <c r="B45" s="398">
        <v>0.29</v>
      </c>
      <c r="C45" s="398">
        <v>0.23</v>
      </c>
      <c r="D45" s="193">
        <v>0.24</v>
      </c>
      <c r="E45" s="272">
        <v>0.29</v>
      </c>
      <c r="F45" s="271">
        <v>0.2</v>
      </c>
      <c r="G45" s="271">
        <v>0.12</v>
      </c>
      <c r="H45" s="193">
        <v>0.23</v>
      </c>
      <c r="I45" s="272">
        <v>0.17</v>
      </c>
      <c r="J45" s="272">
        <v>0.21</v>
      </c>
      <c r="K45" s="271">
        <v>0.2</v>
      </c>
      <c r="L45" s="271">
        <v>0.24</v>
      </c>
    </row>
    <row r="46" spans="1:12" ht="18" customHeight="1">
      <c r="A46" s="193" t="s">
        <v>174</v>
      </c>
      <c r="B46" s="271">
        <v>0.2</v>
      </c>
      <c r="C46" s="271">
        <v>0.13</v>
      </c>
      <c r="D46" s="207" t="s">
        <v>180</v>
      </c>
      <c r="E46" s="207" t="s">
        <v>180</v>
      </c>
      <c r="F46" s="399" t="s">
        <v>180</v>
      </c>
      <c r="G46" s="399" t="s">
        <v>180</v>
      </c>
      <c r="H46" s="399" t="s">
        <v>180</v>
      </c>
      <c r="I46" s="278" t="s">
        <v>180</v>
      </c>
      <c r="J46" s="278" t="s">
        <v>180</v>
      </c>
      <c r="K46" s="278" t="s">
        <v>180</v>
      </c>
      <c r="L46" s="278" t="s">
        <v>180</v>
      </c>
    </row>
    <row r="47" spans="1:12" ht="18" customHeight="1">
      <c r="A47" s="193" t="s">
        <v>175</v>
      </c>
      <c r="B47" s="398">
        <v>0.03</v>
      </c>
      <c r="C47" s="398">
        <v>0.05</v>
      </c>
      <c r="D47" s="207" t="s">
        <v>180</v>
      </c>
      <c r="E47" s="207" t="s">
        <v>180</v>
      </c>
      <c r="F47" s="399" t="s">
        <v>180</v>
      </c>
      <c r="G47" s="399" t="s">
        <v>180</v>
      </c>
      <c r="H47" s="399" t="s">
        <v>180</v>
      </c>
      <c r="I47" s="278" t="s">
        <v>180</v>
      </c>
      <c r="J47" s="278" t="s">
        <v>180</v>
      </c>
      <c r="K47" s="278" t="s">
        <v>180</v>
      </c>
      <c r="L47" s="278" t="s">
        <v>180</v>
      </c>
    </row>
    <row r="48" spans="1:12" ht="18" customHeight="1">
      <c r="A48" s="193" t="s">
        <v>322</v>
      </c>
      <c r="B48" s="207" t="s">
        <v>180</v>
      </c>
      <c r="C48" s="207" t="s">
        <v>180</v>
      </c>
      <c r="D48" s="193">
        <v>0.24</v>
      </c>
      <c r="E48" s="272">
        <v>0.51</v>
      </c>
      <c r="F48" s="271">
        <v>0.43</v>
      </c>
      <c r="G48" s="271">
        <v>0.52</v>
      </c>
      <c r="H48" s="209">
        <v>0.1</v>
      </c>
      <c r="I48" s="271">
        <v>0.14</v>
      </c>
      <c r="J48" s="271">
        <v>0.23</v>
      </c>
      <c r="K48" s="271">
        <v>0.17</v>
      </c>
      <c r="L48" s="271">
        <v>0.6</v>
      </c>
    </row>
    <row r="49" spans="1:12" ht="18" customHeight="1">
      <c r="A49" s="193" t="s">
        <v>176</v>
      </c>
      <c r="B49" s="271">
        <v>0.9</v>
      </c>
      <c r="C49" s="271">
        <v>0.99</v>
      </c>
      <c r="D49" s="193">
        <v>0.61</v>
      </c>
      <c r="E49" s="272">
        <v>0.83</v>
      </c>
      <c r="F49" s="271">
        <v>1.36</v>
      </c>
      <c r="G49" s="271">
        <v>1.57</v>
      </c>
      <c r="H49" s="193">
        <v>1.89</v>
      </c>
      <c r="I49" s="272">
        <v>1.89</v>
      </c>
      <c r="J49" s="272">
        <v>1.83</v>
      </c>
      <c r="K49" s="272">
        <v>1.97</v>
      </c>
      <c r="L49" s="272">
        <v>2.37</v>
      </c>
    </row>
    <row r="50" spans="1:12" ht="18" customHeight="1">
      <c r="A50" s="193" t="s">
        <v>128</v>
      </c>
      <c r="B50" s="398">
        <v>10.37</v>
      </c>
      <c r="C50" s="398">
        <v>9.47</v>
      </c>
      <c r="D50" s="193">
        <v>12.24</v>
      </c>
      <c r="E50" s="272">
        <v>11.41</v>
      </c>
      <c r="F50" s="271">
        <v>10.01</v>
      </c>
      <c r="G50" s="271">
        <v>10.06</v>
      </c>
      <c r="H50" s="193">
        <v>9.97</v>
      </c>
      <c r="I50" s="271">
        <v>10.193762099703264</v>
      </c>
      <c r="J50" s="271">
        <v>10.16</v>
      </c>
      <c r="K50" s="271">
        <v>10.5</v>
      </c>
      <c r="L50" s="271">
        <v>12.19</v>
      </c>
    </row>
    <row r="51" spans="2:12" ht="18" customHeight="1">
      <c r="B51" s="400" t="s">
        <v>287</v>
      </c>
      <c r="C51" s="400" t="s">
        <v>287</v>
      </c>
      <c r="D51" s="400" t="s">
        <v>287</v>
      </c>
      <c r="E51" s="400" t="s">
        <v>287</v>
      </c>
      <c r="G51" s="272"/>
      <c r="H51" s="271"/>
      <c r="I51" s="271"/>
      <c r="J51" s="193"/>
      <c r="L51" s="272"/>
    </row>
    <row r="52" spans="1:12" ht="18" customHeight="1">
      <c r="A52" s="384" t="s">
        <v>27</v>
      </c>
      <c r="B52" s="395"/>
      <c r="C52" s="396"/>
      <c r="F52" s="396"/>
      <c r="G52" s="273"/>
      <c r="H52" s="401"/>
      <c r="I52" s="272"/>
      <c r="J52" s="401"/>
      <c r="K52" s="401"/>
      <c r="L52" s="409" t="s">
        <v>251</v>
      </c>
    </row>
    <row r="53" spans="1:12" ht="18" customHeight="1">
      <c r="A53" s="193" t="s">
        <v>172</v>
      </c>
      <c r="B53" s="272">
        <v>160</v>
      </c>
      <c r="C53" s="272">
        <v>140</v>
      </c>
      <c r="D53" s="193">
        <v>220</v>
      </c>
      <c r="E53" s="272">
        <v>200</v>
      </c>
      <c r="F53" s="275">
        <v>150</v>
      </c>
      <c r="G53" s="275">
        <v>150</v>
      </c>
      <c r="H53" s="193">
        <v>150</v>
      </c>
      <c r="I53" s="272">
        <v>150</v>
      </c>
      <c r="J53" s="272">
        <v>140</v>
      </c>
      <c r="K53" s="272">
        <v>160</v>
      </c>
      <c r="L53" s="272">
        <v>170</v>
      </c>
    </row>
    <row r="54" spans="1:12" ht="18" customHeight="1">
      <c r="A54" s="193" t="s">
        <v>173</v>
      </c>
      <c r="B54" s="272">
        <v>70</v>
      </c>
      <c r="C54" s="272">
        <v>80</v>
      </c>
      <c r="D54" s="193">
        <v>40</v>
      </c>
      <c r="E54" s="272">
        <v>40</v>
      </c>
      <c r="F54" s="275">
        <v>40</v>
      </c>
      <c r="G54" s="275">
        <v>40</v>
      </c>
      <c r="H54" s="193">
        <v>40</v>
      </c>
      <c r="I54" s="272">
        <v>60</v>
      </c>
      <c r="J54" s="272">
        <v>50</v>
      </c>
      <c r="K54" s="272">
        <v>60</v>
      </c>
      <c r="L54" s="272">
        <v>60</v>
      </c>
    </row>
    <row r="55" spans="1:12" ht="18" customHeight="1">
      <c r="A55" s="193" t="s">
        <v>164</v>
      </c>
      <c r="B55" s="272">
        <v>10</v>
      </c>
      <c r="C55" s="272">
        <v>10</v>
      </c>
      <c r="D55" s="207" t="s">
        <v>143</v>
      </c>
      <c r="E55" s="274">
        <v>10</v>
      </c>
      <c r="F55" s="402" t="s">
        <v>143</v>
      </c>
      <c r="G55" s="403" t="s">
        <v>143</v>
      </c>
      <c r="H55" s="403" t="s">
        <v>143</v>
      </c>
      <c r="I55" s="403" t="s">
        <v>143</v>
      </c>
      <c r="J55" s="403" t="s">
        <v>143</v>
      </c>
      <c r="K55" s="403" t="s">
        <v>143</v>
      </c>
      <c r="L55" s="403">
        <v>10</v>
      </c>
    </row>
    <row r="56" spans="1:12" ht="18" customHeight="1">
      <c r="A56" s="193" t="s">
        <v>174</v>
      </c>
      <c r="B56" s="404" t="s">
        <v>143</v>
      </c>
      <c r="C56" s="404" t="s">
        <v>143</v>
      </c>
      <c r="D56" s="207" t="s">
        <v>180</v>
      </c>
      <c r="E56" s="207" t="s">
        <v>180</v>
      </c>
      <c r="F56" s="405" t="s">
        <v>180</v>
      </c>
      <c r="G56" s="405" t="s">
        <v>180</v>
      </c>
      <c r="H56" s="405" t="s">
        <v>180</v>
      </c>
      <c r="I56" s="403" t="s">
        <v>180</v>
      </c>
      <c r="J56" s="403" t="s">
        <v>180</v>
      </c>
      <c r="K56" s="403" t="s">
        <v>180</v>
      </c>
      <c r="L56" s="403" t="s">
        <v>180</v>
      </c>
    </row>
    <row r="57" spans="1:12" ht="18" customHeight="1">
      <c r="A57" s="193" t="s">
        <v>175</v>
      </c>
      <c r="B57" s="404" t="s">
        <v>143</v>
      </c>
      <c r="C57" s="404" t="s">
        <v>143</v>
      </c>
      <c r="D57" s="207" t="s">
        <v>180</v>
      </c>
      <c r="E57" s="207" t="s">
        <v>180</v>
      </c>
      <c r="F57" s="405" t="s">
        <v>180</v>
      </c>
      <c r="G57" s="405" t="s">
        <v>180</v>
      </c>
      <c r="H57" s="405" t="s">
        <v>180</v>
      </c>
      <c r="I57" s="403" t="s">
        <v>180</v>
      </c>
      <c r="J57" s="403" t="s">
        <v>180</v>
      </c>
      <c r="K57" s="403" t="s">
        <v>180</v>
      </c>
      <c r="L57" s="403" t="s">
        <v>180</v>
      </c>
    </row>
    <row r="58" spans="1:12" ht="18" customHeight="1">
      <c r="A58" s="193" t="s">
        <v>322</v>
      </c>
      <c r="B58" s="207" t="s">
        <v>180</v>
      </c>
      <c r="C58" s="207" t="s">
        <v>180</v>
      </c>
      <c r="D58" s="207" t="s">
        <v>143</v>
      </c>
      <c r="E58" s="274">
        <v>20</v>
      </c>
      <c r="F58" s="403">
        <v>10</v>
      </c>
      <c r="G58" s="403">
        <v>20</v>
      </c>
      <c r="H58" s="207" t="s">
        <v>143</v>
      </c>
      <c r="I58" s="274" t="s">
        <v>143</v>
      </c>
      <c r="J58" s="274" t="s">
        <v>143</v>
      </c>
      <c r="K58" s="274" t="s">
        <v>143</v>
      </c>
      <c r="L58" s="274">
        <v>20</v>
      </c>
    </row>
    <row r="59" spans="1:12" ht="18" customHeight="1">
      <c r="A59" s="383" t="s">
        <v>176</v>
      </c>
      <c r="B59" s="272">
        <v>20</v>
      </c>
      <c r="C59" s="272">
        <v>20</v>
      </c>
      <c r="D59" s="193">
        <v>10</v>
      </c>
      <c r="E59" s="272">
        <v>20</v>
      </c>
      <c r="F59" s="275">
        <v>30</v>
      </c>
      <c r="G59" s="275">
        <v>30</v>
      </c>
      <c r="H59" s="193">
        <v>40</v>
      </c>
      <c r="I59" s="272">
        <v>40</v>
      </c>
      <c r="J59" s="272">
        <v>40</v>
      </c>
      <c r="K59" s="272">
        <v>40</v>
      </c>
      <c r="L59" s="272">
        <v>60</v>
      </c>
    </row>
    <row r="60" spans="1:12" ht="18" customHeight="1">
      <c r="A60" s="413" t="s">
        <v>128</v>
      </c>
      <c r="B60" s="416">
        <v>260</v>
      </c>
      <c r="C60" s="416">
        <v>240</v>
      </c>
      <c r="D60" s="413">
        <v>280</v>
      </c>
      <c r="E60" s="416">
        <v>280</v>
      </c>
      <c r="F60" s="417">
        <v>240</v>
      </c>
      <c r="G60" s="417">
        <v>240</v>
      </c>
      <c r="H60" s="417">
        <v>240</v>
      </c>
      <c r="I60" s="417">
        <v>250</v>
      </c>
      <c r="J60" s="417">
        <v>250</v>
      </c>
      <c r="K60" s="417">
        <v>268</v>
      </c>
      <c r="L60" s="417">
        <v>320</v>
      </c>
    </row>
    <row r="61" spans="1:12" ht="15">
      <c r="A61" s="383"/>
      <c r="B61" s="272"/>
      <c r="C61" s="272"/>
      <c r="D61" s="272"/>
      <c r="E61" s="272"/>
      <c r="F61" s="272"/>
      <c r="G61" s="272"/>
      <c r="H61" s="272"/>
      <c r="I61" s="272"/>
      <c r="L61" s="272"/>
    </row>
    <row r="62" spans="1:7" ht="15">
      <c r="A62" s="406"/>
      <c r="B62" s="406"/>
      <c r="C62" s="406"/>
      <c r="D62" s="406"/>
      <c r="E62" s="406"/>
      <c r="F62" s="406"/>
      <c r="G62" s="406"/>
    </row>
    <row r="86" ht="15.75">
      <c r="A86" s="384"/>
    </row>
    <row r="89" ht="118.5" customHeight="1"/>
  </sheetData>
  <printOptions/>
  <pageMargins left="0.75" right="0.75" top="1" bottom="1" header="0.5" footer="0.5"/>
  <pageSetup fitToHeight="1" fitToWidth="1" horizontalDpi="96" verticalDpi="96" orientation="portrait" paperSize="9" scale="68" r:id="rId1"/>
  <rowBreaks count="3" manualBreakCount="3">
    <brk id="60" max="255" man="1"/>
    <brk id="61" max="255" man="1"/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6.57421875" style="25" customWidth="1"/>
    <col min="2" max="9" width="9.7109375" style="25" customWidth="1"/>
    <col min="10" max="12" width="9.7109375" style="79" customWidth="1"/>
    <col min="13" max="16384" width="9.140625" style="25" customWidth="1"/>
  </cols>
  <sheetData>
    <row r="1" spans="1:12" s="44" customFormat="1" ht="15.75">
      <c r="A1" s="105" t="s">
        <v>38</v>
      </c>
      <c r="B1" s="69"/>
      <c r="C1" s="69"/>
      <c r="D1" s="69"/>
      <c r="E1" s="69"/>
      <c r="F1" s="69"/>
      <c r="G1" s="69"/>
      <c r="J1" s="66"/>
      <c r="K1" s="66"/>
      <c r="L1" s="66"/>
    </row>
    <row r="2" spans="1:12" s="44" customFormat="1" ht="10.5" customHeight="1">
      <c r="A2" s="68"/>
      <c r="B2" s="69"/>
      <c r="C2" s="69"/>
      <c r="D2" s="69"/>
      <c r="E2" s="69"/>
      <c r="F2" s="69"/>
      <c r="G2" s="69"/>
      <c r="J2" s="66"/>
      <c r="K2" s="66"/>
      <c r="L2" s="66"/>
    </row>
    <row r="3" spans="1:12" s="44" customFormat="1" ht="15.75">
      <c r="A3" s="288"/>
      <c r="B3" s="289">
        <v>1998</v>
      </c>
      <c r="C3" s="289">
        <v>1999</v>
      </c>
      <c r="D3" s="289">
        <v>2000</v>
      </c>
      <c r="E3" s="290">
        <v>2001</v>
      </c>
      <c r="F3" s="290">
        <v>2002</v>
      </c>
      <c r="G3" s="290">
        <v>2003</v>
      </c>
      <c r="H3" s="424" t="s">
        <v>497</v>
      </c>
      <c r="I3" s="424" t="s">
        <v>570</v>
      </c>
      <c r="J3" s="424" t="s">
        <v>608</v>
      </c>
      <c r="K3" s="424" t="s">
        <v>634</v>
      </c>
      <c r="L3" s="424" t="s">
        <v>701</v>
      </c>
    </row>
    <row r="4" spans="1:12" s="44" customFormat="1" ht="15.75">
      <c r="A4" s="68"/>
      <c r="B4" s="105"/>
      <c r="C4" s="105"/>
      <c r="D4" s="105"/>
      <c r="E4" s="105"/>
      <c r="F4" s="111"/>
      <c r="G4" s="111"/>
      <c r="H4" s="189"/>
      <c r="J4" s="189"/>
      <c r="K4" s="163"/>
      <c r="L4" s="163" t="s">
        <v>177</v>
      </c>
    </row>
    <row r="5" spans="1:7" s="44" customFormat="1" ht="15.75">
      <c r="A5" s="105" t="s">
        <v>455</v>
      </c>
      <c r="B5" s="107"/>
      <c r="C5" s="107"/>
      <c r="D5" s="47"/>
      <c r="E5" s="47"/>
      <c r="F5" s="49"/>
      <c r="G5" s="49"/>
    </row>
    <row r="6" spans="1:12" s="44" customFormat="1" ht="15">
      <c r="A6" s="44" t="s">
        <v>178</v>
      </c>
      <c r="B6" s="132" t="s">
        <v>180</v>
      </c>
      <c r="C6" s="132" t="s">
        <v>180</v>
      </c>
      <c r="D6" s="132" t="s">
        <v>180</v>
      </c>
      <c r="E6" s="132" t="s">
        <v>180</v>
      </c>
      <c r="F6" s="132" t="s">
        <v>143</v>
      </c>
      <c r="G6" s="132" t="s">
        <v>143</v>
      </c>
      <c r="H6" s="132" t="s">
        <v>143</v>
      </c>
      <c r="I6" s="132" t="s">
        <v>143</v>
      </c>
      <c r="J6" s="132" t="s">
        <v>143</v>
      </c>
      <c r="K6" s="132" t="s">
        <v>143</v>
      </c>
      <c r="L6" s="132" t="s">
        <v>143</v>
      </c>
    </row>
    <row r="7" spans="1:12" s="44" customFormat="1" ht="15">
      <c r="A7" s="68" t="s">
        <v>179</v>
      </c>
      <c r="B7" s="107">
        <v>2</v>
      </c>
      <c r="C7" s="47">
        <v>3</v>
      </c>
      <c r="D7" s="44">
        <v>4</v>
      </c>
      <c r="E7" s="66">
        <v>1</v>
      </c>
      <c r="F7" s="132" t="s">
        <v>143</v>
      </c>
      <c r="G7" s="132" t="s">
        <v>143</v>
      </c>
      <c r="H7" s="132" t="s">
        <v>143</v>
      </c>
      <c r="I7" s="132" t="s">
        <v>143</v>
      </c>
      <c r="J7" s="132" t="s">
        <v>143</v>
      </c>
      <c r="K7" s="132" t="s">
        <v>143</v>
      </c>
      <c r="L7" s="132" t="s">
        <v>143</v>
      </c>
    </row>
    <row r="8" spans="1:8" s="44" customFormat="1" ht="15">
      <c r="A8" s="68"/>
      <c r="B8" s="107"/>
      <c r="C8" s="47"/>
      <c r="E8" s="66"/>
      <c r="F8" s="132"/>
      <c r="G8" s="132"/>
      <c r="H8" s="132"/>
    </row>
    <row r="9" spans="1:8" s="44" customFormat="1" ht="15.75">
      <c r="A9" s="105" t="s">
        <v>453</v>
      </c>
      <c r="B9" s="120"/>
      <c r="C9" s="47"/>
      <c r="D9" s="70"/>
      <c r="E9" s="113"/>
      <c r="F9" s="113"/>
      <c r="G9" s="50"/>
      <c r="H9" s="50"/>
    </row>
    <row r="10" spans="1:12" s="44" customFormat="1" ht="15">
      <c r="A10" s="44" t="s">
        <v>178</v>
      </c>
      <c r="B10" s="107">
        <v>183</v>
      </c>
      <c r="C10" s="47">
        <v>182</v>
      </c>
      <c r="D10" s="44">
        <v>151</v>
      </c>
      <c r="E10" s="66">
        <v>140</v>
      </c>
      <c r="F10" s="66">
        <v>153</v>
      </c>
      <c r="G10" s="50">
        <v>139</v>
      </c>
      <c r="H10" s="132">
        <v>137</v>
      </c>
      <c r="I10" s="132">
        <v>140</v>
      </c>
      <c r="J10" s="132">
        <v>134</v>
      </c>
      <c r="K10" s="132">
        <v>156</v>
      </c>
      <c r="L10" s="132">
        <v>154</v>
      </c>
    </row>
    <row r="11" spans="1:12" s="44" customFormat="1" ht="15">
      <c r="A11" s="68" t="s">
        <v>179</v>
      </c>
      <c r="B11" s="107">
        <v>769</v>
      </c>
      <c r="C11" s="47">
        <v>740</v>
      </c>
      <c r="D11" s="44">
        <v>644</v>
      </c>
      <c r="E11" s="66">
        <v>604</v>
      </c>
      <c r="F11" s="66">
        <v>651</v>
      </c>
      <c r="G11" s="50">
        <v>599</v>
      </c>
      <c r="H11" s="50">
        <v>595</v>
      </c>
      <c r="I11" s="44">
        <v>602</v>
      </c>
      <c r="J11" s="66">
        <v>595</v>
      </c>
      <c r="K11" s="66">
        <v>646</v>
      </c>
      <c r="L11" s="66">
        <v>628</v>
      </c>
    </row>
    <row r="12" spans="1:12" s="44" customFormat="1" ht="15">
      <c r="A12" s="68" t="s">
        <v>287</v>
      </c>
      <c r="B12" s="188"/>
      <c r="E12" s="66"/>
      <c r="F12" s="66"/>
      <c r="G12" s="66"/>
      <c r="H12" s="66"/>
      <c r="J12" s="66"/>
      <c r="K12" s="66"/>
      <c r="L12" s="66"/>
    </row>
    <row r="13" spans="1:12" s="44" customFormat="1" ht="18.75">
      <c r="A13" s="105" t="s">
        <v>30</v>
      </c>
      <c r="D13" s="188"/>
      <c r="E13" s="189"/>
      <c r="F13" s="189"/>
      <c r="J13" s="66"/>
      <c r="K13" s="66"/>
      <c r="L13" s="66"/>
    </row>
    <row r="14" spans="1:12" s="44" customFormat="1" ht="15">
      <c r="A14" s="44" t="s">
        <v>178</v>
      </c>
      <c r="B14" s="107">
        <v>6</v>
      </c>
      <c r="C14" s="47">
        <v>6</v>
      </c>
      <c r="D14" s="132" t="s">
        <v>143</v>
      </c>
      <c r="E14" s="132" t="s">
        <v>143</v>
      </c>
      <c r="F14" s="132" t="s">
        <v>143</v>
      </c>
      <c r="G14" s="132" t="s">
        <v>143</v>
      </c>
      <c r="H14" s="132" t="s">
        <v>143</v>
      </c>
      <c r="I14" s="132" t="s">
        <v>143</v>
      </c>
      <c r="J14" s="132" t="s">
        <v>143</v>
      </c>
      <c r="K14" s="132" t="s">
        <v>143</v>
      </c>
      <c r="L14" s="132" t="s">
        <v>143</v>
      </c>
    </row>
    <row r="15" spans="1:12" s="44" customFormat="1" ht="15">
      <c r="A15" s="68" t="s">
        <v>179</v>
      </c>
      <c r="B15" s="107">
        <v>28</v>
      </c>
      <c r="C15" s="47">
        <v>25</v>
      </c>
      <c r="D15" s="132" t="s">
        <v>143</v>
      </c>
      <c r="E15" s="132" t="s">
        <v>143</v>
      </c>
      <c r="F15" s="132" t="s">
        <v>143</v>
      </c>
      <c r="G15" s="132" t="s">
        <v>143</v>
      </c>
      <c r="H15" s="132" t="s">
        <v>143</v>
      </c>
      <c r="I15" s="132" t="s">
        <v>143</v>
      </c>
      <c r="J15" s="132" t="s">
        <v>143</v>
      </c>
      <c r="K15" s="132" t="s">
        <v>143</v>
      </c>
      <c r="L15" s="132" t="s">
        <v>143</v>
      </c>
    </row>
    <row r="16" spans="1:12" s="44" customFormat="1" ht="15.75">
      <c r="A16" s="68"/>
      <c r="B16" s="120"/>
      <c r="C16" s="47"/>
      <c r="E16" s="66"/>
      <c r="F16" s="66"/>
      <c r="J16" s="66"/>
      <c r="K16" s="66"/>
      <c r="L16" s="66"/>
    </row>
    <row r="17" spans="1:12" s="44" customFormat="1" ht="18.75">
      <c r="A17" s="105" t="s">
        <v>31</v>
      </c>
      <c r="B17" s="120"/>
      <c r="C17" s="47"/>
      <c r="E17" s="66"/>
      <c r="F17" s="66"/>
      <c r="J17" s="66"/>
      <c r="K17" s="66"/>
      <c r="L17" s="66"/>
    </row>
    <row r="18" spans="1:12" s="44" customFormat="1" ht="15">
      <c r="A18" s="44" t="s">
        <v>178</v>
      </c>
      <c r="B18" s="107">
        <v>372</v>
      </c>
      <c r="C18" s="47">
        <v>338</v>
      </c>
      <c r="D18" s="44">
        <v>270</v>
      </c>
      <c r="E18" s="66">
        <v>248</v>
      </c>
      <c r="F18" s="66">
        <v>257</v>
      </c>
      <c r="G18" s="44">
        <v>239</v>
      </c>
      <c r="H18" s="132">
        <v>275</v>
      </c>
      <c r="I18" s="132">
        <v>239</v>
      </c>
      <c r="J18" s="132">
        <v>250</v>
      </c>
      <c r="K18" s="132">
        <v>257</v>
      </c>
      <c r="L18" s="132">
        <v>239</v>
      </c>
    </row>
    <row r="19" spans="1:12" s="44" customFormat="1" ht="15">
      <c r="A19" s="68" t="s">
        <v>179</v>
      </c>
      <c r="B19" s="107">
        <v>1803</v>
      </c>
      <c r="C19" s="47">
        <v>1651</v>
      </c>
      <c r="D19" s="50">
        <v>1458</v>
      </c>
      <c r="E19" s="115">
        <v>1358</v>
      </c>
      <c r="F19" s="115">
        <v>1296</v>
      </c>
      <c r="G19" s="50">
        <v>1363</v>
      </c>
      <c r="H19" s="50">
        <v>1319</v>
      </c>
      <c r="I19" s="50">
        <v>1235</v>
      </c>
      <c r="J19" s="115">
        <v>1212</v>
      </c>
      <c r="K19" s="115">
        <v>1217</v>
      </c>
      <c r="L19" s="115">
        <v>1104</v>
      </c>
    </row>
    <row r="20" spans="1:12" s="44" customFormat="1" ht="15">
      <c r="A20" s="68"/>
      <c r="B20" s="107"/>
      <c r="C20" s="47"/>
      <c r="D20" s="50"/>
      <c r="E20" s="115"/>
      <c r="F20" s="115"/>
      <c r="G20" s="50"/>
      <c r="H20" s="50"/>
      <c r="J20" s="66"/>
      <c r="K20" s="66"/>
      <c r="L20" s="66"/>
    </row>
    <row r="21" spans="1:12" s="44" customFormat="1" ht="15.75">
      <c r="A21" s="105" t="s">
        <v>457</v>
      </c>
      <c r="B21" s="120"/>
      <c r="C21" s="47"/>
      <c r="E21" s="66"/>
      <c r="F21" s="66"/>
      <c r="J21" s="66"/>
      <c r="K21" s="66"/>
      <c r="L21" s="66"/>
    </row>
    <row r="22" spans="1:12" s="44" customFormat="1" ht="15">
      <c r="A22" s="44" t="s">
        <v>178</v>
      </c>
      <c r="B22" s="132" t="s">
        <v>143</v>
      </c>
      <c r="C22" s="132" t="s">
        <v>143</v>
      </c>
      <c r="D22" s="132" t="s">
        <v>143</v>
      </c>
      <c r="E22" s="132" t="s">
        <v>143</v>
      </c>
      <c r="F22" s="132" t="s">
        <v>143</v>
      </c>
      <c r="G22" s="132" t="s">
        <v>143</v>
      </c>
      <c r="H22" s="132" t="s">
        <v>143</v>
      </c>
      <c r="I22" s="132" t="s">
        <v>143</v>
      </c>
      <c r="J22" s="132" t="s">
        <v>143</v>
      </c>
      <c r="K22" s="132" t="s">
        <v>143</v>
      </c>
      <c r="L22" s="132" t="s">
        <v>143</v>
      </c>
    </row>
    <row r="23" spans="1:12" s="44" customFormat="1" ht="15">
      <c r="A23" s="68" t="s">
        <v>179</v>
      </c>
      <c r="B23" s="132" t="s">
        <v>143</v>
      </c>
      <c r="C23" s="132" t="s">
        <v>143</v>
      </c>
      <c r="D23" s="132" t="s">
        <v>143</v>
      </c>
      <c r="E23" s="132" t="s">
        <v>143</v>
      </c>
      <c r="F23" s="132" t="s">
        <v>143</v>
      </c>
      <c r="G23" s="132" t="s">
        <v>143</v>
      </c>
      <c r="H23" s="132" t="s">
        <v>143</v>
      </c>
      <c r="I23" s="132" t="s">
        <v>143</v>
      </c>
      <c r="J23" s="132" t="s">
        <v>143</v>
      </c>
      <c r="K23" s="132" t="s">
        <v>143</v>
      </c>
      <c r="L23" s="132" t="s">
        <v>143</v>
      </c>
    </row>
    <row r="24" spans="1:12" s="44" customFormat="1" ht="15">
      <c r="A24" s="68"/>
      <c r="B24" s="107"/>
      <c r="C24" s="47"/>
      <c r="D24" s="50"/>
      <c r="E24" s="115"/>
      <c r="F24" s="115"/>
      <c r="G24" s="50"/>
      <c r="H24" s="50"/>
      <c r="J24" s="66"/>
      <c r="K24" s="66"/>
      <c r="L24" s="66"/>
    </row>
    <row r="25" spans="1:12" s="44" customFormat="1" ht="18.75">
      <c r="A25" s="105" t="s">
        <v>32</v>
      </c>
      <c r="B25" s="107"/>
      <c r="C25" s="47"/>
      <c r="D25" s="47"/>
      <c r="E25" s="49"/>
      <c r="F25" s="49"/>
      <c r="G25" s="50"/>
      <c r="H25" s="50"/>
      <c r="J25" s="66"/>
      <c r="K25" s="66"/>
      <c r="L25" s="66"/>
    </row>
    <row r="26" spans="1:12" s="44" customFormat="1" ht="15">
      <c r="A26" s="44" t="s">
        <v>571</v>
      </c>
      <c r="B26" s="132" t="s">
        <v>180</v>
      </c>
      <c r="C26" s="47">
        <v>44</v>
      </c>
      <c r="D26" s="44">
        <v>80</v>
      </c>
      <c r="E26" s="66">
        <v>76</v>
      </c>
      <c r="F26" s="66">
        <v>76</v>
      </c>
      <c r="G26" s="50">
        <v>87</v>
      </c>
      <c r="H26" s="132">
        <v>74</v>
      </c>
      <c r="I26" s="52" t="s">
        <v>143</v>
      </c>
      <c r="J26" s="164" t="s">
        <v>143</v>
      </c>
      <c r="K26" s="164" t="s">
        <v>143</v>
      </c>
      <c r="L26" s="164" t="s">
        <v>143</v>
      </c>
    </row>
    <row r="27" spans="1:12" s="44" customFormat="1" ht="15">
      <c r="A27" s="68" t="s">
        <v>179</v>
      </c>
      <c r="B27" s="132" t="s">
        <v>180</v>
      </c>
      <c r="C27" s="47">
        <v>199</v>
      </c>
      <c r="D27" s="44">
        <v>364</v>
      </c>
      <c r="E27" s="66">
        <v>362</v>
      </c>
      <c r="F27" s="66">
        <v>332</v>
      </c>
      <c r="G27" s="50">
        <v>368</v>
      </c>
      <c r="H27" s="50">
        <v>303</v>
      </c>
      <c r="I27" s="52" t="s">
        <v>143</v>
      </c>
      <c r="J27" s="164" t="s">
        <v>143</v>
      </c>
      <c r="K27" s="164" t="s">
        <v>143</v>
      </c>
      <c r="L27" s="164" t="s">
        <v>143</v>
      </c>
    </row>
    <row r="28" spans="1:12" s="44" customFormat="1" ht="15">
      <c r="A28" s="68"/>
      <c r="B28" s="107"/>
      <c r="C28" s="47"/>
      <c r="E28" s="66"/>
      <c r="F28" s="66"/>
      <c r="G28" s="50"/>
      <c r="H28" s="50"/>
      <c r="J28" s="66"/>
      <c r="K28" s="66"/>
      <c r="L28" s="66"/>
    </row>
    <row r="29" spans="1:12" s="44" customFormat="1" ht="15.75">
      <c r="A29" s="105" t="s">
        <v>456</v>
      </c>
      <c r="B29" s="107"/>
      <c r="C29" s="47"/>
      <c r="D29" s="47"/>
      <c r="E29" s="49"/>
      <c r="F29" s="49"/>
      <c r="G29" s="50"/>
      <c r="H29" s="50"/>
      <c r="J29" s="66"/>
      <c r="K29" s="66"/>
      <c r="L29" s="66"/>
    </row>
    <row r="30" spans="1:12" s="44" customFormat="1" ht="18">
      <c r="A30" s="44" t="s">
        <v>33</v>
      </c>
      <c r="B30" s="132" t="s">
        <v>180</v>
      </c>
      <c r="C30" s="132" t="s">
        <v>180</v>
      </c>
      <c r="D30" s="132" t="s">
        <v>180</v>
      </c>
      <c r="E30" s="132" t="s">
        <v>180</v>
      </c>
      <c r="F30" s="66">
        <v>1</v>
      </c>
      <c r="G30" s="50">
        <v>25</v>
      </c>
      <c r="H30" s="132">
        <v>27</v>
      </c>
      <c r="I30" s="132">
        <v>56</v>
      </c>
      <c r="J30" s="132">
        <v>56</v>
      </c>
      <c r="K30" s="132">
        <v>66</v>
      </c>
      <c r="L30" s="132">
        <v>59</v>
      </c>
    </row>
    <row r="31" spans="1:12" s="44" customFormat="1" ht="15">
      <c r="A31" s="68" t="s">
        <v>179</v>
      </c>
      <c r="B31" s="132" t="s">
        <v>180</v>
      </c>
      <c r="C31" s="132" t="s">
        <v>180</v>
      </c>
      <c r="D31" s="132" t="s">
        <v>180</v>
      </c>
      <c r="E31" s="132">
        <v>1</v>
      </c>
      <c r="F31" s="66">
        <v>5</v>
      </c>
      <c r="G31" s="50">
        <v>100</v>
      </c>
      <c r="H31" s="50">
        <v>120</v>
      </c>
      <c r="I31" s="44">
        <v>214</v>
      </c>
      <c r="J31" s="66">
        <v>208</v>
      </c>
      <c r="K31" s="66">
        <v>231</v>
      </c>
      <c r="L31" s="66">
        <v>206</v>
      </c>
    </row>
    <row r="32" spans="1:12" s="44" customFormat="1" ht="15">
      <c r="A32" s="68"/>
      <c r="B32" s="107"/>
      <c r="C32" s="107"/>
      <c r="D32" s="107"/>
      <c r="E32" s="47"/>
      <c r="G32" s="66"/>
      <c r="H32" s="66"/>
      <c r="K32" s="66"/>
      <c r="L32" s="66"/>
    </row>
    <row r="33" spans="1:12" s="44" customFormat="1" ht="15.75">
      <c r="A33" s="280" t="s">
        <v>132</v>
      </c>
      <c r="B33" s="121"/>
      <c r="C33" s="49"/>
      <c r="D33" s="121"/>
      <c r="E33" s="47"/>
      <c r="G33" s="66"/>
      <c r="H33" s="66"/>
      <c r="K33" s="66"/>
      <c r="L33" s="66"/>
    </row>
    <row r="34" spans="1:12" s="44" customFormat="1" ht="15">
      <c r="A34" s="44" t="s">
        <v>178</v>
      </c>
      <c r="B34" s="247">
        <f aca="true" t="shared" si="0" ref="B34:K34">SUM(B14,B18,B22,B10,B26,B30,B6)</f>
        <v>561</v>
      </c>
      <c r="C34" s="247">
        <f t="shared" si="0"/>
        <v>570</v>
      </c>
      <c r="D34" s="247">
        <f t="shared" si="0"/>
        <v>501</v>
      </c>
      <c r="E34" s="247">
        <f t="shared" si="0"/>
        <v>464</v>
      </c>
      <c r="F34" s="247">
        <f t="shared" si="0"/>
        <v>487</v>
      </c>
      <c r="G34" s="247">
        <f t="shared" si="0"/>
        <v>490</v>
      </c>
      <c r="H34" s="247">
        <f t="shared" si="0"/>
        <v>513</v>
      </c>
      <c r="I34" s="247">
        <f t="shared" si="0"/>
        <v>435</v>
      </c>
      <c r="J34" s="247">
        <f t="shared" si="0"/>
        <v>440</v>
      </c>
      <c r="K34" s="247">
        <f t="shared" si="0"/>
        <v>479</v>
      </c>
      <c r="L34" s="247">
        <f>SUM(L14,L18,L22,L10,L26,L30,L6)</f>
        <v>452</v>
      </c>
    </row>
    <row r="35" spans="1:12" s="44" customFormat="1" ht="15">
      <c r="A35" s="291" t="s">
        <v>179</v>
      </c>
      <c r="B35" s="425">
        <f aca="true" t="shared" si="1" ref="B35:K35">SUM(B15,B19,B23,B11,B27,B31,B7)</f>
        <v>2602</v>
      </c>
      <c r="C35" s="425">
        <f t="shared" si="1"/>
        <v>2618</v>
      </c>
      <c r="D35" s="425">
        <f t="shared" si="1"/>
        <v>2470</v>
      </c>
      <c r="E35" s="425">
        <f t="shared" si="1"/>
        <v>2326</v>
      </c>
      <c r="F35" s="425">
        <f t="shared" si="1"/>
        <v>2284</v>
      </c>
      <c r="G35" s="425">
        <f t="shared" si="1"/>
        <v>2430</v>
      </c>
      <c r="H35" s="425">
        <f t="shared" si="1"/>
        <v>2337</v>
      </c>
      <c r="I35" s="425">
        <f t="shared" si="1"/>
        <v>2051</v>
      </c>
      <c r="J35" s="425">
        <f t="shared" si="1"/>
        <v>2015</v>
      </c>
      <c r="K35" s="425">
        <f t="shared" si="1"/>
        <v>2094</v>
      </c>
      <c r="L35" s="302">
        <v>1937</v>
      </c>
    </row>
    <row r="36" spans="10:12" s="44" customFormat="1" ht="8.25" customHeight="1">
      <c r="J36" s="66"/>
      <c r="K36" s="66"/>
      <c r="L36" s="66"/>
    </row>
    <row r="37" spans="1:12" s="5" customFormat="1" ht="12.75">
      <c r="A37" s="5" t="s">
        <v>396</v>
      </c>
      <c r="J37" s="231"/>
      <c r="K37" s="231"/>
      <c r="L37" s="231"/>
    </row>
    <row r="38" spans="1:12" s="5" customFormat="1" ht="12.75">
      <c r="A38" s="5" t="s">
        <v>588</v>
      </c>
      <c r="J38" s="231"/>
      <c r="K38" s="231"/>
      <c r="L38" s="231"/>
    </row>
    <row r="39" ht="15">
      <c r="A39" s="44"/>
    </row>
    <row r="40" ht="15">
      <c r="A40" s="44"/>
    </row>
    <row r="42" ht="15.75">
      <c r="A42" s="2" t="s">
        <v>39</v>
      </c>
    </row>
    <row r="43" ht="10.5" customHeight="1"/>
    <row r="44" spans="1:12" ht="15.75">
      <c r="A44" s="288"/>
      <c r="B44" s="289">
        <v>1998</v>
      </c>
      <c r="C44" s="289">
        <v>1999</v>
      </c>
      <c r="D44" s="289">
        <v>2000</v>
      </c>
      <c r="E44" s="290">
        <v>2001</v>
      </c>
      <c r="F44" s="290">
        <v>2002</v>
      </c>
      <c r="G44" s="290">
        <v>2003</v>
      </c>
      <c r="H44" s="290">
        <v>2004</v>
      </c>
      <c r="I44" s="290">
        <v>2005</v>
      </c>
      <c r="J44" s="290">
        <v>2006</v>
      </c>
      <c r="K44" s="290">
        <v>2007</v>
      </c>
      <c r="L44" s="290">
        <v>2008</v>
      </c>
    </row>
    <row r="45" spans="1:8" ht="15.75">
      <c r="A45" s="68"/>
      <c r="B45" s="105"/>
      <c r="C45" s="105"/>
      <c r="D45" s="105"/>
      <c r="E45" s="111"/>
      <c r="F45" s="111"/>
      <c r="G45" s="111"/>
      <c r="H45" s="111"/>
    </row>
    <row r="46" spans="1:12" ht="15.75">
      <c r="A46" s="68" t="s">
        <v>287</v>
      </c>
      <c r="B46" s="105"/>
      <c r="C46" s="188"/>
      <c r="D46" s="44"/>
      <c r="E46" s="44"/>
      <c r="F46" s="189"/>
      <c r="G46" s="189"/>
      <c r="H46" s="79"/>
      <c r="I46" s="189"/>
      <c r="J46" s="189"/>
      <c r="K46" s="189"/>
      <c r="L46" s="189" t="s">
        <v>177</v>
      </c>
    </row>
    <row r="47" spans="1:8" ht="18" customHeight="1">
      <c r="A47" s="105" t="s">
        <v>34</v>
      </c>
      <c r="B47" s="105"/>
      <c r="C47" s="44"/>
      <c r="D47" s="44"/>
      <c r="E47" s="188"/>
      <c r="F47" s="79"/>
      <c r="G47" s="79"/>
      <c r="H47" s="79"/>
    </row>
    <row r="48" spans="1:12" ht="15">
      <c r="A48" s="68" t="s">
        <v>179</v>
      </c>
      <c r="B48" s="132" t="s">
        <v>143</v>
      </c>
      <c r="C48" s="132" t="s">
        <v>143</v>
      </c>
      <c r="D48" s="132" t="s">
        <v>143</v>
      </c>
      <c r="E48" s="132" t="s">
        <v>143</v>
      </c>
      <c r="F48" s="179">
        <v>105</v>
      </c>
      <c r="G48" s="179">
        <v>195</v>
      </c>
      <c r="H48" s="179">
        <v>192</v>
      </c>
      <c r="I48" s="263">
        <v>183</v>
      </c>
      <c r="J48" s="263">
        <v>112</v>
      </c>
      <c r="K48" s="263">
        <v>110</v>
      </c>
      <c r="L48" s="591">
        <v>74</v>
      </c>
    </row>
    <row r="49" spans="1:12" ht="15">
      <c r="A49" s="44" t="s">
        <v>572</v>
      </c>
      <c r="B49" s="132" t="s">
        <v>143</v>
      </c>
      <c r="C49" s="132" t="s">
        <v>143</v>
      </c>
      <c r="D49" s="132" t="s">
        <v>143</v>
      </c>
      <c r="E49" s="132" t="s">
        <v>143</v>
      </c>
      <c r="F49" s="52">
        <v>28</v>
      </c>
      <c r="G49" s="52">
        <v>43</v>
      </c>
      <c r="H49" s="132">
        <v>44</v>
      </c>
      <c r="I49" s="132">
        <v>43</v>
      </c>
      <c r="J49" s="132">
        <v>28</v>
      </c>
      <c r="K49" s="132">
        <v>31</v>
      </c>
      <c r="L49" s="592">
        <v>21</v>
      </c>
    </row>
    <row r="50" spans="1:12" ht="15">
      <c r="A50" s="68" t="s">
        <v>573</v>
      </c>
      <c r="B50" s="132" t="s">
        <v>143</v>
      </c>
      <c r="C50" s="132" t="s">
        <v>143</v>
      </c>
      <c r="D50" s="132" t="s">
        <v>143</v>
      </c>
      <c r="E50" s="132" t="s">
        <v>143</v>
      </c>
      <c r="F50" s="179">
        <v>8</v>
      </c>
      <c r="G50" s="180">
        <v>16</v>
      </c>
      <c r="H50" s="132">
        <v>21</v>
      </c>
      <c r="I50" s="132">
        <v>21</v>
      </c>
      <c r="J50" s="132">
        <v>6</v>
      </c>
      <c r="K50" s="132">
        <v>6</v>
      </c>
      <c r="L50" s="592">
        <v>4</v>
      </c>
    </row>
    <row r="51" spans="1:12" ht="15">
      <c r="A51" s="68" t="s">
        <v>574</v>
      </c>
      <c r="B51" s="132" t="s">
        <v>143</v>
      </c>
      <c r="C51" s="132" t="s">
        <v>143</v>
      </c>
      <c r="D51" s="132" t="s">
        <v>143</v>
      </c>
      <c r="E51" s="132" t="s">
        <v>143</v>
      </c>
      <c r="F51" s="179">
        <v>6</v>
      </c>
      <c r="G51" s="180">
        <v>16</v>
      </c>
      <c r="H51" s="132">
        <v>20</v>
      </c>
      <c r="I51" s="132">
        <v>18</v>
      </c>
      <c r="J51" s="132">
        <v>22</v>
      </c>
      <c r="K51" s="132">
        <v>8</v>
      </c>
      <c r="L51" s="592">
        <v>5</v>
      </c>
    </row>
    <row r="52" spans="1:12" ht="15">
      <c r="A52" s="68" t="s">
        <v>575</v>
      </c>
      <c r="B52" s="132" t="s">
        <v>143</v>
      </c>
      <c r="C52" s="132" t="s">
        <v>143</v>
      </c>
      <c r="D52" s="132" t="s">
        <v>143</v>
      </c>
      <c r="E52" s="132" t="s">
        <v>143</v>
      </c>
      <c r="F52" s="179">
        <v>2</v>
      </c>
      <c r="G52" s="180">
        <v>2</v>
      </c>
      <c r="H52" s="132">
        <v>3</v>
      </c>
      <c r="I52" s="132">
        <v>6</v>
      </c>
      <c r="J52" s="132">
        <v>7</v>
      </c>
      <c r="K52" s="132">
        <v>7</v>
      </c>
      <c r="L52" s="592">
        <v>5</v>
      </c>
    </row>
    <row r="53" spans="1:12" ht="18.75">
      <c r="A53" s="105" t="s">
        <v>35</v>
      </c>
      <c r="B53" s="184">
        <v>3.102</v>
      </c>
      <c r="C53" s="184">
        <v>2.775</v>
      </c>
      <c r="D53" s="184">
        <v>3.024</v>
      </c>
      <c r="E53" s="184">
        <v>3.061</v>
      </c>
      <c r="F53" s="185">
        <v>3.589</v>
      </c>
      <c r="G53" s="186">
        <v>4.726</v>
      </c>
      <c r="H53" s="186">
        <v>7</v>
      </c>
      <c r="I53" s="32">
        <v>4.963</v>
      </c>
      <c r="J53" s="32">
        <v>4</v>
      </c>
      <c r="K53" s="32" t="s">
        <v>143</v>
      </c>
      <c r="L53" s="32" t="s">
        <v>143</v>
      </c>
    </row>
    <row r="54" spans="1:12" ht="18.75">
      <c r="A54" s="105" t="s">
        <v>704</v>
      </c>
      <c r="B54" s="132" t="s">
        <v>143</v>
      </c>
      <c r="C54" s="107">
        <v>0.425</v>
      </c>
      <c r="D54" s="51" t="s">
        <v>143</v>
      </c>
      <c r="E54" s="52" t="s">
        <v>143</v>
      </c>
      <c r="F54" s="164" t="s">
        <v>143</v>
      </c>
      <c r="G54" s="164" t="s">
        <v>143</v>
      </c>
      <c r="H54" s="164" t="s">
        <v>143</v>
      </c>
      <c r="I54" s="423" t="s">
        <v>143</v>
      </c>
      <c r="J54" s="423" t="s">
        <v>143</v>
      </c>
      <c r="K54" s="423" t="s">
        <v>143</v>
      </c>
      <c r="L54" s="423" t="s">
        <v>143</v>
      </c>
    </row>
    <row r="55" spans="1:12" ht="18.75">
      <c r="A55" s="105" t="s">
        <v>36</v>
      </c>
      <c r="B55" s="132" t="s">
        <v>143</v>
      </c>
      <c r="C55" s="132" t="s">
        <v>143</v>
      </c>
      <c r="D55" s="51" t="s">
        <v>143</v>
      </c>
      <c r="E55" s="52" t="s">
        <v>143</v>
      </c>
      <c r="F55" s="164" t="s">
        <v>143</v>
      </c>
      <c r="G55" s="187">
        <v>1.052</v>
      </c>
      <c r="H55" s="187">
        <v>1</v>
      </c>
      <c r="I55" s="32">
        <v>0.593</v>
      </c>
      <c r="J55" s="32" t="s">
        <v>143</v>
      </c>
      <c r="K55" s="32" t="s">
        <v>143</v>
      </c>
      <c r="L55" s="32" t="s">
        <v>143</v>
      </c>
    </row>
    <row r="56" spans="1:12" ht="18.75">
      <c r="A56" s="426" t="s">
        <v>37</v>
      </c>
      <c r="B56" s="427">
        <v>4.078</v>
      </c>
      <c r="C56" s="427">
        <v>2.663</v>
      </c>
      <c r="D56" s="428">
        <v>2.657</v>
      </c>
      <c r="E56" s="429">
        <v>3.044</v>
      </c>
      <c r="F56" s="430">
        <v>3.286</v>
      </c>
      <c r="G56" s="430">
        <v>6.809</v>
      </c>
      <c r="H56" s="430">
        <v>7</v>
      </c>
      <c r="I56" s="431">
        <v>5.767</v>
      </c>
      <c r="J56" s="431">
        <v>5</v>
      </c>
      <c r="K56" s="431">
        <v>1</v>
      </c>
      <c r="L56" s="431">
        <v>1</v>
      </c>
    </row>
    <row r="57" spans="1:12" ht="7.5" customHeight="1">
      <c r="A57" s="68"/>
      <c r="B57" s="120"/>
      <c r="C57" s="120"/>
      <c r="D57" s="120"/>
      <c r="E57" s="120"/>
      <c r="F57" s="120"/>
      <c r="G57" s="120"/>
      <c r="H57" s="47"/>
      <c r="I57" s="44"/>
      <c r="J57" s="66"/>
      <c r="K57" s="66"/>
      <c r="L57" s="66"/>
    </row>
    <row r="58" spans="1:12" s="5" customFormat="1" ht="12.75">
      <c r="A58" s="5" t="s">
        <v>612</v>
      </c>
      <c r="J58" s="231"/>
      <c r="K58" s="231"/>
      <c r="L58" s="231"/>
    </row>
    <row r="59" spans="1:12" s="5" customFormat="1" ht="12.75">
      <c r="A59" s="5" t="s">
        <v>702</v>
      </c>
      <c r="J59" s="231"/>
      <c r="K59" s="231"/>
      <c r="L59" s="231"/>
    </row>
    <row r="60" ht="15">
      <c r="A60" s="56" t="s">
        <v>576</v>
      </c>
    </row>
    <row r="61" ht="15">
      <c r="A61" s="5" t="s">
        <v>703</v>
      </c>
    </row>
  </sheetData>
  <printOptions/>
  <pageMargins left="0.75" right="0.75" top="1" bottom="1" header="0.5" footer="0.5"/>
  <pageSetup fitToHeight="1" fitToWidth="1" horizontalDpi="96" verticalDpi="96" orientation="portrait" paperSize="9" scale="65" r:id="rId1"/>
  <headerFooter alignWithMargins="0">
    <oddHeader>&amp;R&amp;"Arial,Bold"&amp;16WATER TRANSPORT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9.28125" style="195" customWidth="1"/>
    <col min="2" max="7" width="9.7109375" style="195" customWidth="1"/>
    <col min="8" max="8" width="10.421875" style="195" customWidth="1"/>
    <col min="9" max="9" width="9.7109375" style="195" customWidth="1"/>
    <col min="10" max="12" width="10.140625" style="195" customWidth="1"/>
    <col min="13" max="16384" width="9.140625" style="195" customWidth="1"/>
  </cols>
  <sheetData>
    <row r="1" ht="8.25" customHeight="1"/>
    <row r="2" spans="1:5" s="25" customFormat="1" ht="15.75">
      <c r="A2" s="37" t="s">
        <v>55</v>
      </c>
      <c r="B2" s="33"/>
      <c r="C2" s="33"/>
      <c r="D2" s="33" t="s">
        <v>287</v>
      </c>
      <c r="E2" s="33"/>
    </row>
    <row r="3" spans="1:5" ht="11.25" customHeight="1">
      <c r="A3" s="345"/>
      <c r="B3" s="345"/>
      <c r="C3" s="345"/>
      <c r="D3" s="345"/>
      <c r="E3" s="345"/>
    </row>
    <row r="4" spans="1:12" ht="21" customHeight="1">
      <c r="A4" s="469"/>
      <c r="B4" s="471" t="s">
        <v>276</v>
      </c>
      <c r="C4" s="472" t="s">
        <v>288</v>
      </c>
      <c r="D4" s="471">
        <v>2000</v>
      </c>
      <c r="E4" s="471">
        <v>2001</v>
      </c>
      <c r="F4" s="473">
        <v>2002</v>
      </c>
      <c r="G4" s="473">
        <v>2003</v>
      </c>
      <c r="H4" s="473">
        <v>2004</v>
      </c>
      <c r="I4" s="473">
        <v>2005</v>
      </c>
      <c r="J4" s="473">
        <v>2006</v>
      </c>
      <c r="K4" s="473">
        <v>2007</v>
      </c>
      <c r="L4" s="473">
        <v>2008</v>
      </c>
    </row>
    <row r="5" spans="1:12" ht="18.75">
      <c r="A5" s="432" t="s">
        <v>40</v>
      </c>
      <c r="B5" s="433"/>
      <c r="C5" s="433"/>
      <c r="G5" s="434"/>
      <c r="H5" s="434"/>
      <c r="I5" s="434"/>
      <c r="K5" s="461"/>
      <c r="L5" s="461" t="s">
        <v>182</v>
      </c>
    </row>
    <row r="6" spans="1:12" ht="15">
      <c r="A6" s="195" t="s">
        <v>183</v>
      </c>
      <c r="B6" s="262">
        <v>905</v>
      </c>
      <c r="C6" s="275">
        <v>894.852</v>
      </c>
      <c r="D6" s="275">
        <v>916.793</v>
      </c>
      <c r="E6" s="275">
        <v>965</v>
      </c>
      <c r="F6" s="392">
        <v>999</v>
      </c>
      <c r="G6" s="392">
        <v>1024</v>
      </c>
      <c r="H6" s="392">
        <v>1091.298</v>
      </c>
      <c r="I6" s="392">
        <v>1103</v>
      </c>
      <c r="J6" s="392">
        <v>1109</v>
      </c>
      <c r="K6" s="392">
        <v>1150</v>
      </c>
      <c r="L6" s="392">
        <v>1113.4</v>
      </c>
    </row>
    <row r="7" spans="1:12" ht="15">
      <c r="A7" s="195" t="s">
        <v>394</v>
      </c>
      <c r="B7" s="262">
        <v>95</v>
      </c>
      <c r="C7" s="272">
        <v>96</v>
      </c>
      <c r="D7" s="275">
        <v>100</v>
      </c>
      <c r="E7" s="275">
        <v>99</v>
      </c>
      <c r="F7" s="275">
        <v>100</v>
      </c>
      <c r="G7" s="275">
        <v>97</v>
      </c>
      <c r="H7" s="275">
        <v>99.09</v>
      </c>
      <c r="I7" s="275">
        <v>104.5</v>
      </c>
      <c r="J7" s="275">
        <v>111.2</v>
      </c>
      <c r="K7" s="275">
        <v>115</v>
      </c>
      <c r="L7" s="275">
        <v>112.9</v>
      </c>
    </row>
    <row r="8" spans="1:12" ht="15">
      <c r="A8" s="195" t="s">
        <v>185</v>
      </c>
      <c r="B8" s="262">
        <v>4818</v>
      </c>
      <c r="C8" s="257">
        <v>4803.044</v>
      </c>
      <c r="D8" s="257">
        <v>4776.725</v>
      </c>
      <c r="E8" s="257">
        <v>4811</v>
      </c>
      <c r="F8" s="257">
        <v>4873.7</v>
      </c>
      <c r="G8" s="257">
        <v>5170</v>
      </c>
      <c r="H8" s="257">
        <v>5311.056</v>
      </c>
      <c r="I8" s="257">
        <v>5358</v>
      </c>
      <c r="J8" s="257">
        <v>5398</v>
      </c>
      <c r="K8" s="257">
        <v>5389</v>
      </c>
      <c r="L8" s="257">
        <v>5084.1</v>
      </c>
    </row>
    <row r="9" spans="1:12" ht="15">
      <c r="A9" s="345"/>
      <c r="G9" s="435"/>
      <c r="H9" s="435"/>
      <c r="I9" s="435"/>
      <c r="K9" s="462"/>
      <c r="L9" s="462" t="s">
        <v>186</v>
      </c>
    </row>
    <row r="10" spans="1:12" ht="18">
      <c r="A10" s="345" t="s">
        <v>41</v>
      </c>
      <c r="B10" s="266">
        <v>3</v>
      </c>
      <c r="C10" s="437">
        <v>3</v>
      </c>
      <c r="D10" s="437">
        <v>3</v>
      </c>
      <c r="E10" s="437">
        <v>3</v>
      </c>
      <c r="F10" s="437">
        <v>3</v>
      </c>
      <c r="G10" s="437">
        <v>3</v>
      </c>
      <c r="H10" s="437">
        <v>3</v>
      </c>
      <c r="I10" s="437">
        <v>3</v>
      </c>
      <c r="J10" s="437">
        <v>3</v>
      </c>
      <c r="K10" s="437">
        <v>0.3</v>
      </c>
      <c r="L10" s="437">
        <v>3</v>
      </c>
    </row>
    <row r="11" spans="1:12" ht="15">
      <c r="A11" s="345"/>
      <c r="B11" s="362"/>
      <c r="C11" s="256"/>
      <c r="D11" s="438"/>
      <c r="H11" s="439"/>
      <c r="I11" s="439"/>
      <c r="J11" s="439"/>
      <c r="L11" s="439"/>
    </row>
    <row r="12" spans="1:12" ht="15">
      <c r="A12" s="345"/>
      <c r="G12" s="435"/>
      <c r="H12" s="435"/>
      <c r="I12" s="435"/>
      <c r="K12" s="462"/>
      <c r="L12" s="462" t="s">
        <v>188</v>
      </c>
    </row>
    <row r="13" spans="1:12" ht="18">
      <c r="A13" s="345" t="s">
        <v>42</v>
      </c>
      <c r="B13" s="438">
        <v>36544</v>
      </c>
      <c r="C13" s="438">
        <v>37429</v>
      </c>
      <c r="D13" s="438">
        <v>38571</v>
      </c>
      <c r="E13" s="438">
        <v>39768</v>
      </c>
      <c r="F13" s="438">
        <v>43844</v>
      </c>
      <c r="G13" s="438">
        <v>45829</v>
      </c>
      <c r="H13" s="438">
        <v>49861</v>
      </c>
      <c r="I13" s="438">
        <v>51687</v>
      </c>
      <c r="J13" s="438">
        <v>55205</v>
      </c>
      <c r="K13" s="438">
        <v>59204</v>
      </c>
      <c r="L13" s="438">
        <v>57950</v>
      </c>
    </row>
    <row r="14" spans="1:12" ht="18">
      <c r="A14" s="345" t="s">
        <v>43</v>
      </c>
      <c r="B14" s="438">
        <v>14436</v>
      </c>
      <c r="C14" s="438">
        <v>14975</v>
      </c>
      <c r="D14" s="438">
        <v>19376</v>
      </c>
      <c r="E14" s="438">
        <v>20400</v>
      </c>
      <c r="F14" s="438">
        <v>18900</v>
      </c>
      <c r="G14" s="438">
        <v>25919</v>
      </c>
      <c r="H14" s="438">
        <v>25900</v>
      </c>
      <c r="I14" s="438">
        <v>31400</v>
      </c>
      <c r="J14" s="438">
        <v>33200</v>
      </c>
      <c r="K14" s="438">
        <v>38285</v>
      </c>
      <c r="L14" s="438">
        <v>56481</v>
      </c>
    </row>
    <row r="15" spans="1:4" ht="15">
      <c r="A15" s="345"/>
      <c r="D15" s="440"/>
    </row>
    <row r="16" spans="1:12" ht="18.75">
      <c r="A16" s="432" t="s">
        <v>44</v>
      </c>
      <c r="G16" s="435"/>
      <c r="H16" s="435"/>
      <c r="I16" s="435"/>
      <c r="K16" s="462"/>
      <c r="L16" s="462" t="s">
        <v>182</v>
      </c>
    </row>
    <row r="17" spans="1:12" ht="15">
      <c r="A17" s="195" t="s">
        <v>183</v>
      </c>
      <c r="B17" s="265">
        <v>60</v>
      </c>
      <c r="C17" s="265">
        <v>61</v>
      </c>
      <c r="D17" s="265">
        <v>62</v>
      </c>
      <c r="E17" s="265">
        <v>51</v>
      </c>
      <c r="F17" s="265">
        <v>40.1</v>
      </c>
      <c r="G17" s="265" t="s">
        <v>143</v>
      </c>
      <c r="H17" s="265" t="s">
        <v>143</v>
      </c>
      <c r="I17" s="265" t="s">
        <v>143</v>
      </c>
      <c r="J17" s="265" t="s">
        <v>143</v>
      </c>
      <c r="K17" s="265" t="s">
        <v>143</v>
      </c>
      <c r="L17" s="265" t="s">
        <v>143</v>
      </c>
    </row>
    <row r="18" spans="1:12" ht="15">
      <c r="A18" s="195" t="s">
        <v>184</v>
      </c>
      <c r="B18" s="265">
        <v>17</v>
      </c>
      <c r="C18" s="265">
        <v>17</v>
      </c>
      <c r="D18" s="265">
        <v>20</v>
      </c>
      <c r="E18" s="265">
        <v>22</v>
      </c>
      <c r="F18" s="265">
        <v>16</v>
      </c>
      <c r="G18" s="265" t="s">
        <v>143</v>
      </c>
      <c r="H18" s="265" t="s">
        <v>143</v>
      </c>
      <c r="I18" s="265" t="s">
        <v>143</v>
      </c>
      <c r="J18" s="265" t="s">
        <v>143</v>
      </c>
      <c r="K18" s="265" t="s">
        <v>143</v>
      </c>
      <c r="L18" s="265" t="s">
        <v>143</v>
      </c>
    </row>
    <row r="19" spans="1:12" ht="15">
      <c r="A19" s="195" t="s">
        <v>185</v>
      </c>
      <c r="B19" s="438">
        <v>239</v>
      </c>
      <c r="C19" s="265">
        <v>242</v>
      </c>
      <c r="D19" s="265">
        <v>239</v>
      </c>
      <c r="E19" s="265">
        <v>208</v>
      </c>
      <c r="F19" s="265">
        <v>165.5</v>
      </c>
      <c r="G19" s="265" t="s">
        <v>143</v>
      </c>
      <c r="H19" s="265" t="s">
        <v>143</v>
      </c>
      <c r="I19" s="265" t="s">
        <v>143</v>
      </c>
      <c r="J19" s="265" t="s">
        <v>143</v>
      </c>
      <c r="K19" s="265" t="s">
        <v>143</v>
      </c>
      <c r="L19" s="265" t="s">
        <v>143</v>
      </c>
    </row>
    <row r="20" spans="1:12" ht="15">
      <c r="A20" s="345"/>
      <c r="G20" s="435"/>
      <c r="H20" s="435"/>
      <c r="I20" s="435"/>
      <c r="K20" s="462"/>
      <c r="L20" s="462" t="s">
        <v>186</v>
      </c>
    </row>
    <row r="21" spans="1:12" ht="18">
      <c r="A21" s="345" t="s">
        <v>187</v>
      </c>
      <c r="B21" s="441">
        <v>52</v>
      </c>
      <c r="C21" s="442" t="s">
        <v>180</v>
      </c>
      <c r="D21" s="443">
        <v>47.3</v>
      </c>
      <c r="E21" s="443">
        <v>49.9</v>
      </c>
      <c r="F21" s="444" t="s">
        <v>45</v>
      </c>
      <c r="G21" s="265" t="s">
        <v>143</v>
      </c>
      <c r="H21" s="265" t="s">
        <v>143</v>
      </c>
      <c r="I21" s="265" t="s">
        <v>143</v>
      </c>
      <c r="J21" s="265" t="s">
        <v>143</v>
      </c>
      <c r="K21" s="265" t="s">
        <v>143</v>
      </c>
      <c r="L21" s="265" t="s">
        <v>143</v>
      </c>
    </row>
    <row r="22" spans="1:10" ht="15">
      <c r="A22" s="345"/>
      <c r="B22" s="362"/>
      <c r="C22" s="256"/>
      <c r="D22" s="438"/>
      <c r="G22" s="438"/>
      <c r="H22" s="438"/>
      <c r="I22" s="438"/>
      <c r="J22" s="438"/>
    </row>
    <row r="23" spans="1:12" ht="15">
      <c r="A23" s="345"/>
      <c r="G23" s="435"/>
      <c r="H23" s="435"/>
      <c r="I23" s="435"/>
      <c r="K23" s="462"/>
      <c r="L23" s="462" t="s">
        <v>188</v>
      </c>
    </row>
    <row r="24" spans="1:12" ht="18">
      <c r="A24" s="345" t="s">
        <v>46</v>
      </c>
      <c r="B24" s="438">
        <v>15010</v>
      </c>
      <c r="C24" s="445">
        <v>15688</v>
      </c>
      <c r="D24" s="438">
        <v>15284</v>
      </c>
      <c r="E24" s="438">
        <v>16662</v>
      </c>
      <c r="F24" s="438">
        <v>12195</v>
      </c>
      <c r="G24" s="265" t="s">
        <v>143</v>
      </c>
      <c r="H24" s="265" t="s">
        <v>143</v>
      </c>
      <c r="I24" s="265" t="s">
        <v>143</v>
      </c>
      <c r="J24" s="265" t="s">
        <v>143</v>
      </c>
      <c r="K24" s="265" t="s">
        <v>143</v>
      </c>
      <c r="L24" s="265" t="s">
        <v>143</v>
      </c>
    </row>
    <row r="25" spans="1:12" ht="18">
      <c r="A25" s="345" t="s">
        <v>47</v>
      </c>
      <c r="B25" s="438">
        <v>14260</v>
      </c>
      <c r="C25" s="352">
        <v>11400</v>
      </c>
      <c r="D25" s="438">
        <v>11500</v>
      </c>
      <c r="E25" s="438">
        <v>11600</v>
      </c>
      <c r="F25" s="438">
        <v>11206</v>
      </c>
      <c r="G25" s="265" t="s">
        <v>143</v>
      </c>
      <c r="H25" s="265" t="s">
        <v>143</v>
      </c>
      <c r="I25" s="265" t="s">
        <v>143</v>
      </c>
      <c r="J25" s="265" t="s">
        <v>143</v>
      </c>
      <c r="K25" s="265" t="s">
        <v>143</v>
      </c>
      <c r="L25" s="265" t="s">
        <v>143</v>
      </c>
    </row>
    <row r="26" spans="1:10" ht="15">
      <c r="A26" s="345"/>
      <c r="B26" s="256"/>
      <c r="C26" s="256"/>
      <c r="D26" s="438"/>
      <c r="E26" s="352"/>
      <c r="F26" s="438"/>
      <c r="G26" s="438"/>
      <c r="H26" s="438"/>
      <c r="I26" s="438"/>
      <c r="J26" s="438"/>
    </row>
    <row r="27" spans="1:12" ht="18.75">
      <c r="A27" s="432" t="s">
        <v>48</v>
      </c>
      <c r="B27" s="362"/>
      <c r="C27" s="256"/>
      <c r="D27" s="438"/>
      <c r="E27" s="438"/>
      <c r="F27" s="256"/>
      <c r="G27" s="256"/>
      <c r="H27" s="435"/>
      <c r="I27" s="435"/>
      <c r="K27" s="462"/>
      <c r="L27" s="462" t="s">
        <v>182</v>
      </c>
    </row>
    <row r="28" spans="1:12" ht="15">
      <c r="A28" s="195" t="s">
        <v>183</v>
      </c>
      <c r="B28" s="351" t="s">
        <v>143</v>
      </c>
      <c r="C28" s="351" t="s">
        <v>143</v>
      </c>
      <c r="D28" s="351" t="s">
        <v>143</v>
      </c>
      <c r="E28" s="351" t="s">
        <v>143</v>
      </c>
      <c r="F28" s="351" t="s">
        <v>143</v>
      </c>
      <c r="G28" s="268">
        <v>58.907</v>
      </c>
      <c r="H28" s="268">
        <v>64.479</v>
      </c>
      <c r="I28" s="268">
        <v>67</v>
      </c>
      <c r="J28" s="268">
        <v>69</v>
      </c>
      <c r="K28" s="268">
        <v>70</v>
      </c>
      <c r="L28" s="268">
        <v>68</v>
      </c>
    </row>
    <row r="29" spans="1:12" ht="18">
      <c r="A29" s="195" t="s">
        <v>49</v>
      </c>
      <c r="B29" s="351" t="s">
        <v>143</v>
      </c>
      <c r="C29" s="351" t="s">
        <v>143</v>
      </c>
      <c r="D29" s="351" t="s">
        <v>143</v>
      </c>
      <c r="E29" s="351" t="s">
        <v>143</v>
      </c>
      <c r="F29" s="351" t="s">
        <v>143</v>
      </c>
      <c r="G29" s="446">
        <v>0.508</v>
      </c>
      <c r="H29" s="446">
        <v>0.537</v>
      </c>
      <c r="I29" s="268">
        <v>0.5</v>
      </c>
      <c r="J29" s="446" t="s">
        <v>180</v>
      </c>
      <c r="K29" s="446" t="s">
        <v>180</v>
      </c>
      <c r="L29" s="446" t="s">
        <v>180</v>
      </c>
    </row>
    <row r="30" spans="1:12" ht="15">
      <c r="A30" s="195" t="s">
        <v>185</v>
      </c>
      <c r="B30" s="351" t="s">
        <v>143</v>
      </c>
      <c r="C30" s="351" t="s">
        <v>143</v>
      </c>
      <c r="D30" s="351" t="s">
        <v>143</v>
      </c>
      <c r="E30" s="351" t="s">
        <v>143</v>
      </c>
      <c r="F30" s="351" t="s">
        <v>143</v>
      </c>
      <c r="G30" s="268">
        <v>240.606</v>
      </c>
      <c r="H30" s="268">
        <v>288.711</v>
      </c>
      <c r="I30" s="268">
        <v>300.9</v>
      </c>
      <c r="J30" s="268">
        <v>304</v>
      </c>
      <c r="K30" s="268">
        <v>307</v>
      </c>
      <c r="L30" s="268">
        <v>296</v>
      </c>
    </row>
    <row r="31" spans="2:7" ht="15">
      <c r="B31" s="351"/>
      <c r="C31" s="351"/>
      <c r="D31" s="351"/>
      <c r="E31" s="351"/>
      <c r="F31" s="351"/>
      <c r="G31" s="351"/>
    </row>
    <row r="32" spans="1:12" ht="15">
      <c r="A32" s="345"/>
      <c r="B32" s="351"/>
      <c r="C32" s="351"/>
      <c r="D32" s="351"/>
      <c r="E32" s="351"/>
      <c r="F32" s="351"/>
      <c r="G32" s="351"/>
      <c r="H32" s="435"/>
      <c r="I32" s="435"/>
      <c r="K32" s="462"/>
      <c r="L32" s="462" t="s">
        <v>188</v>
      </c>
    </row>
    <row r="33" spans="1:12" ht="18">
      <c r="A33" s="345" t="s">
        <v>50</v>
      </c>
      <c r="B33" s="351" t="s">
        <v>143</v>
      </c>
      <c r="C33" s="351" t="s">
        <v>143</v>
      </c>
      <c r="D33" s="351" t="s">
        <v>143</v>
      </c>
      <c r="E33" s="351" t="s">
        <v>143</v>
      </c>
      <c r="F33" s="351" t="s">
        <v>143</v>
      </c>
      <c r="G33" s="265" t="s">
        <v>180</v>
      </c>
      <c r="H33" s="265" t="s">
        <v>180</v>
      </c>
      <c r="I33" s="265">
        <v>20064</v>
      </c>
      <c r="J33" s="265">
        <v>21260</v>
      </c>
      <c r="K33" s="265">
        <v>20914</v>
      </c>
      <c r="L33" s="265">
        <v>22171</v>
      </c>
    </row>
    <row r="34" spans="1:12" ht="18">
      <c r="A34" s="345" t="s">
        <v>51</v>
      </c>
      <c r="B34" s="351" t="s">
        <v>143</v>
      </c>
      <c r="C34" s="351" t="s">
        <v>143</v>
      </c>
      <c r="D34" s="351" t="s">
        <v>143</v>
      </c>
      <c r="E34" s="351" t="s">
        <v>143</v>
      </c>
      <c r="F34" s="351" t="s">
        <v>143</v>
      </c>
      <c r="G34" s="262">
        <v>18524</v>
      </c>
      <c r="H34" s="265">
        <v>28121</v>
      </c>
      <c r="I34" s="265">
        <v>22450</v>
      </c>
      <c r="J34" s="265">
        <v>29177</v>
      </c>
      <c r="K34" s="265">
        <v>30173</v>
      </c>
      <c r="L34" s="265">
        <v>29207</v>
      </c>
    </row>
    <row r="35" spans="1:10" ht="15">
      <c r="A35" s="345"/>
      <c r="B35" s="351"/>
      <c r="C35" s="351"/>
      <c r="D35" s="351"/>
      <c r="E35" s="351"/>
      <c r="F35" s="351"/>
      <c r="G35" s="351"/>
      <c r="H35" s="262"/>
      <c r="I35" s="262"/>
      <c r="J35" s="262"/>
    </row>
    <row r="36" spans="1:12" ht="15.75">
      <c r="A36" s="432" t="s">
        <v>194</v>
      </c>
      <c r="G36" s="435"/>
      <c r="H36" s="435"/>
      <c r="I36" s="435"/>
      <c r="K36" s="462"/>
      <c r="L36" s="462" t="s">
        <v>182</v>
      </c>
    </row>
    <row r="37" spans="1:12" ht="15">
      <c r="A37" s="195" t="s">
        <v>195</v>
      </c>
      <c r="B37" s="265">
        <v>71</v>
      </c>
      <c r="C37" s="195">
        <v>73</v>
      </c>
      <c r="D37" s="195">
        <v>72</v>
      </c>
      <c r="E37" s="195">
        <v>74</v>
      </c>
      <c r="F37" s="439">
        <v>75</v>
      </c>
      <c r="G37" s="439">
        <v>80</v>
      </c>
      <c r="H37" s="268">
        <v>82.6</v>
      </c>
      <c r="I37" s="439">
        <v>83</v>
      </c>
      <c r="J37" s="265">
        <v>83</v>
      </c>
      <c r="K37" s="265">
        <v>81</v>
      </c>
      <c r="L37" s="265">
        <v>83</v>
      </c>
    </row>
    <row r="38" spans="1:12" ht="15">
      <c r="A38" s="195" t="s">
        <v>185</v>
      </c>
      <c r="B38" s="265">
        <v>274</v>
      </c>
      <c r="C38" s="195">
        <v>282</v>
      </c>
      <c r="D38" s="195">
        <v>278</v>
      </c>
      <c r="E38" s="195">
        <v>285</v>
      </c>
      <c r="F38" s="439">
        <v>291</v>
      </c>
      <c r="G38" s="439">
        <v>310</v>
      </c>
      <c r="H38" s="268">
        <v>321.7</v>
      </c>
      <c r="I38" s="439">
        <v>312</v>
      </c>
      <c r="J38" s="265">
        <v>318</v>
      </c>
      <c r="K38" s="265">
        <v>316</v>
      </c>
      <c r="L38" s="265">
        <v>319</v>
      </c>
    </row>
    <row r="39" ht="15">
      <c r="D39" s="259"/>
    </row>
    <row r="40" spans="1:12" ht="15">
      <c r="A40" s="345"/>
      <c r="G40" s="435"/>
      <c r="H40" s="435"/>
      <c r="I40" s="435"/>
      <c r="K40" s="462"/>
      <c r="L40" s="462" t="s">
        <v>186</v>
      </c>
    </row>
    <row r="41" spans="1:12" ht="15">
      <c r="A41" s="345" t="s">
        <v>187</v>
      </c>
      <c r="B41" s="441">
        <v>2</v>
      </c>
      <c r="C41" s="441">
        <v>2</v>
      </c>
      <c r="D41" s="195">
        <v>1.7</v>
      </c>
      <c r="E41" s="195">
        <v>1.9</v>
      </c>
      <c r="F41" s="439">
        <v>1.5</v>
      </c>
      <c r="G41" s="439">
        <v>1.4</v>
      </c>
      <c r="H41" s="439">
        <v>1.5</v>
      </c>
      <c r="I41" s="439">
        <v>2.1</v>
      </c>
      <c r="J41" s="439">
        <v>2.1</v>
      </c>
      <c r="K41" s="448">
        <v>2</v>
      </c>
      <c r="L41" s="448">
        <v>2</v>
      </c>
    </row>
    <row r="42" spans="1:10" ht="15">
      <c r="A42" s="345"/>
      <c r="B42" s="345"/>
      <c r="D42" s="440"/>
      <c r="H42" s="439"/>
      <c r="I42" s="439"/>
      <c r="J42" s="439"/>
    </row>
    <row r="43" spans="1:12" ht="15">
      <c r="A43" s="345"/>
      <c r="G43" s="435"/>
      <c r="H43" s="435"/>
      <c r="I43" s="435"/>
      <c r="K43" s="462"/>
      <c r="L43" s="462" t="s">
        <v>188</v>
      </c>
    </row>
    <row r="44" spans="1:12" ht="18">
      <c r="A44" s="345" t="s">
        <v>52</v>
      </c>
      <c r="B44" s="438">
        <v>1321</v>
      </c>
      <c r="C44" s="438">
        <v>1412</v>
      </c>
      <c r="D44" s="256">
        <v>1470</v>
      </c>
      <c r="E44" s="256">
        <v>1585</v>
      </c>
      <c r="F44" s="262">
        <v>1659</v>
      </c>
      <c r="G44" s="262">
        <v>1671</v>
      </c>
      <c r="H44" s="262">
        <v>1835</v>
      </c>
      <c r="I44" s="262">
        <v>1859</v>
      </c>
      <c r="J44" s="262">
        <v>1939</v>
      </c>
      <c r="K44" s="262">
        <v>2053</v>
      </c>
      <c r="L44" s="262">
        <v>2263</v>
      </c>
    </row>
    <row r="45" spans="1:12" ht="18">
      <c r="A45" s="345" t="s">
        <v>53</v>
      </c>
      <c r="B45" s="438">
        <v>3935</v>
      </c>
      <c r="C45" s="438">
        <v>3439</v>
      </c>
      <c r="D45" s="256">
        <v>3697</v>
      </c>
      <c r="E45" s="256">
        <v>3858</v>
      </c>
      <c r="F45" s="262">
        <v>3903</v>
      </c>
      <c r="G45" s="262">
        <v>4560</v>
      </c>
      <c r="H45" s="262">
        <v>4940</v>
      </c>
      <c r="I45" s="262">
        <v>5554</v>
      </c>
      <c r="J45" s="262">
        <v>6257</v>
      </c>
      <c r="K45" s="262">
        <v>6207</v>
      </c>
      <c r="L45" s="262">
        <v>6918</v>
      </c>
    </row>
    <row r="46" spans="1:10" ht="15">
      <c r="A46" s="345"/>
      <c r="B46" s="362"/>
      <c r="C46" s="256"/>
      <c r="D46" s="438"/>
      <c r="E46" s="438"/>
      <c r="F46" s="256"/>
      <c r="G46" s="256"/>
      <c r="H46" s="262"/>
      <c r="I46" s="262"/>
      <c r="J46" s="262"/>
    </row>
    <row r="47" spans="1:12" ht="15.75">
      <c r="A47" s="432" t="s">
        <v>260</v>
      </c>
      <c r="G47" s="435"/>
      <c r="H47" s="435"/>
      <c r="I47" s="435"/>
      <c r="K47" s="462"/>
      <c r="L47" s="462" t="s">
        <v>182</v>
      </c>
    </row>
    <row r="48" spans="1:12" ht="15">
      <c r="A48" s="195" t="s">
        <v>195</v>
      </c>
      <c r="B48" s="449">
        <f>B6+B7+B17+B18+B37</f>
        <v>1148</v>
      </c>
      <c r="C48" s="449">
        <f>C6+C7+C17+C18+C37</f>
        <v>1141.8519999999999</v>
      </c>
      <c r="D48" s="449">
        <f>D6+D7+D17+D18+D37</f>
        <v>1170.7930000000001</v>
      </c>
      <c r="E48" s="449">
        <f>E6+E7+E17+E18+E37</f>
        <v>1211</v>
      </c>
      <c r="F48" s="449">
        <f>F6+F7+F17+F18+F37</f>
        <v>1230.1</v>
      </c>
      <c r="G48" s="449">
        <f>SUM(G6,G7,G17,G18,G28,G29,G37)</f>
        <v>1260.415</v>
      </c>
      <c r="H48" s="449">
        <f>SUM(H6,H7,H17,H18,H28,H29,H37)</f>
        <v>1338.004</v>
      </c>
      <c r="I48" s="449">
        <f>SUM(I6,I7,I17,I18,I28,I29,I37)</f>
        <v>1358</v>
      </c>
      <c r="J48" s="449">
        <f>SUM(J6,J7,J28,J29,J37)</f>
        <v>1372.2</v>
      </c>
      <c r="K48" s="449">
        <f>SUM(K6,K7,K28,K29,K37)</f>
        <v>1416</v>
      </c>
      <c r="L48" s="449">
        <f>SUM(L6,L7,L28,L29,L37)</f>
        <v>1377.3000000000002</v>
      </c>
    </row>
    <row r="49" spans="1:12" ht="15">
      <c r="A49" s="195" t="s">
        <v>185</v>
      </c>
      <c r="B49" s="449">
        <f>B8+B19+B38</f>
        <v>5331</v>
      </c>
      <c r="C49" s="449">
        <f>C8+C19+C38</f>
        <v>5327.044</v>
      </c>
      <c r="D49" s="449">
        <f>D8+D19+D38</f>
        <v>5293.725</v>
      </c>
      <c r="E49" s="449">
        <f>E8+E19+E38</f>
        <v>5304</v>
      </c>
      <c r="F49" s="449">
        <f>F8+F19+F38</f>
        <v>5330.2</v>
      </c>
      <c r="G49" s="449">
        <f>SUM(G8,G19,G30,G38)</f>
        <v>5720.606</v>
      </c>
      <c r="H49" s="449">
        <f>SUM(H8,H19,H30,H38)</f>
        <v>5921.467</v>
      </c>
      <c r="I49" s="449">
        <f>SUM(I8,I19,I30,I38)</f>
        <v>5970.9</v>
      </c>
      <c r="J49" s="449">
        <f>SUM(J8,J30,J38)</f>
        <v>6020</v>
      </c>
      <c r="K49" s="449">
        <f>SUM(K8,K19,K30,K38)</f>
        <v>6012</v>
      </c>
      <c r="L49" s="449">
        <f>SUM(L8,L19,L30,L38)</f>
        <v>5699.1</v>
      </c>
    </row>
    <row r="50" spans="2:4" ht="15">
      <c r="B50" s="265"/>
      <c r="C50" s="265"/>
      <c r="D50" s="265"/>
    </row>
    <row r="51" spans="1:12" ht="15">
      <c r="A51" s="345"/>
      <c r="G51" s="435"/>
      <c r="H51" s="435"/>
      <c r="I51" s="435"/>
      <c r="K51" s="462"/>
      <c r="L51" s="462" t="s">
        <v>186</v>
      </c>
    </row>
    <row r="52" spans="1:12" ht="18">
      <c r="A52" s="345" t="s">
        <v>54</v>
      </c>
      <c r="B52" s="450">
        <v>57</v>
      </c>
      <c r="C52" s="442" t="s">
        <v>180</v>
      </c>
      <c r="D52" s="451">
        <f>D10+D21+D41</f>
        <v>52</v>
      </c>
      <c r="E52" s="451">
        <f>E10+E21+E41</f>
        <v>54.8</v>
      </c>
      <c r="F52" s="452">
        <f aca="true" t="shared" si="0" ref="F52:K52">F10+F41</f>
        <v>4.5</v>
      </c>
      <c r="G52" s="451">
        <f t="shared" si="0"/>
        <v>4.4</v>
      </c>
      <c r="H52" s="451">
        <f t="shared" si="0"/>
        <v>4.5</v>
      </c>
      <c r="I52" s="451">
        <f t="shared" si="0"/>
        <v>5.1</v>
      </c>
      <c r="J52" s="451">
        <f t="shared" si="0"/>
        <v>5.1</v>
      </c>
      <c r="K52" s="451">
        <f t="shared" si="0"/>
        <v>2.3</v>
      </c>
      <c r="L52" s="451">
        <f>L10+L41</f>
        <v>5</v>
      </c>
    </row>
    <row r="53" spans="1:4" ht="15">
      <c r="A53" s="345"/>
      <c r="B53" s="345"/>
      <c r="D53" s="439"/>
    </row>
    <row r="54" spans="1:12" ht="15">
      <c r="A54" s="345"/>
      <c r="G54" s="435"/>
      <c r="H54" s="435"/>
      <c r="I54" s="435"/>
      <c r="K54" s="462"/>
      <c r="L54" s="462" t="s">
        <v>188</v>
      </c>
    </row>
    <row r="55" spans="1:12" ht="15">
      <c r="A55" s="345" t="s">
        <v>197</v>
      </c>
      <c r="B55" s="262">
        <v>52875</v>
      </c>
      <c r="C55" s="453">
        <f aca="true" t="shared" si="1" ref="C55:E56">C13+C24+C44</f>
        <v>54529</v>
      </c>
      <c r="D55" s="453">
        <f t="shared" si="1"/>
        <v>55325</v>
      </c>
      <c r="E55" s="453">
        <f t="shared" si="1"/>
        <v>58015</v>
      </c>
      <c r="F55" s="453">
        <f>SUM(F13,F24,F33,F44)</f>
        <v>57698</v>
      </c>
      <c r="G55" s="454" t="s">
        <v>180</v>
      </c>
      <c r="H55" s="454" t="s">
        <v>180</v>
      </c>
      <c r="I55" s="453">
        <f aca="true" t="shared" si="2" ref="I55:L56">SUM(I13,I24,I33,I44)</f>
        <v>73610</v>
      </c>
      <c r="J55" s="453">
        <f t="shared" si="2"/>
        <v>78404</v>
      </c>
      <c r="K55" s="453">
        <f t="shared" si="2"/>
        <v>82171</v>
      </c>
      <c r="L55" s="453">
        <f t="shared" si="2"/>
        <v>82384</v>
      </c>
    </row>
    <row r="56" spans="1:12" ht="15">
      <c r="A56" s="463" t="s">
        <v>198</v>
      </c>
      <c r="B56" s="465">
        <v>32631</v>
      </c>
      <c r="C56" s="466">
        <f t="shared" si="1"/>
        <v>29814</v>
      </c>
      <c r="D56" s="466">
        <f t="shared" si="1"/>
        <v>34573</v>
      </c>
      <c r="E56" s="466">
        <f t="shared" si="1"/>
        <v>35858</v>
      </c>
      <c r="F56" s="466">
        <f>SUM(F14,F25,F34,F45)</f>
        <v>34009</v>
      </c>
      <c r="G56" s="466">
        <f>SUM(G14,G25,G34,G45)</f>
        <v>49003</v>
      </c>
      <c r="H56" s="466">
        <f>SUM(H14,H25,H34,H45)</f>
        <v>58961</v>
      </c>
      <c r="I56" s="466">
        <f t="shared" si="2"/>
        <v>59404</v>
      </c>
      <c r="J56" s="466">
        <f t="shared" si="2"/>
        <v>68634</v>
      </c>
      <c r="K56" s="466">
        <f t="shared" si="2"/>
        <v>74665</v>
      </c>
      <c r="L56" s="466">
        <f t="shared" si="2"/>
        <v>92606</v>
      </c>
    </row>
    <row r="57" spans="1:12" ht="15">
      <c r="A57" s="345"/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</row>
    <row r="58" spans="2:6" ht="15" hidden="1">
      <c r="B58" s="456" t="str">
        <f>IF(ABS(B48-B62-B37-B18-B17-B7-B6)&gt;comments!$A$1,B48-B37-B18-B17-B7-B6," ")</f>
        <v> </v>
      </c>
      <c r="C58" s="456" t="str">
        <f>IF(ABS(C48-C62-C37-C18-C17-C7-C6)&gt;comments!$A$1,C48-C37-C18-C17-C7-C6," ")</f>
        <v> </v>
      </c>
      <c r="D58" s="456" t="str">
        <f>IF(ABS(D48-D62-D37-D18-D17-D7-D6)&gt;comments!$A$1,D48-D37-D18-D17-D7-D6," ")</f>
        <v> </v>
      </c>
      <c r="E58" s="456" t="str">
        <f>IF(ABS(E48-E62-E37-E18-E17-E7-E6)&gt;comments!$A$1,E48-E37-E18-E17-E7-E6," ")</f>
        <v> </v>
      </c>
      <c r="F58" s="456" t="str">
        <f>IF(ABS(F48-F62-F37-F18-F17-F7-F6)&gt;comments!$A$1,F48-F37-F18-F17-F7-F6," ")</f>
        <v> </v>
      </c>
    </row>
    <row r="59" spans="2:6" ht="15">
      <c r="B59" s="456"/>
      <c r="C59" s="456"/>
      <c r="D59" s="456"/>
      <c r="E59" s="456"/>
      <c r="F59" s="456"/>
    </row>
    <row r="60" spans="1:12" ht="15.75">
      <c r="A60" s="457" t="s">
        <v>259</v>
      </c>
      <c r="H60" s="435"/>
      <c r="I60" s="435"/>
      <c r="J60" s="435"/>
      <c r="L60" s="462" t="s">
        <v>182</v>
      </c>
    </row>
    <row r="61" spans="1:12" ht="18">
      <c r="A61" s="195" t="s">
        <v>183</v>
      </c>
      <c r="B61" s="438">
        <v>252.714</v>
      </c>
      <c r="C61" s="195">
        <v>252</v>
      </c>
      <c r="D61" s="458">
        <v>264.385</v>
      </c>
      <c r="E61" s="458">
        <v>275</v>
      </c>
      <c r="F61" s="459">
        <v>301.9</v>
      </c>
      <c r="G61" s="459">
        <v>296</v>
      </c>
      <c r="H61" s="459">
        <v>315</v>
      </c>
      <c r="I61" s="268">
        <v>299.5</v>
      </c>
      <c r="J61" s="268">
        <v>324.033</v>
      </c>
      <c r="K61" s="268">
        <v>346.67</v>
      </c>
      <c r="L61" s="446" t="s">
        <v>736</v>
      </c>
    </row>
    <row r="62" spans="1:12" ht="18">
      <c r="A62" s="195" t="s">
        <v>184</v>
      </c>
      <c r="B62" s="256">
        <v>20.797</v>
      </c>
      <c r="C62" s="195">
        <v>25</v>
      </c>
      <c r="D62" s="460">
        <v>25.878</v>
      </c>
      <c r="E62" s="458">
        <v>24</v>
      </c>
      <c r="F62" s="459">
        <v>25.1</v>
      </c>
      <c r="G62" s="459">
        <v>26</v>
      </c>
      <c r="H62" s="459">
        <v>25</v>
      </c>
      <c r="I62" s="268">
        <v>22.5</v>
      </c>
      <c r="J62" s="268">
        <v>21.19</v>
      </c>
      <c r="K62" s="268">
        <v>20.775</v>
      </c>
      <c r="L62" s="446" t="s">
        <v>737</v>
      </c>
    </row>
    <row r="63" spans="1:12" ht="18">
      <c r="A63" s="195" t="s">
        <v>185</v>
      </c>
      <c r="B63" s="460">
        <v>660.087</v>
      </c>
      <c r="C63" s="195">
        <v>667</v>
      </c>
      <c r="D63" s="460">
        <v>674.281</v>
      </c>
      <c r="E63" s="458">
        <v>676</v>
      </c>
      <c r="F63" s="459">
        <v>732</v>
      </c>
      <c r="G63" s="459">
        <v>696</v>
      </c>
      <c r="H63" s="459">
        <v>755</v>
      </c>
      <c r="I63" s="268">
        <v>716</v>
      </c>
      <c r="J63" s="268">
        <v>770.048</v>
      </c>
      <c r="K63" s="268">
        <v>805.466</v>
      </c>
      <c r="L63" s="446" t="s">
        <v>738</v>
      </c>
    </row>
    <row r="64" spans="1:12" ht="15" customHeight="1">
      <c r="A64" s="463"/>
      <c r="B64" s="463"/>
      <c r="C64" s="463"/>
      <c r="D64" s="463"/>
      <c r="E64" s="467"/>
      <c r="F64" s="463"/>
      <c r="G64" s="463"/>
      <c r="H64" s="463"/>
      <c r="I64" s="463"/>
      <c r="J64" s="463"/>
      <c r="K64" s="463"/>
      <c r="L64" s="463"/>
    </row>
    <row r="65" spans="1:12" s="199" customFormat="1" ht="15" customHeight="1">
      <c r="A65" s="199" t="s">
        <v>637</v>
      </c>
      <c r="B65" s="71"/>
      <c r="C65" s="71"/>
      <c r="D65" s="71"/>
      <c r="E65" s="468"/>
      <c r="F65" s="71"/>
      <c r="G65" s="71"/>
      <c r="H65" s="71"/>
      <c r="I65" s="71"/>
      <c r="J65" s="71"/>
      <c r="K65" s="71"/>
      <c r="L65" s="71"/>
    </row>
    <row r="66" s="199" customFormat="1" ht="12.75">
      <c r="A66" s="199" t="s">
        <v>421</v>
      </c>
    </row>
    <row r="67" s="199" customFormat="1" ht="12.75">
      <c r="A67" s="199" t="s">
        <v>318</v>
      </c>
    </row>
    <row r="68" s="199" customFormat="1" ht="12.75">
      <c r="A68" s="199" t="s">
        <v>395</v>
      </c>
    </row>
    <row r="69" s="199" customFormat="1" ht="12.75">
      <c r="A69" s="199" t="s">
        <v>317</v>
      </c>
    </row>
    <row r="70" s="199" customFormat="1" ht="12.75">
      <c r="A70" s="199" t="s">
        <v>464</v>
      </c>
    </row>
    <row r="71" s="199" customFormat="1" ht="12.75">
      <c r="A71" s="199" t="s">
        <v>465</v>
      </c>
    </row>
    <row r="72" s="199" customFormat="1" ht="12.75">
      <c r="A72" s="199" t="s">
        <v>466</v>
      </c>
    </row>
    <row r="73" s="199" customFormat="1" ht="12.75">
      <c r="A73" s="199" t="s">
        <v>467</v>
      </c>
    </row>
    <row r="74" s="199" customFormat="1" ht="12.75">
      <c r="A74" s="199" t="s">
        <v>607</v>
      </c>
    </row>
    <row r="75" s="199" customFormat="1" ht="12.75">
      <c r="A75" s="199" t="s">
        <v>468</v>
      </c>
    </row>
    <row r="76" s="199" customFormat="1" ht="13.5" customHeight="1">
      <c r="A76" s="199" t="s">
        <v>641</v>
      </c>
    </row>
    <row r="77" s="199" customFormat="1" ht="13.5" customHeight="1">
      <c r="A77" s="199" t="s">
        <v>640</v>
      </c>
    </row>
    <row r="78" s="199" customFormat="1" ht="13.5" customHeight="1">
      <c r="A78" s="199" t="s">
        <v>613</v>
      </c>
    </row>
    <row r="79" s="199" customFormat="1" ht="12" customHeight="1">
      <c r="A79" s="199" t="s">
        <v>609</v>
      </c>
    </row>
    <row r="80" s="199" customFormat="1" ht="12.75" customHeight="1">
      <c r="A80" s="199" t="s">
        <v>116</v>
      </c>
    </row>
    <row r="81" s="199" customFormat="1" ht="12.75">
      <c r="A81" s="199" t="s">
        <v>117</v>
      </c>
    </row>
    <row r="82" ht="15">
      <c r="A82" s="199" t="s">
        <v>739</v>
      </c>
    </row>
  </sheetData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Header>&amp;R&amp;"Arial,Bold"&amp;16WATER TRANSPORT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9.421875" style="25" customWidth="1"/>
    <col min="2" max="2" width="0.13671875" style="25" customWidth="1"/>
    <col min="3" max="3" width="11.421875" style="25" customWidth="1"/>
    <col min="4" max="7" width="9.7109375" style="25" customWidth="1"/>
    <col min="8" max="8" width="9.421875" style="25" customWidth="1"/>
    <col min="9" max="10" width="9.7109375" style="25" customWidth="1"/>
    <col min="11" max="12" width="10.57421875" style="25" customWidth="1"/>
    <col min="13" max="13" width="11.140625" style="25" customWidth="1"/>
    <col min="14" max="16384" width="9.140625" style="25" customWidth="1"/>
  </cols>
  <sheetData>
    <row r="1" spans="1:13" ht="15.75">
      <c r="A1" s="37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9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" customHeight="1">
      <c r="A3" s="479" t="s">
        <v>202</v>
      </c>
      <c r="B3" s="331"/>
      <c r="C3" s="631" t="s">
        <v>185</v>
      </c>
      <c r="D3" s="631"/>
      <c r="E3" s="631"/>
      <c r="F3" s="631"/>
      <c r="G3" s="631"/>
      <c r="H3" s="631"/>
      <c r="I3" s="631"/>
      <c r="J3" s="631"/>
      <c r="K3" s="631"/>
      <c r="L3" s="631"/>
      <c r="M3" s="631"/>
    </row>
    <row r="4" spans="1:13" ht="16.5" customHeight="1">
      <c r="A4" s="304"/>
      <c r="B4" s="333">
        <v>1987</v>
      </c>
      <c r="C4" s="480">
        <v>1998</v>
      </c>
      <c r="D4" s="480">
        <v>1999</v>
      </c>
      <c r="E4" s="480">
        <v>2000</v>
      </c>
      <c r="F4" s="480">
        <v>2001</v>
      </c>
      <c r="G4" s="480">
        <v>2002</v>
      </c>
      <c r="H4" s="480">
        <v>2003</v>
      </c>
      <c r="I4" s="480">
        <v>2004</v>
      </c>
      <c r="J4" s="480">
        <v>2005</v>
      </c>
      <c r="K4" s="480">
        <v>2006</v>
      </c>
      <c r="L4" s="480">
        <v>2007</v>
      </c>
      <c r="M4" s="480">
        <v>2008</v>
      </c>
    </row>
    <row r="5" spans="1:13" ht="15.75">
      <c r="A5" s="37" t="s">
        <v>134</v>
      </c>
      <c r="B5" s="474"/>
      <c r="C5" s="475"/>
      <c r="D5" s="27"/>
      <c r="H5" s="196"/>
      <c r="I5" s="196"/>
      <c r="J5" s="196"/>
      <c r="L5" s="16"/>
      <c r="M5" s="16" t="s">
        <v>165</v>
      </c>
    </row>
    <row r="6" spans="1:13" ht="18">
      <c r="A6" s="33" t="s">
        <v>56</v>
      </c>
      <c r="B6" s="27">
        <v>735.2</v>
      </c>
      <c r="C6" s="38">
        <v>613.7</v>
      </c>
      <c r="D6" s="36">
        <v>634.46</v>
      </c>
      <c r="E6" s="36">
        <v>621.902</v>
      </c>
      <c r="F6" s="25">
        <v>627.1</v>
      </c>
      <c r="G6" s="79">
        <v>593.7</v>
      </c>
      <c r="H6" s="156">
        <v>565.6</v>
      </c>
      <c r="I6" s="156">
        <v>619.776</v>
      </c>
      <c r="J6" s="156">
        <v>624.732</v>
      </c>
      <c r="K6" s="156">
        <v>615.215</v>
      </c>
      <c r="L6" s="156">
        <v>607.2</v>
      </c>
      <c r="M6" s="156">
        <v>550.849</v>
      </c>
    </row>
    <row r="7" spans="1:13" ht="18">
      <c r="A7" s="33" t="s">
        <v>57</v>
      </c>
      <c r="B7" s="27">
        <v>32.7</v>
      </c>
      <c r="C7" s="38">
        <v>74.6</v>
      </c>
      <c r="D7" s="36">
        <v>73.684</v>
      </c>
      <c r="E7" s="36">
        <v>72.516</v>
      </c>
      <c r="F7" s="215" t="s">
        <v>180</v>
      </c>
      <c r="G7" s="215" t="s">
        <v>180</v>
      </c>
      <c r="H7" s="215" t="s">
        <v>180</v>
      </c>
      <c r="I7" s="215" t="s">
        <v>180</v>
      </c>
      <c r="J7" s="215" t="s">
        <v>180</v>
      </c>
      <c r="K7" s="215" t="s">
        <v>180</v>
      </c>
      <c r="L7" s="215" t="s">
        <v>180</v>
      </c>
      <c r="M7" s="165" t="s">
        <v>180</v>
      </c>
    </row>
    <row r="8" spans="1:13" ht="15">
      <c r="A8" s="33" t="s">
        <v>205</v>
      </c>
      <c r="B8" s="27">
        <v>593.9</v>
      </c>
      <c r="C8" s="38">
        <v>677.1</v>
      </c>
      <c r="D8" s="36">
        <v>666.659</v>
      </c>
      <c r="E8" s="36">
        <v>681.099</v>
      </c>
      <c r="F8" s="25">
        <v>708.3</v>
      </c>
      <c r="G8" s="79">
        <v>709.7</v>
      </c>
      <c r="H8" s="156">
        <v>770.7</v>
      </c>
      <c r="I8" s="156">
        <v>764.159</v>
      </c>
      <c r="J8" s="156">
        <v>750.119</v>
      </c>
      <c r="K8" s="156">
        <v>759.68</v>
      </c>
      <c r="L8" s="156">
        <v>770.3</v>
      </c>
      <c r="M8" s="156">
        <v>740.969</v>
      </c>
    </row>
    <row r="9" spans="1:13" ht="15">
      <c r="A9" s="33" t="s">
        <v>206</v>
      </c>
      <c r="B9" s="27">
        <v>145.4</v>
      </c>
      <c r="C9" s="38">
        <v>244.5</v>
      </c>
      <c r="D9" s="36">
        <v>243.925</v>
      </c>
      <c r="E9" s="36">
        <v>249.551</v>
      </c>
      <c r="F9" s="25">
        <v>285.4</v>
      </c>
      <c r="G9" s="79">
        <v>269.8</v>
      </c>
      <c r="H9" s="156">
        <v>272.9</v>
      </c>
      <c r="I9" s="156">
        <v>268.377</v>
      </c>
      <c r="J9" s="156">
        <v>279.85</v>
      </c>
      <c r="K9" s="156">
        <v>264.644</v>
      </c>
      <c r="L9" s="156">
        <v>257.5</v>
      </c>
      <c r="M9" s="156">
        <v>256.332</v>
      </c>
    </row>
    <row r="10" spans="1:13" ht="15">
      <c r="A10" s="379" t="s">
        <v>389</v>
      </c>
      <c r="B10" s="27"/>
      <c r="C10" s="38">
        <v>42.6</v>
      </c>
      <c r="D10" s="36">
        <v>39.379</v>
      </c>
      <c r="E10" s="36">
        <v>37.5</v>
      </c>
      <c r="F10" s="25">
        <v>41.7</v>
      </c>
      <c r="G10" s="79">
        <v>40.7</v>
      </c>
      <c r="H10" s="156">
        <v>49</v>
      </c>
      <c r="I10" s="156">
        <v>52.868</v>
      </c>
      <c r="J10" s="156">
        <v>57.87</v>
      </c>
      <c r="K10" s="156">
        <v>67.605</v>
      </c>
      <c r="L10" s="156">
        <v>60.4</v>
      </c>
      <c r="M10" s="156">
        <v>59.476</v>
      </c>
    </row>
    <row r="11" spans="1:13" ht="15">
      <c r="A11" s="33" t="s">
        <v>207</v>
      </c>
      <c r="B11" s="27">
        <v>472.2</v>
      </c>
      <c r="C11" s="38">
        <v>618.3</v>
      </c>
      <c r="D11" s="36">
        <v>627.693</v>
      </c>
      <c r="E11" s="36">
        <v>626.623</v>
      </c>
      <c r="F11" s="25">
        <v>630.7</v>
      </c>
      <c r="G11" s="79">
        <v>660.3</v>
      </c>
      <c r="H11" s="156">
        <v>702</v>
      </c>
      <c r="I11" s="156">
        <v>716.631</v>
      </c>
      <c r="J11" s="156">
        <v>742.649</v>
      </c>
      <c r="K11" s="156">
        <v>735.928</v>
      </c>
      <c r="L11" s="156">
        <v>749</v>
      </c>
      <c r="M11" s="156">
        <v>707.441</v>
      </c>
    </row>
    <row r="12" spans="1:13" ht="18">
      <c r="A12" s="33" t="s">
        <v>58</v>
      </c>
      <c r="B12" s="27">
        <v>39.6</v>
      </c>
      <c r="C12" s="38">
        <v>51.4</v>
      </c>
      <c r="D12" s="35">
        <v>48.868</v>
      </c>
      <c r="E12" s="35">
        <v>46.853</v>
      </c>
      <c r="F12" s="25">
        <v>52.6</v>
      </c>
      <c r="G12" s="79">
        <v>51.7</v>
      </c>
      <c r="H12" s="156">
        <v>54</v>
      </c>
      <c r="I12" s="156">
        <v>53.964</v>
      </c>
      <c r="J12" s="156">
        <v>53.989</v>
      </c>
      <c r="K12" s="156">
        <v>52.393</v>
      </c>
      <c r="L12" s="156">
        <v>54.5</v>
      </c>
      <c r="M12" s="156">
        <v>50.16</v>
      </c>
    </row>
    <row r="13" spans="1:13" ht="15">
      <c r="A13" s="33" t="s">
        <v>208</v>
      </c>
      <c r="B13" s="27">
        <v>579.4</v>
      </c>
      <c r="C13" s="38">
        <v>621</v>
      </c>
      <c r="D13" s="36">
        <v>629.149</v>
      </c>
      <c r="E13" s="36">
        <v>623.274</v>
      </c>
      <c r="F13" s="25">
        <v>647.6</v>
      </c>
      <c r="G13" s="79">
        <v>659.5</v>
      </c>
      <c r="H13" s="156">
        <v>710</v>
      </c>
      <c r="I13" s="156">
        <v>682.936</v>
      </c>
      <c r="J13" s="156">
        <v>698.551</v>
      </c>
      <c r="K13" s="156">
        <v>722.561</v>
      </c>
      <c r="L13" s="156">
        <v>750.4</v>
      </c>
      <c r="M13" s="156">
        <v>710.837</v>
      </c>
    </row>
    <row r="14" spans="1:13" ht="18">
      <c r="A14" s="33" t="s">
        <v>59</v>
      </c>
      <c r="B14" s="27">
        <v>184.2</v>
      </c>
      <c r="C14" s="38">
        <v>46.5</v>
      </c>
      <c r="D14" s="25">
        <v>53.6</v>
      </c>
      <c r="E14" s="41">
        <v>53.9</v>
      </c>
      <c r="F14" s="25">
        <v>37.4</v>
      </c>
      <c r="G14" s="79">
        <v>39.2</v>
      </c>
      <c r="H14" s="156">
        <v>47</v>
      </c>
      <c r="I14" s="156">
        <v>45.602</v>
      </c>
      <c r="J14" s="156">
        <v>48.217</v>
      </c>
      <c r="K14" s="156">
        <v>49.806</v>
      </c>
      <c r="L14" s="156">
        <v>50</v>
      </c>
      <c r="M14" s="77" t="s">
        <v>143</v>
      </c>
    </row>
    <row r="15" spans="1:13" ht="15">
      <c r="A15" s="33" t="s">
        <v>209</v>
      </c>
      <c r="B15" s="27">
        <v>2782.7</v>
      </c>
      <c r="C15" s="81">
        <v>2989.8</v>
      </c>
      <c r="D15" s="81">
        <v>3017.4169999999995</v>
      </c>
      <c r="E15" s="81">
        <v>3013.218</v>
      </c>
      <c r="F15" s="81">
        <v>3031</v>
      </c>
      <c r="G15" s="135">
        <f aca="true" t="shared" si="0" ref="G15:M15">SUM(G6:G14)</f>
        <v>3024.5999999999995</v>
      </c>
      <c r="H15" s="135">
        <f t="shared" si="0"/>
        <v>3171.2000000000003</v>
      </c>
      <c r="I15" s="248">
        <f t="shared" si="0"/>
        <v>3204.3129999999996</v>
      </c>
      <c r="J15" s="248">
        <f t="shared" si="0"/>
        <v>3255.977</v>
      </c>
      <c r="K15" s="248">
        <f t="shared" si="0"/>
        <v>3267.8320000000003</v>
      </c>
      <c r="L15" s="248">
        <f t="shared" si="0"/>
        <v>3299.3</v>
      </c>
      <c r="M15" s="248">
        <f t="shared" si="0"/>
        <v>3076.064</v>
      </c>
    </row>
    <row r="16" spans="1:11" ht="7.5" customHeight="1">
      <c r="A16" s="33"/>
      <c r="B16" s="27"/>
      <c r="C16" s="40" t="s">
        <v>287</v>
      </c>
      <c r="D16" s="40" t="s">
        <v>287</v>
      </c>
      <c r="E16" s="40" t="s">
        <v>287</v>
      </c>
      <c r="I16" s="79"/>
      <c r="J16" s="156"/>
      <c r="K16" s="156"/>
    </row>
    <row r="17" spans="1:11" ht="15.75">
      <c r="A17" s="37" t="s">
        <v>151</v>
      </c>
      <c r="B17" s="27"/>
      <c r="I17" s="79"/>
      <c r="J17" s="156"/>
      <c r="K17" s="156"/>
    </row>
    <row r="18" spans="1:13" ht="15">
      <c r="A18" s="33" t="s">
        <v>289</v>
      </c>
      <c r="B18" s="27">
        <v>84.6</v>
      </c>
      <c r="C18" s="38">
        <v>118.6</v>
      </c>
      <c r="D18" s="36">
        <v>119.076</v>
      </c>
      <c r="E18" s="36">
        <v>121.288</v>
      </c>
      <c r="F18" s="25">
        <v>118.6</v>
      </c>
      <c r="G18" s="156">
        <v>126</v>
      </c>
      <c r="H18" s="156">
        <v>140</v>
      </c>
      <c r="I18" s="156">
        <v>148.047</v>
      </c>
      <c r="J18" s="36">
        <v>150.89</v>
      </c>
      <c r="K18" s="36">
        <v>152.526</v>
      </c>
      <c r="L18" s="36">
        <v>157.4</v>
      </c>
      <c r="M18" s="156">
        <v>159.343</v>
      </c>
    </row>
    <row r="19" spans="1:13" ht="15">
      <c r="A19" s="33" t="s">
        <v>210</v>
      </c>
      <c r="B19" s="27">
        <v>378</v>
      </c>
      <c r="C19" s="38">
        <v>564.7</v>
      </c>
      <c r="D19" s="36">
        <v>556.483</v>
      </c>
      <c r="E19" s="36">
        <v>541.541</v>
      </c>
      <c r="F19" s="25">
        <v>554.7</v>
      </c>
      <c r="G19" s="79">
        <v>562.8</v>
      </c>
      <c r="H19" s="156">
        <v>618.4</v>
      </c>
      <c r="I19" s="156">
        <v>653.313</v>
      </c>
      <c r="J19" s="36">
        <v>649.768</v>
      </c>
      <c r="K19" s="36">
        <v>640.426</v>
      </c>
      <c r="L19" s="36">
        <v>596.7</v>
      </c>
      <c r="M19" s="156">
        <v>554.568</v>
      </c>
    </row>
    <row r="20" spans="1:13" ht="15">
      <c r="A20" s="33" t="s">
        <v>211</v>
      </c>
      <c r="B20" s="27">
        <v>67.9</v>
      </c>
      <c r="C20" s="38">
        <v>111.3</v>
      </c>
      <c r="D20" s="36">
        <v>103.598</v>
      </c>
      <c r="E20" s="36">
        <v>100.271</v>
      </c>
      <c r="F20" s="25">
        <v>100.2</v>
      </c>
      <c r="G20" s="79">
        <v>103.9</v>
      </c>
      <c r="H20" s="156">
        <v>116.8</v>
      </c>
      <c r="I20" s="156">
        <v>122.943</v>
      </c>
      <c r="J20" s="36">
        <v>121.682</v>
      </c>
      <c r="K20" s="36">
        <v>132.897</v>
      </c>
      <c r="L20" s="36">
        <v>130</v>
      </c>
      <c r="M20" s="156">
        <v>118.243</v>
      </c>
    </row>
    <row r="21" spans="1:13" ht="15">
      <c r="A21" s="33" t="s">
        <v>212</v>
      </c>
      <c r="B21" s="27">
        <v>188.6</v>
      </c>
      <c r="C21" s="38">
        <v>267.6</v>
      </c>
      <c r="D21" s="36">
        <v>256.952</v>
      </c>
      <c r="E21" s="36">
        <v>246.135</v>
      </c>
      <c r="F21" s="25">
        <v>245.4</v>
      </c>
      <c r="G21" s="79">
        <v>245.7</v>
      </c>
      <c r="H21" s="156">
        <v>250</v>
      </c>
      <c r="I21" s="156">
        <v>257.393</v>
      </c>
      <c r="J21" s="36">
        <v>245.883</v>
      </c>
      <c r="K21" s="36">
        <v>255.501</v>
      </c>
      <c r="L21" s="36">
        <v>246.8</v>
      </c>
      <c r="M21" s="156">
        <v>222.253</v>
      </c>
    </row>
    <row r="22" spans="1:13" ht="15">
      <c r="A22" s="33" t="s">
        <v>213</v>
      </c>
      <c r="B22" s="27">
        <v>28.8</v>
      </c>
      <c r="C22" s="38">
        <v>34.9</v>
      </c>
      <c r="D22" s="36">
        <v>34.854</v>
      </c>
      <c r="E22" s="36">
        <v>36.253</v>
      </c>
      <c r="F22" s="25">
        <v>38.4</v>
      </c>
      <c r="G22" s="79">
        <v>39.5</v>
      </c>
      <c r="H22" s="156">
        <v>42.8</v>
      </c>
      <c r="I22" s="156">
        <v>44.583</v>
      </c>
      <c r="J22" s="36">
        <v>45.698</v>
      </c>
      <c r="K22" s="36">
        <v>44.124</v>
      </c>
      <c r="L22" s="36">
        <v>46.4</v>
      </c>
      <c r="M22" s="156">
        <v>46.538</v>
      </c>
    </row>
    <row r="23" spans="1:13" ht="15">
      <c r="A23" s="33" t="s">
        <v>214</v>
      </c>
      <c r="C23" s="38"/>
      <c r="E23" s="36"/>
      <c r="G23" s="79"/>
      <c r="H23" s="156"/>
      <c r="I23" s="156"/>
      <c r="J23" s="36"/>
      <c r="K23" s="36"/>
      <c r="L23" s="36"/>
      <c r="M23" s="156"/>
    </row>
    <row r="24" spans="1:13" ht="15">
      <c r="A24" s="476" t="s">
        <v>215</v>
      </c>
      <c r="B24" s="27">
        <v>35.6</v>
      </c>
      <c r="C24" s="38">
        <v>46.1</v>
      </c>
      <c r="D24" s="36">
        <v>46.672</v>
      </c>
      <c r="E24" s="36">
        <v>45.717</v>
      </c>
      <c r="F24" s="25">
        <v>47.3</v>
      </c>
      <c r="G24" s="79">
        <v>47.4</v>
      </c>
      <c r="H24" s="156">
        <v>44.6</v>
      </c>
      <c r="I24" s="156">
        <v>45.939</v>
      </c>
      <c r="J24" s="36">
        <v>43.319</v>
      </c>
      <c r="K24" s="36">
        <v>45.296</v>
      </c>
      <c r="L24" s="36">
        <v>46.5</v>
      </c>
      <c r="M24" s="156">
        <v>46.153</v>
      </c>
    </row>
    <row r="25" spans="1:13" ht="15">
      <c r="A25" s="33" t="s">
        <v>216</v>
      </c>
      <c r="B25" s="27">
        <v>109.6</v>
      </c>
      <c r="C25" s="38">
        <v>171.5</v>
      </c>
      <c r="D25" s="25">
        <v>170.2</v>
      </c>
      <c r="E25" s="36">
        <v>160.447</v>
      </c>
      <c r="F25" s="25">
        <v>149.6</v>
      </c>
      <c r="G25" s="79">
        <v>165.9</v>
      </c>
      <c r="H25" s="156">
        <v>168.1</v>
      </c>
      <c r="I25" s="156">
        <v>188.32</v>
      </c>
      <c r="J25" s="36">
        <v>189.544</v>
      </c>
      <c r="K25" s="36">
        <v>188.929</v>
      </c>
      <c r="L25" s="36">
        <v>190.5</v>
      </c>
      <c r="M25" s="156">
        <v>187.507</v>
      </c>
    </row>
    <row r="26" spans="1:13" ht="18">
      <c r="A26" s="33" t="s">
        <v>60</v>
      </c>
      <c r="B26" s="27">
        <v>105.1</v>
      </c>
      <c r="C26" s="38">
        <v>129.8</v>
      </c>
      <c r="D26" s="36">
        <v>128.828</v>
      </c>
      <c r="E26" s="36">
        <v>127.856</v>
      </c>
      <c r="F26" s="220">
        <v>130</v>
      </c>
      <c r="G26" s="221">
        <v>142.7</v>
      </c>
      <c r="H26" s="156">
        <v>146</v>
      </c>
      <c r="I26" s="156">
        <v>152.047</v>
      </c>
      <c r="J26" s="36">
        <v>159.389</v>
      </c>
      <c r="K26" s="36">
        <v>161.732</v>
      </c>
      <c r="L26" s="36">
        <v>160.3</v>
      </c>
      <c r="M26" s="156">
        <v>161.737</v>
      </c>
    </row>
    <row r="27" spans="1:13" ht="15">
      <c r="A27" s="33" t="s">
        <v>218</v>
      </c>
      <c r="B27" s="27">
        <v>117.6</v>
      </c>
      <c r="C27" s="38">
        <v>162.1</v>
      </c>
      <c r="D27" s="36">
        <v>168.763</v>
      </c>
      <c r="E27" s="36">
        <v>172.471</v>
      </c>
      <c r="F27" s="36">
        <v>180.2</v>
      </c>
      <c r="G27" s="156">
        <v>183</v>
      </c>
      <c r="H27" s="156">
        <v>179.9</v>
      </c>
      <c r="I27" s="156">
        <v>188.945</v>
      </c>
      <c r="J27" s="36">
        <v>183.217</v>
      </c>
      <c r="K27" s="36">
        <v>181.16</v>
      </c>
      <c r="L27" s="36">
        <v>185.5</v>
      </c>
      <c r="M27" s="156">
        <v>182.833</v>
      </c>
    </row>
    <row r="28" spans="1:13" ht="15">
      <c r="A28" s="33" t="s">
        <v>227</v>
      </c>
      <c r="B28" s="27"/>
      <c r="C28" s="38">
        <v>40.9</v>
      </c>
      <c r="D28" s="36">
        <v>42.308</v>
      </c>
      <c r="E28" s="36">
        <v>45.958</v>
      </c>
      <c r="F28" s="25">
        <v>46.9</v>
      </c>
      <c r="G28" s="79">
        <v>46.3</v>
      </c>
      <c r="H28" s="156">
        <v>53.3</v>
      </c>
      <c r="I28" s="156">
        <v>54.546</v>
      </c>
      <c r="J28" s="36">
        <v>59</v>
      </c>
      <c r="K28" s="36">
        <v>64.043</v>
      </c>
      <c r="L28" s="36">
        <v>62.4</v>
      </c>
      <c r="M28" s="156">
        <v>57.77</v>
      </c>
    </row>
    <row r="29" spans="1:13" ht="15">
      <c r="A29" s="33" t="s">
        <v>228</v>
      </c>
      <c r="B29" s="27"/>
      <c r="C29" s="38">
        <v>41.3</v>
      </c>
      <c r="D29" s="36">
        <v>41.125</v>
      </c>
      <c r="E29" s="36">
        <v>44.697</v>
      </c>
      <c r="F29" s="25">
        <v>45.5</v>
      </c>
      <c r="G29" s="79">
        <v>47.8</v>
      </c>
      <c r="H29" s="156">
        <v>51.7</v>
      </c>
      <c r="I29" s="156">
        <v>51.63</v>
      </c>
      <c r="J29" s="36">
        <v>56.48</v>
      </c>
      <c r="K29" s="36">
        <v>55.517</v>
      </c>
      <c r="L29" s="36">
        <v>62.7</v>
      </c>
      <c r="M29" s="156">
        <v>64.536</v>
      </c>
    </row>
    <row r="30" spans="1:13" ht="15">
      <c r="A30" s="33" t="s">
        <v>284</v>
      </c>
      <c r="B30" s="27"/>
      <c r="C30" s="38">
        <v>36.6</v>
      </c>
      <c r="D30" s="36">
        <v>39.307</v>
      </c>
      <c r="E30" s="36">
        <v>40.098</v>
      </c>
      <c r="F30" s="25">
        <v>40.5</v>
      </c>
      <c r="G30" s="42" t="s">
        <v>143</v>
      </c>
      <c r="H30" s="42" t="s">
        <v>143</v>
      </c>
      <c r="I30" s="42" t="s">
        <v>143</v>
      </c>
      <c r="J30" s="42" t="s">
        <v>143</v>
      </c>
      <c r="K30" s="42" t="s">
        <v>143</v>
      </c>
      <c r="L30" s="39" t="s">
        <v>143</v>
      </c>
      <c r="M30" s="77" t="s">
        <v>143</v>
      </c>
    </row>
    <row r="31" spans="1:13" ht="18">
      <c r="A31" s="157" t="s">
        <v>61</v>
      </c>
      <c r="B31" s="27"/>
      <c r="C31" s="42" t="s">
        <v>143</v>
      </c>
      <c r="D31" s="42" t="s">
        <v>143</v>
      </c>
      <c r="E31" s="42" t="s">
        <v>143</v>
      </c>
      <c r="F31" s="42" t="s">
        <v>143</v>
      </c>
      <c r="G31" s="79">
        <v>44.7</v>
      </c>
      <c r="H31" s="156">
        <v>48</v>
      </c>
      <c r="I31" s="156">
        <v>51.75</v>
      </c>
      <c r="J31" s="36">
        <v>52.243</v>
      </c>
      <c r="K31" s="36">
        <v>51.405</v>
      </c>
      <c r="L31" s="36">
        <v>53.8</v>
      </c>
      <c r="M31" s="156">
        <v>53.941</v>
      </c>
    </row>
    <row r="32" spans="1:13" ht="18">
      <c r="A32" s="33" t="s">
        <v>62</v>
      </c>
      <c r="B32" s="27">
        <v>160.6</v>
      </c>
      <c r="C32" s="38">
        <v>102.3</v>
      </c>
      <c r="D32" s="33">
        <v>77.5</v>
      </c>
      <c r="E32" s="36">
        <v>80.8</v>
      </c>
      <c r="F32" s="25">
        <v>82.4</v>
      </c>
      <c r="G32" s="79">
        <v>93.4</v>
      </c>
      <c r="H32" s="156">
        <v>139.5</v>
      </c>
      <c r="I32" s="156">
        <v>147.287</v>
      </c>
      <c r="J32" s="36">
        <v>145.478</v>
      </c>
      <c r="K32" s="36">
        <v>156.976</v>
      </c>
      <c r="L32" s="36">
        <v>150.4</v>
      </c>
      <c r="M32" s="156">
        <v>152.578</v>
      </c>
    </row>
    <row r="33" spans="1:13" ht="15">
      <c r="A33" s="33" t="s">
        <v>219</v>
      </c>
      <c r="B33" s="27">
        <v>2312.7</v>
      </c>
      <c r="C33" s="81">
        <v>1827.8</v>
      </c>
      <c r="D33" s="81">
        <v>1785.6</v>
      </c>
      <c r="E33" s="81">
        <v>1763.532</v>
      </c>
      <c r="F33" s="81">
        <v>1779.9</v>
      </c>
      <c r="G33" s="135">
        <f aca="true" t="shared" si="1" ref="G33:M33">SUM(G18:G32)</f>
        <v>1849.1000000000001</v>
      </c>
      <c r="H33" s="248">
        <f t="shared" si="1"/>
        <v>1999.0999999999997</v>
      </c>
      <c r="I33" s="248">
        <f t="shared" si="1"/>
        <v>2106.743</v>
      </c>
      <c r="J33" s="135">
        <f t="shared" si="1"/>
        <v>2102.5910000000003</v>
      </c>
      <c r="K33" s="135">
        <f t="shared" si="1"/>
        <v>2130.532</v>
      </c>
      <c r="L33" s="135">
        <f t="shared" si="1"/>
        <v>2089.4</v>
      </c>
      <c r="M33" s="135">
        <f t="shared" si="1"/>
        <v>2008.0000000000002</v>
      </c>
    </row>
    <row r="34" spans="1:10" ht="7.5" customHeight="1">
      <c r="A34" s="33"/>
      <c r="B34" s="27"/>
      <c r="C34" s="38" t="s">
        <v>287</v>
      </c>
      <c r="D34" s="38" t="s">
        <v>287</v>
      </c>
      <c r="F34" s="41"/>
      <c r="H34" s="79"/>
      <c r="I34" s="156"/>
      <c r="J34" s="156"/>
    </row>
    <row r="35" spans="1:13" ht="15">
      <c r="A35" s="33" t="s">
        <v>220</v>
      </c>
      <c r="B35" s="27">
        <v>5095.4</v>
      </c>
      <c r="C35" s="81">
        <v>4817.6</v>
      </c>
      <c r="D35" s="81">
        <v>4803</v>
      </c>
      <c r="E35" s="81">
        <v>4776.7</v>
      </c>
      <c r="F35" s="81">
        <v>4810.8</v>
      </c>
      <c r="G35" s="135">
        <f aca="true" t="shared" si="2" ref="G35:L35">SUM(G15,G33)</f>
        <v>4873.7</v>
      </c>
      <c r="H35" s="135">
        <f t="shared" si="2"/>
        <v>5170.3</v>
      </c>
      <c r="I35" s="248">
        <f t="shared" si="2"/>
        <v>5311.056</v>
      </c>
      <c r="J35" s="248">
        <f t="shared" si="2"/>
        <v>5358.568</v>
      </c>
      <c r="K35" s="135">
        <f t="shared" si="2"/>
        <v>5398.3640000000005</v>
      </c>
      <c r="L35" s="135">
        <f t="shared" si="2"/>
        <v>5388.700000000001</v>
      </c>
      <c r="M35" s="135">
        <f>SUM(M15,M33)</f>
        <v>5084.064</v>
      </c>
    </row>
    <row r="36" spans="1:10" ht="7.5" customHeight="1">
      <c r="A36" s="37"/>
      <c r="B36" s="474"/>
      <c r="C36" s="223"/>
      <c r="D36" s="223"/>
      <c r="F36" s="41"/>
      <c r="H36" s="79"/>
      <c r="I36" s="217"/>
      <c r="J36" s="217"/>
    </row>
    <row r="37" spans="1:13" ht="30">
      <c r="A37" s="341" t="s">
        <v>611</v>
      </c>
      <c r="B37" s="305"/>
      <c r="C37" s="481">
        <v>4743</v>
      </c>
      <c r="D37" s="481">
        <v>4729.3</v>
      </c>
      <c r="E37" s="481">
        <v>4704.234</v>
      </c>
      <c r="F37" s="481">
        <v>4810.8</v>
      </c>
      <c r="G37" s="482">
        <f>SUM(G15+G33)</f>
        <v>4873.7</v>
      </c>
      <c r="H37" s="483">
        <f aca="true" t="shared" si="3" ref="H37:M37">SUM(H17,H35)</f>
        <v>5170.3</v>
      </c>
      <c r="I37" s="484">
        <f t="shared" si="3"/>
        <v>5311.056</v>
      </c>
      <c r="J37" s="484">
        <f t="shared" si="3"/>
        <v>5358.568</v>
      </c>
      <c r="K37" s="483">
        <f t="shared" si="3"/>
        <v>5398.3640000000005</v>
      </c>
      <c r="L37" s="483">
        <f t="shared" si="3"/>
        <v>5388.700000000001</v>
      </c>
      <c r="M37" s="483">
        <f t="shared" si="3"/>
        <v>5084.064</v>
      </c>
    </row>
    <row r="38" spans="1:12" ht="6.75" customHeight="1">
      <c r="A38" s="37"/>
      <c r="B38" s="474"/>
      <c r="C38" s="38"/>
      <c r="D38" s="38"/>
      <c r="E38" s="38"/>
      <c r="F38" s="38"/>
      <c r="K38" s="36"/>
      <c r="L38" s="36"/>
    </row>
    <row r="39" spans="1:13" ht="9" customHeight="1">
      <c r="A39" s="33"/>
      <c r="B39" s="33"/>
      <c r="C39" s="34"/>
      <c r="D39" s="33"/>
      <c r="E39" s="33"/>
      <c r="F39" s="33"/>
      <c r="G39" s="33"/>
      <c r="H39" s="33"/>
      <c r="I39" s="33"/>
      <c r="J39" s="33"/>
      <c r="K39" s="35"/>
      <c r="L39" s="35"/>
      <c r="M39" s="35"/>
    </row>
    <row r="40" spans="1:13" ht="18" customHeight="1" thickBot="1">
      <c r="A40" s="479" t="s">
        <v>202</v>
      </c>
      <c r="B40" s="331"/>
      <c r="C40" s="631" t="s">
        <v>221</v>
      </c>
      <c r="D40" s="631"/>
      <c r="E40" s="631"/>
      <c r="F40" s="631"/>
      <c r="G40" s="631"/>
      <c r="H40" s="631"/>
      <c r="I40" s="631"/>
      <c r="J40" s="631"/>
      <c r="K40" s="631"/>
      <c r="L40" s="631"/>
      <c r="M40" s="631"/>
    </row>
    <row r="41" spans="1:13" ht="16.5" customHeight="1">
      <c r="A41" s="304"/>
      <c r="B41" s="485">
        <v>1987</v>
      </c>
      <c r="C41" s="480">
        <v>1998</v>
      </c>
      <c r="D41" s="480">
        <v>1999</v>
      </c>
      <c r="E41" s="480">
        <v>2000</v>
      </c>
      <c r="F41" s="480">
        <v>2001</v>
      </c>
      <c r="G41" s="480">
        <v>2002</v>
      </c>
      <c r="H41" s="486">
        <v>2003</v>
      </c>
      <c r="I41" s="486">
        <v>2004</v>
      </c>
      <c r="J41" s="486">
        <v>2005</v>
      </c>
      <c r="K41" s="486">
        <v>2006</v>
      </c>
      <c r="L41" s="486">
        <v>2007</v>
      </c>
      <c r="M41" s="486">
        <v>2008</v>
      </c>
    </row>
    <row r="42" spans="1:13" ht="15.75">
      <c r="A42" s="37" t="s">
        <v>134</v>
      </c>
      <c r="B42" s="474"/>
      <c r="C42" s="475"/>
      <c r="D42" s="27"/>
      <c r="E42" s="196"/>
      <c r="G42" s="196"/>
      <c r="H42" s="196"/>
      <c r="I42" s="196"/>
      <c r="J42" s="477"/>
      <c r="L42" s="224"/>
      <c r="M42" s="224" t="s">
        <v>165</v>
      </c>
    </row>
    <row r="43" spans="1:13" ht="18">
      <c r="A43" s="33" t="s">
        <v>63</v>
      </c>
      <c r="B43" s="27">
        <v>125.6</v>
      </c>
      <c r="C43" s="39">
        <v>103.4</v>
      </c>
      <c r="D43" s="39">
        <v>102.485</v>
      </c>
      <c r="E43" s="36">
        <v>107.107</v>
      </c>
      <c r="F43" s="36">
        <v>110</v>
      </c>
      <c r="G43" s="156">
        <v>101.3</v>
      </c>
      <c r="H43" s="156">
        <v>70.5</v>
      </c>
      <c r="I43" s="156">
        <v>90.219</v>
      </c>
      <c r="J43" s="36">
        <v>84.864</v>
      </c>
      <c r="K43" s="36">
        <v>77.816</v>
      </c>
      <c r="L43" s="36">
        <v>80.1</v>
      </c>
      <c r="M43" s="156">
        <v>71.754</v>
      </c>
    </row>
    <row r="44" spans="1:13" ht="15" hidden="1">
      <c r="A44" s="33" t="s">
        <v>204</v>
      </c>
      <c r="B44" s="478" t="s">
        <v>143</v>
      </c>
      <c r="C44" s="42" t="s">
        <v>143</v>
      </c>
      <c r="D44" s="42" t="s">
        <v>143</v>
      </c>
      <c r="E44" s="42" t="s">
        <v>143</v>
      </c>
      <c r="F44" s="42"/>
      <c r="G44" s="166"/>
      <c r="H44" s="225"/>
      <c r="I44" s="225"/>
      <c r="J44" s="36"/>
      <c r="K44" s="36">
        <v>0</v>
      </c>
      <c r="L44" s="36">
        <v>0</v>
      </c>
      <c r="M44" s="156"/>
    </row>
    <row r="45" spans="1:13" ht="15">
      <c r="A45" s="33" t="s">
        <v>205</v>
      </c>
      <c r="B45" s="27">
        <v>105.8</v>
      </c>
      <c r="C45" s="39">
        <v>116.9</v>
      </c>
      <c r="D45" s="39">
        <v>116.719</v>
      </c>
      <c r="E45" s="36">
        <v>126.102</v>
      </c>
      <c r="F45" s="36">
        <v>135.7</v>
      </c>
      <c r="G45" s="156">
        <v>141.3</v>
      </c>
      <c r="H45" s="156">
        <v>147.7</v>
      </c>
      <c r="I45" s="156">
        <v>152.099</v>
      </c>
      <c r="J45" s="36">
        <v>152.46</v>
      </c>
      <c r="K45" s="36">
        <v>158.181</v>
      </c>
      <c r="L45" s="36">
        <v>164.2</v>
      </c>
      <c r="M45" s="156">
        <v>159.855</v>
      </c>
    </row>
    <row r="46" spans="1:13" ht="15">
      <c r="A46" s="33" t="s">
        <v>206</v>
      </c>
      <c r="B46" s="27">
        <v>50.3</v>
      </c>
      <c r="C46" s="39">
        <v>85</v>
      </c>
      <c r="D46" s="39">
        <v>84.77</v>
      </c>
      <c r="E46" s="36">
        <v>88.839</v>
      </c>
      <c r="F46" s="36">
        <v>95.1</v>
      </c>
      <c r="G46" s="156">
        <v>90.8</v>
      </c>
      <c r="H46" s="156">
        <v>93.3</v>
      </c>
      <c r="I46" s="156">
        <v>92.693</v>
      </c>
      <c r="J46" s="36">
        <v>93.507</v>
      </c>
      <c r="K46" s="36">
        <v>89.557</v>
      </c>
      <c r="L46" s="36">
        <v>90.2</v>
      </c>
      <c r="M46" s="156">
        <v>88.225</v>
      </c>
    </row>
    <row r="47" spans="1:13" ht="15">
      <c r="A47" s="379" t="s">
        <v>577</v>
      </c>
      <c r="B47" s="27"/>
      <c r="C47" s="39">
        <v>14.9</v>
      </c>
      <c r="D47" s="39">
        <v>14.789</v>
      </c>
      <c r="E47" s="36">
        <v>14.965</v>
      </c>
      <c r="F47" s="36">
        <v>15.6</v>
      </c>
      <c r="G47" s="156">
        <v>15.5</v>
      </c>
      <c r="H47" s="156">
        <v>17.5</v>
      </c>
      <c r="I47" s="156">
        <v>18.642</v>
      </c>
      <c r="J47" s="36">
        <v>18.818</v>
      </c>
      <c r="K47" s="36">
        <v>19.134</v>
      </c>
      <c r="L47" s="36">
        <v>20.9</v>
      </c>
      <c r="M47" s="156">
        <v>20.992</v>
      </c>
    </row>
    <row r="48" spans="1:13" ht="15">
      <c r="A48" s="33" t="s">
        <v>207</v>
      </c>
      <c r="B48" s="27">
        <v>78.1</v>
      </c>
      <c r="C48" s="39">
        <v>98.4</v>
      </c>
      <c r="D48" s="39">
        <v>98.415</v>
      </c>
      <c r="E48" s="36">
        <v>100.829</v>
      </c>
      <c r="F48" s="36">
        <v>107.7</v>
      </c>
      <c r="G48" s="156">
        <v>117.9</v>
      </c>
      <c r="H48" s="156">
        <v>121.9</v>
      </c>
      <c r="I48" s="156">
        <v>125.819</v>
      </c>
      <c r="J48" s="36">
        <v>130.959</v>
      </c>
      <c r="K48" s="36">
        <v>131.96</v>
      </c>
      <c r="L48" s="36">
        <v>137.4</v>
      </c>
      <c r="M48" s="156">
        <v>131.085</v>
      </c>
    </row>
    <row r="49" spans="1:13" ht="18">
      <c r="A49" s="33" t="s">
        <v>64</v>
      </c>
      <c r="B49" s="27">
        <v>13.2</v>
      </c>
      <c r="C49" s="39">
        <v>16</v>
      </c>
      <c r="D49" s="39">
        <v>15.433</v>
      </c>
      <c r="E49" s="36">
        <v>14.557</v>
      </c>
      <c r="F49" s="36">
        <v>16.2</v>
      </c>
      <c r="G49" s="156">
        <v>15.9</v>
      </c>
      <c r="H49" s="156">
        <v>16.8</v>
      </c>
      <c r="I49" s="156">
        <v>16.834</v>
      </c>
      <c r="J49" s="36">
        <v>17.65</v>
      </c>
      <c r="K49" s="36">
        <v>17.329</v>
      </c>
      <c r="L49" s="36">
        <v>17.9</v>
      </c>
      <c r="M49" s="156">
        <v>16.672</v>
      </c>
    </row>
    <row r="50" spans="1:13" ht="15">
      <c r="A50" s="33" t="s">
        <v>208</v>
      </c>
      <c r="B50" s="27">
        <v>94.6</v>
      </c>
      <c r="C50" s="39">
        <v>111</v>
      </c>
      <c r="D50" s="39">
        <v>112.496</v>
      </c>
      <c r="E50" s="36">
        <v>112.721</v>
      </c>
      <c r="F50" s="36">
        <v>120.3</v>
      </c>
      <c r="G50" s="156">
        <v>125.9</v>
      </c>
      <c r="H50" s="156">
        <v>132.3</v>
      </c>
      <c r="I50" s="156">
        <v>132.378</v>
      </c>
      <c r="J50" s="36">
        <v>135.901</v>
      </c>
      <c r="K50" s="36">
        <v>139.42</v>
      </c>
      <c r="L50" s="36">
        <v>151.3</v>
      </c>
      <c r="M50" s="156">
        <v>143.087</v>
      </c>
    </row>
    <row r="51" spans="1:13" ht="18">
      <c r="A51" s="33" t="s">
        <v>65</v>
      </c>
      <c r="B51" s="478" t="s">
        <v>143</v>
      </c>
      <c r="C51" s="39">
        <v>1.7</v>
      </c>
      <c r="D51" s="39">
        <v>2.1</v>
      </c>
      <c r="E51" s="36">
        <v>2.66599999999994</v>
      </c>
      <c r="F51" s="36">
        <v>2.489</v>
      </c>
      <c r="G51" s="156">
        <v>2.6</v>
      </c>
      <c r="H51" s="156">
        <v>2.8</v>
      </c>
      <c r="I51" s="156">
        <v>2.597</v>
      </c>
      <c r="J51" s="36">
        <v>2.558</v>
      </c>
      <c r="K51" s="36">
        <v>2.618</v>
      </c>
      <c r="L51" s="36">
        <v>2.6</v>
      </c>
      <c r="M51" s="77" t="s">
        <v>143</v>
      </c>
    </row>
    <row r="52" spans="1:13" ht="15">
      <c r="A52" s="33" t="s">
        <v>209</v>
      </c>
      <c r="B52" s="27">
        <v>467.5</v>
      </c>
      <c r="C52" s="39">
        <v>547.3</v>
      </c>
      <c r="D52" s="39">
        <v>547.2</v>
      </c>
      <c r="E52" s="36">
        <v>567.786</v>
      </c>
      <c r="F52" s="36">
        <v>602.975</v>
      </c>
      <c r="G52" s="249">
        <f aca="true" t="shared" si="4" ref="G52:M52">SUM(G43:G51)</f>
        <v>611.2</v>
      </c>
      <c r="H52" s="249">
        <f t="shared" si="4"/>
        <v>602.8</v>
      </c>
      <c r="I52" s="249">
        <f t="shared" si="4"/>
        <v>631.281</v>
      </c>
      <c r="J52" s="249">
        <f t="shared" si="4"/>
        <v>636.717</v>
      </c>
      <c r="K52" s="249">
        <f t="shared" si="4"/>
        <v>636.0150000000001</v>
      </c>
      <c r="L52" s="249">
        <f t="shared" si="4"/>
        <v>664.6</v>
      </c>
      <c r="M52" s="249">
        <f t="shared" si="4"/>
        <v>631.67</v>
      </c>
    </row>
    <row r="53" spans="1:13" ht="7.5" customHeight="1">
      <c r="A53" s="33"/>
      <c r="B53" s="27"/>
      <c r="C53" s="40" t="s">
        <v>287</v>
      </c>
      <c r="E53" s="36"/>
      <c r="H53" s="36"/>
      <c r="I53" s="36"/>
      <c r="M53" s="79"/>
    </row>
    <row r="54" spans="1:13" ht="15.75">
      <c r="A54" s="37" t="s">
        <v>151</v>
      </c>
      <c r="B54" s="27"/>
      <c r="C54" s="39"/>
      <c r="D54" s="39"/>
      <c r="E54" s="36"/>
      <c r="H54" s="36"/>
      <c r="I54" s="36"/>
      <c r="M54" s="79"/>
    </row>
    <row r="55" spans="1:13" ht="15">
      <c r="A55" s="33" t="s">
        <v>289</v>
      </c>
      <c r="B55" s="27">
        <v>26.7</v>
      </c>
      <c r="C55" s="39">
        <v>38</v>
      </c>
      <c r="D55" s="39">
        <v>38.405</v>
      </c>
      <c r="E55" s="36">
        <v>39.717</v>
      </c>
      <c r="F55" s="36">
        <v>39.5</v>
      </c>
      <c r="G55" s="156">
        <v>41.6</v>
      </c>
      <c r="H55" s="156">
        <v>45.8</v>
      </c>
      <c r="I55" s="156">
        <v>47.438</v>
      </c>
      <c r="J55" s="36">
        <v>48.919</v>
      </c>
      <c r="K55" s="36">
        <v>49.332</v>
      </c>
      <c r="L55" s="36">
        <v>51.3</v>
      </c>
      <c r="M55" s="156">
        <v>52.201</v>
      </c>
    </row>
    <row r="56" spans="1:13" ht="15">
      <c r="A56" s="33" t="s">
        <v>210</v>
      </c>
      <c r="B56" s="27">
        <v>55.7</v>
      </c>
      <c r="C56" s="39">
        <v>92.4</v>
      </c>
      <c r="D56" s="39">
        <v>93.207</v>
      </c>
      <c r="E56" s="36">
        <v>91.376</v>
      </c>
      <c r="F56" s="36">
        <v>94.5</v>
      </c>
      <c r="G56" s="156">
        <v>100.2</v>
      </c>
      <c r="H56" s="156">
        <v>109</v>
      </c>
      <c r="I56" s="156">
        <v>115.916</v>
      </c>
      <c r="J56" s="36">
        <v>117.831</v>
      </c>
      <c r="K56" s="36">
        <v>117.411</v>
      </c>
      <c r="L56" s="36">
        <v>114.7</v>
      </c>
      <c r="M56" s="156">
        <v>110.11</v>
      </c>
    </row>
    <row r="57" spans="1:13" ht="15">
      <c r="A57" s="33" t="s">
        <v>211</v>
      </c>
      <c r="B57" s="27">
        <v>28.6</v>
      </c>
      <c r="C57" s="39">
        <v>40.9</v>
      </c>
      <c r="D57" s="39">
        <v>38.626</v>
      </c>
      <c r="E57" s="36">
        <v>36.368</v>
      </c>
      <c r="F57" s="36">
        <v>37</v>
      </c>
      <c r="G57" s="156">
        <v>38.6</v>
      </c>
      <c r="H57" s="156">
        <v>43.8</v>
      </c>
      <c r="I57" s="156">
        <v>45.451</v>
      </c>
      <c r="J57" s="36">
        <v>46.021</v>
      </c>
      <c r="K57" s="36">
        <v>47.864</v>
      </c>
      <c r="L57" s="36">
        <v>48</v>
      </c>
      <c r="M57" s="156">
        <v>45.212</v>
      </c>
    </row>
    <row r="58" spans="1:13" ht="15">
      <c r="A58" s="33" t="s">
        <v>212</v>
      </c>
      <c r="B58" s="27">
        <v>3</v>
      </c>
      <c r="C58" s="39">
        <v>3.8</v>
      </c>
      <c r="D58" s="39">
        <v>4.376</v>
      </c>
      <c r="E58" s="36">
        <v>5.048</v>
      </c>
      <c r="F58" s="36">
        <v>4.8</v>
      </c>
      <c r="G58" s="156">
        <v>4.8</v>
      </c>
      <c r="H58" s="156">
        <v>4.7</v>
      </c>
      <c r="I58" s="156">
        <v>5.025</v>
      </c>
      <c r="J58" s="36">
        <v>5.201</v>
      </c>
      <c r="K58" s="36">
        <v>5.324</v>
      </c>
      <c r="L58" s="36">
        <v>4.6</v>
      </c>
      <c r="M58" s="156">
        <v>4.812</v>
      </c>
    </row>
    <row r="59" spans="1:13" ht="15">
      <c r="A59" s="33" t="s">
        <v>213</v>
      </c>
      <c r="B59" s="27">
        <v>5.1</v>
      </c>
      <c r="C59" s="39">
        <v>9</v>
      </c>
      <c r="D59" s="39">
        <v>8.975</v>
      </c>
      <c r="E59" s="36">
        <v>9.52</v>
      </c>
      <c r="F59" s="36">
        <v>10</v>
      </c>
      <c r="G59" s="156">
        <v>11</v>
      </c>
      <c r="H59" s="156">
        <v>11.3</v>
      </c>
      <c r="I59" s="156">
        <v>12.379</v>
      </c>
      <c r="J59" s="36">
        <v>12.745</v>
      </c>
      <c r="K59" s="36">
        <v>12.373</v>
      </c>
      <c r="L59" s="36">
        <v>13</v>
      </c>
      <c r="M59" s="156">
        <v>13.026</v>
      </c>
    </row>
    <row r="60" spans="1:13" ht="15">
      <c r="A60" s="33" t="s">
        <v>214</v>
      </c>
      <c r="B60" s="27"/>
      <c r="C60" s="39"/>
      <c r="D60" s="39"/>
      <c r="E60" s="36"/>
      <c r="F60" s="36"/>
      <c r="G60" s="156"/>
      <c r="H60" s="156"/>
      <c r="I60" s="156"/>
      <c r="J60" s="36"/>
      <c r="K60" s="36"/>
      <c r="L60" s="36"/>
      <c r="M60" s="156"/>
    </row>
    <row r="61" spans="1:13" ht="15">
      <c r="A61" s="476" t="s">
        <v>215</v>
      </c>
      <c r="B61" s="27">
        <v>8.2</v>
      </c>
      <c r="C61" s="39">
        <v>11.3</v>
      </c>
      <c r="D61" s="39">
        <v>11.579</v>
      </c>
      <c r="E61" s="36">
        <v>11.891</v>
      </c>
      <c r="F61" s="36">
        <v>12.8</v>
      </c>
      <c r="G61" s="156">
        <v>13.2</v>
      </c>
      <c r="H61" s="156">
        <v>12.2</v>
      </c>
      <c r="I61" s="156">
        <v>13.099</v>
      </c>
      <c r="J61" s="36">
        <v>12.607</v>
      </c>
      <c r="K61" s="36">
        <v>13.208</v>
      </c>
      <c r="L61" s="36">
        <v>13.7</v>
      </c>
      <c r="M61" s="156">
        <v>13.597</v>
      </c>
    </row>
    <row r="62" spans="1:13" ht="15">
      <c r="A62" s="33" t="s">
        <v>216</v>
      </c>
      <c r="B62" s="27">
        <v>22.2</v>
      </c>
      <c r="C62" s="39">
        <v>39</v>
      </c>
      <c r="D62" s="39">
        <v>36.881</v>
      </c>
      <c r="E62" s="36">
        <v>34.159</v>
      </c>
      <c r="F62" s="36">
        <v>34.5</v>
      </c>
      <c r="G62" s="156">
        <v>38.2</v>
      </c>
      <c r="H62" s="156">
        <v>40.4</v>
      </c>
      <c r="I62" s="156">
        <v>44.452</v>
      </c>
      <c r="J62" s="36">
        <v>44.02</v>
      </c>
      <c r="K62" s="36">
        <v>44.228</v>
      </c>
      <c r="L62" s="36">
        <v>46.9</v>
      </c>
      <c r="M62" s="156">
        <v>46.597</v>
      </c>
    </row>
    <row r="63" spans="1:13" ht="18">
      <c r="A63" s="33" t="s">
        <v>60</v>
      </c>
      <c r="B63" s="27">
        <v>30.3</v>
      </c>
      <c r="C63" s="39">
        <v>37.4</v>
      </c>
      <c r="D63" s="39">
        <f>1.553+19.132+16.602+0.02</f>
        <v>37.30700000000001</v>
      </c>
      <c r="E63" s="36">
        <f>1.951+19.254+16.62+0.04</f>
        <v>37.865</v>
      </c>
      <c r="F63" s="36">
        <v>39.8</v>
      </c>
      <c r="G63" s="166">
        <v>44.682</v>
      </c>
      <c r="H63" s="225">
        <v>47.1</v>
      </c>
      <c r="I63" s="225">
        <v>49.513</v>
      </c>
      <c r="J63" s="36">
        <v>53.009</v>
      </c>
      <c r="K63" s="36">
        <v>54.034</v>
      </c>
      <c r="L63" s="36">
        <v>55.3</v>
      </c>
      <c r="M63" s="156">
        <v>57.031</v>
      </c>
    </row>
    <row r="64" spans="1:13" ht="15">
      <c r="A64" s="33" t="s">
        <v>218</v>
      </c>
      <c r="B64" s="27">
        <v>23.3</v>
      </c>
      <c r="C64" s="39">
        <v>33.8</v>
      </c>
      <c r="D64" s="39">
        <v>34.015</v>
      </c>
      <c r="E64" s="36">
        <v>35.701</v>
      </c>
      <c r="F64" s="36">
        <v>39.2</v>
      </c>
      <c r="G64" s="156">
        <v>42.2</v>
      </c>
      <c r="H64" s="156">
        <v>44.3</v>
      </c>
      <c r="I64" s="156">
        <v>48.524</v>
      </c>
      <c r="J64" s="36">
        <v>46.926</v>
      </c>
      <c r="K64" s="36">
        <v>46.899</v>
      </c>
      <c r="L64" s="36">
        <v>49</v>
      </c>
      <c r="M64" s="156">
        <v>48.83</v>
      </c>
    </row>
    <row r="65" spans="1:13" ht="15">
      <c r="A65" s="33" t="s">
        <v>227</v>
      </c>
      <c r="B65" s="27"/>
      <c r="C65" s="39">
        <v>8.2</v>
      </c>
      <c r="D65" s="39">
        <v>9.517</v>
      </c>
      <c r="E65" s="36">
        <v>10.525</v>
      </c>
      <c r="F65" s="36">
        <v>11.2</v>
      </c>
      <c r="G65" s="156">
        <v>10.2</v>
      </c>
      <c r="H65" s="156">
        <v>11.2</v>
      </c>
      <c r="I65" s="156">
        <v>12.496</v>
      </c>
      <c r="J65" s="36">
        <v>12.486</v>
      </c>
      <c r="K65" s="36">
        <v>13.246</v>
      </c>
      <c r="L65" s="36">
        <v>14.2</v>
      </c>
      <c r="M65" s="156">
        <v>13.723</v>
      </c>
    </row>
    <row r="66" spans="1:13" ht="15">
      <c r="A66" s="33" t="s">
        <v>228</v>
      </c>
      <c r="B66" s="27"/>
      <c r="C66" s="39">
        <v>9.9</v>
      </c>
      <c r="D66" s="39">
        <v>10.6</v>
      </c>
      <c r="E66" s="36">
        <v>12.145</v>
      </c>
      <c r="F66" s="36">
        <v>12.9</v>
      </c>
      <c r="G66" s="156">
        <v>13.9</v>
      </c>
      <c r="H66" s="156">
        <v>14.7</v>
      </c>
      <c r="I66" s="156">
        <v>16.12</v>
      </c>
      <c r="J66" s="36">
        <v>17.15</v>
      </c>
      <c r="K66" s="36">
        <v>16.692</v>
      </c>
      <c r="L66" s="36">
        <v>20.2</v>
      </c>
      <c r="M66" s="156">
        <v>22.858</v>
      </c>
    </row>
    <row r="67" spans="1:13" ht="15">
      <c r="A67" s="33" t="s">
        <v>284</v>
      </c>
      <c r="B67" s="27"/>
      <c r="C67" s="39">
        <v>11.5</v>
      </c>
      <c r="D67" s="39">
        <v>12.364</v>
      </c>
      <c r="E67" s="36">
        <v>12.618</v>
      </c>
      <c r="F67" s="36">
        <v>13.1</v>
      </c>
      <c r="G67" s="42" t="s">
        <v>143</v>
      </c>
      <c r="H67" s="42" t="s">
        <v>143</v>
      </c>
      <c r="I67" s="42" t="s">
        <v>143</v>
      </c>
      <c r="J67" s="42" t="s">
        <v>143</v>
      </c>
      <c r="K67" s="42" t="s">
        <v>143</v>
      </c>
      <c r="L67" s="39" t="s">
        <v>143</v>
      </c>
      <c r="M67" s="77" t="s">
        <v>143</v>
      </c>
    </row>
    <row r="68" spans="1:13" ht="18">
      <c r="A68" s="157" t="s">
        <v>66</v>
      </c>
      <c r="B68" s="27"/>
      <c r="C68" s="42" t="s">
        <v>143</v>
      </c>
      <c r="D68" s="42" t="s">
        <v>143</v>
      </c>
      <c r="E68" s="42" t="s">
        <v>143</v>
      </c>
      <c r="F68" s="42" t="s">
        <v>143</v>
      </c>
      <c r="G68" s="156">
        <v>14.6</v>
      </c>
      <c r="H68" s="156">
        <v>16.6</v>
      </c>
      <c r="I68" s="156">
        <v>18.926</v>
      </c>
      <c r="J68" s="36">
        <v>19.215</v>
      </c>
      <c r="K68" s="36">
        <v>20.795</v>
      </c>
      <c r="L68" s="36">
        <v>21.5</v>
      </c>
      <c r="M68" s="156">
        <v>21.513</v>
      </c>
    </row>
    <row r="69" spans="1:13" ht="18">
      <c r="A69" s="33" t="s">
        <v>62</v>
      </c>
      <c r="B69" s="27">
        <v>26.1</v>
      </c>
      <c r="C69" s="39">
        <v>22.3</v>
      </c>
      <c r="D69" s="39">
        <v>11.8</v>
      </c>
      <c r="E69" s="250">
        <f>E70-SUM(E55:E67)</f>
        <v>12.074000000000012</v>
      </c>
      <c r="F69" s="36">
        <f>0.321+3.747+0.01+2.959+4.067+1.514</f>
        <v>12.617999999999999</v>
      </c>
      <c r="G69" s="156">
        <v>14.6</v>
      </c>
      <c r="H69" s="226">
        <v>20.5</v>
      </c>
      <c r="I69" s="226">
        <v>30.678</v>
      </c>
      <c r="J69" s="36">
        <v>30.935</v>
      </c>
      <c r="K69" s="36">
        <v>31.814</v>
      </c>
      <c r="L69" s="36">
        <v>32.6</v>
      </c>
      <c r="M69" s="156">
        <v>32.177</v>
      </c>
    </row>
    <row r="70" spans="1:13" ht="15">
      <c r="A70" s="33" t="s">
        <v>219</v>
      </c>
      <c r="B70" s="27">
        <v>557.6</v>
      </c>
      <c r="C70" s="39">
        <v>357.5</v>
      </c>
      <c r="D70" s="39">
        <v>347.6</v>
      </c>
      <c r="E70" s="36">
        <v>349.007</v>
      </c>
      <c r="F70" s="249">
        <f aca="true" t="shared" si="5" ref="F70:M70">SUM(F54:F69)</f>
        <v>361.918</v>
      </c>
      <c r="G70" s="249">
        <f t="shared" si="5"/>
        <v>387.78200000000004</v>
      </c>
      <c r="H70" s="249">
        <f t="shared" si="5"/>
        <v>421.6</v>
      </c>
      <c r="I70" s="249">
        <f t="shared" si="5"/>
        <v>460.01699999999994</v>
      </c>
      <c r="J70" s="249">
        <f t="shared" si="5"/>
        <v>467.06499999999994</v>
      </c>
      <c r="K70" s="249">
        <f t="shared" si="5"/>
        <v>473.22</v>
      </c>
      <c r="L70" s="249">
        <f t="shared" si="5"/>
        <v>485</v>
      </c>
      <c r="M70" s="249">
        <f t="shared" si="5"/>
        <v>481.68700000000007</v>
      </c>
    </row>
    <row r="71" spans="1:10" ht="7.5" customHeight="1">
      <c r="A71" s="33"/>
      <c r="B71" s="27"/>
      <c r="C71" s="40" t="s">
        <v>287</v>
      </c>
      <c r="D71" s="40" t="s">
        <v>287</v>
      </c>
      <c r="E71" s="39"/>
      <c r="F71" s="36"/>
      <c r="G71" s="36"/>
      <c r="H71" s="156"/>
      <c r="I71" s="156"/>
      <c r="J71" s="156"/>
    </row>
    <row r="72" spans="1:13" ht="15">
      <c r="A72" s="304" t="s">
        <v>220</v>
      </c>
      <c r="B72" s="305">
        <v>1025.1</v>
      </c>
      <c r="C72" s="484">
        <f aca="true" t="shared" si="6" ref="C72:L72">SUM(C52,C70)</f>
        <v>904.8</v>
      </c>
      <c r="D72" s="484">
        <f t="shared" si="6"/>
        <v>894.8000000000001</v>
      </c>
      <c r="E72" s="484">
        <f t="shared" si="6"/>
        <v>916.7929999999999</v>
      </c>
      <c r="F72" s="484">
        <f t="shared" si="6"/>
        <v>964.893</v>
      </c>
      <c r="G72" s="484">
        <f t="shared" si="6"/>
        <v>998.9820000000001</v>
      </c>
      <c r="H72" s="484">
        <f t="shared" si="6"/>
        <v>1024.4</v>
      </c>
      <c r="I72" s="484">
        <f t="shared" si="6"/>
        <v>1091.2979999999998</v>
      </c>
      <c r="J72" s="484">
        <f t="shared" si="6"/>
        <v>1103.782</v>
      </c>
      <c r="K72" s="484">
        <f t="shared" si="6"/>
        <v>1109.2350000000001</v>
      </c>
      <c r="L72" s="484">
        <f t="shared" si="6"/>
        <v>1149.6</v>
      </c>
      <c r="M72" s="484">
        <f>SUM(M52,M70)</f>
        <v>1113.357</v>
      </c>
    </row>
    <row r="73" spans="1:13" s="5" customFormat="1" ht="15" customHeight="1">
      <c r="A73" s="5" t="s">
        <v>638</v>
      </c>
      <c r="B73" s="222"/>
      <c r="C73" s="487"/>
      <c r="D73" s="487"/>
      <c r="E73" s="487"/>
      <c r="F73" s="487"/>
      <c r="G73" s="488"/>
      <c r="H73" s="489"/>
      <c r="I73" s="489"/>
      <c r="J73" s="490"/>
      <c r="K73" s="491"/>
      <c r="L73" s="491"/>
      <c r="M73" s="491"/>
    </row>
    <row r="74" spans="1:13" s="5" customFormat="1" ht="12.75">
      <c r="A74" s="149" t="s">
        <v>661</v>
      </c>
      <c r="B74" s="218"/>
      <c r="C74" s="18"/>
      <c r="D74" s="18"/>
      <c r="E74" s="18"/>
      <c r="F74" s="18"/>
      <c r="G74" s="18"/>
      <c r="H74" s="488"/>
      <c r="I74" s="492"/>
      <c r="J74" s="492"/>
      <c r="K74" s="492"/>
      <c r="L74" s="492"/>
      <c r="M74" s="492"/>
    </row>
    <row r="75" s="5" customFormat="1" ht="12.75">
      <c r="A75" s="5" t="s">
        <v>650</v>
      </c>
    </row>
    <row r="76" s="5" customFormat="1" ht="12.75">
      <c r="A76" s="5" t="s">
        <v>578</v>
      </c>
    </row>
    <row r="77" s="5" customFormat="1" ht="12.75">
      <c r="A77" s="5" t="s">
        <v>579</v>
      </c>
    </row>
    <row r="78" s="5" customFormat="1" ht="12.75">
      <c r="A78" s="5" t="s">
        <v>580</v>
      </c>
    </row>
    <row r="79" s="5" customFormat="1" ht="12.75">
      <c r="A79" s="5" t="s">
        <v>653</v>
      </c>
    </row>
    <row r="80" s="5" customFormat="1" ht="12.75">
      <c r="A80" s="5" t="s">
        <v>652</v>
      </c>
    </row>
    <row r="81" s="5" customFormat="1" ht="15" customHeight="1">
      <c r="A81" s="5" t="s">
        <v>654</v>
      </c>
    </row>
    <row r="82" s="5" customFormat="1" ht="12.75">
      <c r="A82" s="5" t="s">
        <v>655</v>
      </c>
    </row>
    <row r="83" s="5" customFormat="1" ht="12.75">
      <c r="A83" s="5" t="s">
        <v>656</v>
      </c>
    </row>
    <row r="84" s="5" customFormat="1" ht="12.75">
      <c r="A84" s="5" t="s">
        <v>581</v>
      </c>
    </row>
    <row r="85" s="5" customFormat="1" ht="12.75">
      <c r="A85" s="5" t="s">
        <v>662</v>
      </c>
    </row>
    <row r="86" s="5" customFormat="1" ht="12.75">
      <c r="A86" s="5" t="s">
        <v>118</v>
      </c>
    </row>
  </sheetData>
  <mergeCells count="2">
    <mergeCell ref="C3:M3"/>
    <mergeCell ref="C40:M40"/>
  </mergeCells>
  <printOptions/>
  <pageMargins left="0.7480314960629921" right="0.7480314960629921" top="0.7086614173228347" bottom="0.5905511811023623" header="0.3937007874015748" footer="0.5118110236220472"/>
  <pageSetup fitToHeight="1" fitToWidth="1" horizontalDpi="300" verticalDpi="300" orientation="portrait" paperSize="9" scale="60" r:id="rId1"/>
  <headerFooter alignWithMargins="0">
    <oddHeader>&amp;R&amp;"Arial,Bold"&amp;16WATER TRANSPORT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9.421875" style="25" customWidth="1"/>
    <col min="2" max="2" width="10.140625" style="25" customWidth="1"/>
    <col min="3" max="12" width="9.7109375" style="25" customWidth="1"/>
    <col min="13" max="16384" width="9.140625" style="25" customWidth="1"/>
  </cols>
  <sheetData>
    <row r="1" spans="1:12" ht="15.75">
      <c r="A1" s="37" t="s">
        <v>74</v>
      </c>
      <c r="B1" s="96"/>
      <c r="C1" s="96"/>
      <c r="D1" s="96"/>
      <c r="E1" s="96"/>
      <c r="F1" s="96"/>
      <c r="G1" s="33"/>
      <c r="H1" s="33"/>
      <c r="I1" s="33"/>
      <c r="J1" s="33"/>
      <c r="K1" s="33"/>
      <c r="L1" s="33"/>
    </row>
    <row r="2" spans="1:12" ht="10.5" customHeight="1">
      <c r="A2" s="33"/>
      <c r="B2" s="96"/>
      <c r="C2" s="96"/>
      <c r="D2" s="96"/>
      <c r="E2" s="96"/>
      <c r="F2" s="96"/>
      <c r="G2" s="33"/>
      <c r="H2" s="33"/>
      <c r="I2" s="33"/>
      <c r="J2" s="33"/>
      <c r="K2" s="33"/>
      <c r="L2" s="33"/>
    </row>
    <row r="3" spans="1:12" ht="21" customHeight="1">
      <c r="A3" s="493" t="s">
        <v>202</v>
      </c>
      <c r="B3" s="631" t="s">
        <v>223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ht="20.25" customHeight="1">
      <c r="A4" s="333"/>
      <c r="B4" s="480">
        <v>1998</v>
      </c>
      <c r="C4" s="480">
        <v>1999</v>
      </c>
      <c r="D4" s="480">
        <v>2000</v>
      </c>
      <c r="E4" s="480">
        <v>2001</v>
      </c>
      <c r="F4" s="480">
        <v>2002</v>
      </c>
      <c r="G4" s="480">
        <v>2003</v>
      </c>
      <c r="H4" s="480">
        <v>2004</v>
      </c>
      <c r="I4" s="480">
        <v>2005</v>
      </c>
      <c r="J4" s="480">
        <v>2006</v>
      </c>
      <c r="K4" s="480">
        <v>2007</v>
      </c>
      <c r="L4" s="480">
        <v>2008</v>
      </c>
    </row>
    <row r="5" spans="1:12" ht="15.75">
      <c r="A5" s="37" t="s">
        <v>134</v>
      </c>
      <c r="B5" s="475"/>
      <c r="C5" s="27"/>
      <c r="D5" s="196"/>
      <c r="G5" s="196"/>
      <c r="H5" s="196"/>
      <c r="I5" s="196"/>
      <c r="K5" s="16"/>
      <c r="L5" s="16" t="s">
        <v>165</v>
      </c>
    </row>
    <row r="6" spans="1:12" ht="18">
      <c r="A6" s="33" t="s">
        <v>68</v>
      </c>
      <c r="B6" s="38">
        <v>8.5</v>
      </c>
      <c r="C6" s="42">
        <f>7.6+1.223</f>
        <v>8.823</v>
      </c>
      <c r="D6" s="36">
        <f>8.358+1.28</f>
        <v>9.638</v>
      </c>
      <c r="E6" s="36">
        <f>7.877+1.154</f>
        <v>9.030999999999999</v>
      </c>
      <c r="F6" s="156">
        <v>8.2</v>
      </c>
      <c r="G6" s="156">
        <v>4.9</v>
      </c>
      <c r="H6" s="156">
        <v>6.136</v>
      </c>
      <c r="I6" s="36">
        <v>6.033</v>
      </c>
      <c r="J6" s="36">
        <v>5.992</v>
      </c>
      <c r="K6" s="36">
        <v>5.6</v>
      </c>
      <c r="L6" s="156">
        <v>3.852</v>
      </c>
    </row>
    <row r="7" spans="1:12" ht="15.75" customHeight="1" hidden="1">
      <c r="A7" s="33" t="s">
        <v>204</v>
      </c>
      <c r="B7" s="42" t="s">
        <v>143</v>
      </c>
      <c r="C7" s="42" t="s">
        <v>143</v>
      </c>
      <c r="D7" s="36"/>
      <c r="E7" s="36"/>
      <c r="F7" s="156"/>
      <c r="G7" s="156"/>
      <c r="H7" s="156"/>
      <c r="I7" s="36"/>
      <c r="J7" s="36">
        <v>0</v>
      </c>
      <c r="K7" s="36">
        <v>0</v>
      </c>
      <c r="L7" s="156"/>
    </row>
    <row r="8" spans="1:12" ht="15">
      <c r="A8" s="33" t="s">
        <v>205</v>
      </c>
      <c r="B8" s="38">
        <v>11.2</v>
      </c>
      <c r="C8" s="42">
        <f>9.381+1.253</f>
        <v>10.634</v>
      </c>
      <c r="D8" s="36">
        <f>10.977+1.513</f>
        <v>12.49</v>
      </c>
      <c r="E8" s="36">
        <f>12.167+1.386</f>
        <v>13.552999999999999</v>
      </c>
      <c r="F8" s="156">
        <v>14</v>
      </c>
      <c r="G8" s="156">
        <v>13.1</v>
      </c>
      <c r="H8" s="156">
        <v>13.186</v>
      </c>
      <c r="I8" s="36">
        <v>11.008</v>
      </c>
      <c r="J8" s="36">
        <v>14.186</v>
      </c>
      <c r="K8" s="36">
        <v>13.6</v>
      </c>
      <c r="L8" s="156">
        <v>14.068</v>
      </c>
    </row>
    <row r="9" spans="1:12" ht="15">
      <c r="A9" s="33" t="s">
        <v>206</v>
      </c>
      <c r="B9" s="38">
        <v>10.7</v>
      </c>
      <c r="C9" s="42">
        <v>10.756</v>
      </c>
      <c r="D9" s="36">
        <v>11.633</v>
      </c>
      <c r="E9" s="36">
        <f>9.521+3.471</f>
        <v>12.992</v>
      </c>
      <c r="F9" s="156">
        <v>13.1</v>
      </c>
      <c r="G9" s="156">
        <v>13.1</v>
      </c>
      <c r="H9" s="156">
        <v>12.747</v>
      </c>
      <c r="I9" s="36">
        <v>15.301</v>
      </c>
      <c r="J9" s="36">
        <v>16.502</v>
      </c>
      <c r="K9" s="36">
        <v>17.4</v>
      </c>
      <c r="L9" s="156">
        <v>17.499</v>
      </c>
    </row>
    <row r="10" spans="1:12" ht="15">
      <c r="A10" s="306" t="s">
        <v>389</v>
      </c>
      <c r="B10" s="42">
        <v>0.4</v>
      </c>
      <c r="C10" s="42">
        <v>0.4</v>
      </c>
      <c r="D10" s="36">
        <f>0.448+0.024</f>
        <v>0.47200000000000003</v>
      </c>
      <c r="E10" s="36">
        <f>0.3+0.011</f>
        <v>0.311</v>
      </c>
      <c r="F10" s="156">
        <v>0.4</v>
      </c>
      <c r="G10" s="156">
        <v>0.3</v>
      </c>
      <c r="H10" s="156">
        <v>0.329</v>
      </c>
      <c r="I10" s="36">
        <v>0.581</v>
      </c>
      <c r="J10" s="36">
        <v>0.87</v>
      </c>
      <c r="K10" s="36">
        <v>0.6</v>
      </c>
      <c r="L10" s="156">
        <v>0.527</v>
      </c>
    </row>
    <row r="11" spans="1:12" ht="15">
      <c r="A11" s="33" t="s">
        <v>207</v>
      </c>
      <c r="B11" s="38">
        <v>9.6</v>
      </c>
      <c r="C11" s="42">
        <v>11.1</v>
      </c>
      <c r="D11" s="36">
        <v>11.421</v>
      </c>
      <c r="E11" s="36">
        <f>9.376+0.912</f>
        <v>10.288</v>
      </c>
      <c r="F11" s="156">
        <v>10.2</v>
      </c>
      <c r="G11" s="156">
        <v>10.4</v>
      </c>
      <c r="H11" s="156">
        <v>10.869</v>
      </c>
      <c r="I11" s="36">
        <v>12.243</v>
      </c>
      <c r="J11" s="36">
        <v>11.381</v>
      </c>
      <c r="K11" s="36">
        <v>13.5</v>
      </c>
      <c r="L11" s="156">
        <v>12.536</v>
      </c>
    </row>
    <row r="12" spans="1:12" ht="18">
      <c r="A12" s="33" t="s">
        <v>69</v>
      </c>
      <c r="B12" s="38">
        <v>0.4</v>
      </c>
      <c r="C12" s="42">
        <v>0.4</v>
      </c>
      <c r="D12" s="36">
        <v>0.482</v>
      </c>
      <c r="E12" s="36">
        <f>0.457+0.11</f>
        <v>0.5670000000000001</v>
      </c>
      <c r="F12" s="156">
        <v>0.4</v>
      </c>
      <c r="G12" s="156">
        <v>0.4</v>
      </c>
      <c r="H12" s="156">
        <v>0.363</v>
      </c>
      <c r="I12" s="36">
        <v>0.376</v>
      </c>
      <c r="J12" s="36">
        <v>0.422</v>
      </c>
      <c r="K12" s="36">
        <v>0.6</v>
      </c>
      <c r="L12" s="156">
        <v>0.505</v>
      </c>
    </row>
    <row r="13" spans="1:12" ht="15">
      <c r="A13" s="33" t="s">
        <v>208</v>
      </c>
      <c r="B13" s="25">
        <v>3.8</v>
      </c>
      <c r="C13" s="42">
        <v>4.3</v>
      </c>
      <c r="D13" s="36">
        <v>3.789</v>
      </c>
      <c r="E13" s="36">
        <f>3.751+0.714</f>
        <v>4.465</v>
      </c>
      <c r="F13" s="156">
        <v>4.8</v>
      </c>
      <c r="G13" s="156">
        <v>6</v>
      </c>
      <c r="H13" s="156">
        <v>5.203</v>
      </c>
      <c r="I13" s="36">
        <v>5.327</v>
      </c>
      <c r="J13" s="36">
        <v>6.489</v>
      </c>
      <c r="K13" s="36">
        <v>7.4</v>
      </c>
      <c r="L13" s="156">
        <v>6.6</v>
      </c>
    </row>
    <row r="14" spans="1:12" ht="18">
      <c r="A14" s="33" t="s">
        <v>70</v>
      </c>
      <c r="B14" s="42">
        <v>0.4</v>
      </c>
      <c r="C14" s="42">
        <v>0.2</v>
      </c>
      <c r="D14" s="36">
        <v>0.7199999999999989</v>
      </c>
      <c r="E14" s="36">
        <f>0.14+0.145</f>
        <v>0.28500000000000003</v>
      </c>
      <c r="F14" s="156">
        <v>0.2</v>
      </c>
      <c r="G14" s="156">
        <v>0.3</v>
      </c>
      <c r="H14" s="156">
        <v>0.252</v>
      </c>
      <c r="I14" s="36">
        <v>0.341</v>
      </c>
      <c r="J14" s="36">
        <v>0.375</v>
      </c>
      <c r="K14" s="36">
        <v>0.4</v>
      </c>
      <c r="L14" s="77" t="s">
        <v>143</v>
      </c>
    </row>
    <row r="15" spans="1:12" ht="15">
      <c r="A15" s="33" t="s">
        <v>209</v>
      </c>
      <c r="B15" s="38">
        <v>45</v>
      </c>
      <c r="C15" s="42">
        <v>46.7</v>
      </c>
      <c r="D15" s="36">
        <v>50.433</v>
      </c>
      <c r="E15" s="36">
        <f>43.734+7.758</f>
        <v>51.492000000000004</v>
      </c>
      <c r="F15" s="156">
        <v>51.2</v>
      </c>
      <c r="G15" s="156">
        <v>48.5</v>
      </c>
      <c r="H15" s="249">
        <f>SUM(H6:H14)</f>
        <v>49.08500000000001</v>
      </c>
      <c r="I15" s="249">
        <f>SUM(I6:I14)</f>
        <v>51.21</v>
      </c>
      <c r="J15" s="249">
        <f>SUM(J6:J14)</f>
        <v>56.21699999999999</v>
      </c>
      <c r="K15" s="249">
        <f>SUM(K6:K14)</f>
        <v>59.099999999999994</v>
      </c>
      <c r="L15" s="249">
        <f>SUM(L6:L14)</f>
        <v>55.587</v>
      </c>
    </row>
    <row r="16" spans="1:12" ht="15">
      <c r="A16" s="33"/>
      <c r="B16" s="40" t="s">
        <v>287</v>
      </c>
      <c r="C16" s="42"/>
      <c r="D16" s="36"/>
      <c r="E16" s="36"/>
      <c r="F16" s="36"/>
      <c r="G16" s="36"/>
      <c r="H16" s="36"/>
      <c r="L16" s="79"/>
    </row>
    <row r="17" spans="1:12" ht="15.75">
      <c r="A17" s="37" t="s">
        <v>151</v>
      </c>
      <c r="B17" s="38"/>
      <c r="C17" s="42"/>
      <c r="D17" s="36"/>
      <c r="E17" s="36"/>
      <c r="F17" s="36"/>
      <c r="G17" s="36"/>
      <c r="H17" s="36"/>
      <c r="L17" s="79"/>
    </row>
    <row r="18" spans="1:12" ht="15">
      <c r="A18" s="33" t="s">
        <v>289</v>
      </c>
      <c r="B18" s="38">
        <v>6.7</v>
      </c>
      <c r="C18" s="42">
        <v>6.663</v>
      </c>
      <c r="D18" s="36">
        <v>6.855</v>
      </c>
      <c r="E18" s="36">
        <f>6.724+0.174</f>
        <v>6.898000000000001</v>
      </c>
      <c r="F18" s="156">
        <v>7.1</v>
      </c>
      <c r="G18" s="156">
        <v>7.5</v>
      </c>
      <c r="H18" s="156">
        <v>7.617</v>
      </c>
      <c r="I18" s="36">
        <v>8.32</v>
      </c>
      <c r="J18" s="36">
        <v>8.764</v>
      </c>
      <c r="K18" s="36">
        <v>9.5</v>
      </c>
      <c r="L18" s="156">
        <v>9.981</v>
      </c>
    </row>
    <row r="19" spans="1:12" ht="15">
      <c r="A19" s="33" t="s">
        <v>210</v>
      </c>
      <c r="B19" s="38">
        <v>8.4</v>
      </c>
      <c r="C19" s="42">
        <v>8.743</v>
      </c>
      <c r="D19" s="36">
        <v>8.887</v>
      </c>
      <c r="E19" s="36">
        <f>7.166+2.497</f>
        <v>9.663</v>
      </c>
      <c r="F19" s="156">
        <v>9.1</v>
      </c>
      <c r="G19" s="156">
        <v>9.1</v>
      </c>
      <c r="H19" s="156">
        <v>9.009</v>
      </c>
      <c r="I19" s="36">
        <v>9.245</v>
      </c>
      <c r="J19" s="36">
        <v>9.487</v>
      </c>
      <c r="K19" s="36">
        <v>9.4</v>
      </c>
      <c r="L19" s="156">
        <v>10.915</v>
      </c>
    </row>
    <row r="20" spans="1:12" ht="15">
      <c r="A20" s="33" t="s">
        <v>211</v>
      </c>
      <c r="B20" s="38">
        <v>3.1</v>
      </c>
      <c r="C20" s="42">
        <v>2.474</v>
      </c>
      <c r="D20" s="36">
        <v>2.266</v>
      </c>
      <c r="E20" s="36">
        <f>1.839+0.339</f>
        <v>2.178</v>
      </c>
      <c r="F20" s="156">
        <v>2.3</v>
      </c>
      <c r="G20" s="156">
        <v>2</v>
      </c>
      <c r="H20" s="156">
        <v>3.045</v>
      </c>
      <c r="I20" s="36">
        <v>2.718</v>
      </c>
      <c r="J20" s="36">
        <v>3.469</v>
      </c>
      <c r="K20" s="36">
        <v>4</v>
      </c>
      <c r="L20" s="156">
        <v>3.979</v>
      </c>
    </row>
    <row r="21" spans="1:12" ht="15">
      <c r="A21" s="33" t="s">
        <v>212</v>
      </c>
      <c r="B21" s="38">
        <v>0.7</v>
      </c>
      <c r="C21" s="42">
        <v>0.671</v>
      </c>
      <c r="D21" s="36">
        <v>0.626</v>
      </c>
      <c r="E21" s="36">
        <v>0.841</v>
      </c>
      <c r="F21" s="156">
        <v>0.8</v>
      </c>
      <c r="G21" s="156">
        <v>0.8</v>
      </c>
      <c r="H21" s="156">
        <v>0.902</v>
      </c>
      <c r="I21" s="36">
        <v>0.972</v>
      </c>
      <c r="J21" s="36">
        <v>1.011</v>
      </c>
      <c r="K21" s="36">
        <v>0.7</v>
      </c>
      <c r="L21" s="156">
        <v>0.887</v>
      </c>
    </row>
    <row r="22" spans="1:12" ht="15">
      <c r="A22" s="33" t="s">
        <v>213</v>
      </c>
      <c r="B22" s="38">
        <v>1.3</v>
      </c>
      <c r="C22" s="42">
        <v>1.6</v>
      </c>
      <c r="D22" s="36">
        <v>1.701</v>
      </c>
      <c r="E22" s="36">
        <f>1.891+0.035</f>
        <v>1.926</v>
      </c>
      <c r="F22" s="156">
        <v>1.6</v>
      </c>
      <c r="G22" s="156">
        <v>1.5</v>
      </c>
      <c r="H22" s="156">
        <v>1.534</v>
      </c>
      <c r="I22" s="36">
        <v>1.818</v>
      </c>
      <c r="J22" s="36">
        <v>1.763</v>
      </c>
      <c r="K22" s="36">
        <v>1.9</v>
      </c>
      <c r="L22" s="156">
        <v>1.68</v>
      </c>
    </row>
    <row r="23" spans="1:12" ht="15">
      <c r="A23" s="33" t="s">
        <v>214</v>
      </c>
      <c r="B23" s="38"/>
      <c r="C23" s="42"/>
      <c r="D23" s="36"/>
      <c r="E23" s="36"/>
      <c r="F23" s="156"/>
      <c r="G23" s="156"/>
      <c r="H23" s="156"/>
      <c r="I23" s="36"/>
      <c r="J23" s="36" t="s">
        <v>287</v>
      </c>
      <c r="K23" s="36" t="s">
        <v>287</v>
      </c>
      <c r="L23" s="156"/>
    </row>
    <row r="24" spans="1:12" ht="15">
      <c r="A24" s="476" t="s">
        <v>215</v>
      </c>
      <c r="B24" s="38">
        <v>2.1</v>
      </c>
      <c r="C24" s="42">
        <v>2.1</v>
      </c>
      <c r="D24" s="36">
        <v>2.282</v>
      </c>
      <c r="E24" s="36">
        <f>1.947+0.144</f>
        <v>2.091</v>
      </c>
      <c r="F24" s="156">
        <v>2</v>
      </c>
      <c r="G24" s="156">
        <v>1.4</v>
      </c>
      <c r="H24" s="156">
        <v>1.148</v>
      </c>
      <c r="I24" s="36">
        <v>0.985</v>
      </c>
      <c r="J24" s="36">
        <v>1.102</v>
      </c>
      <c r="K24" s="36">
        <v>1</v>
      </c>
      <c r="L24" s="156">
        <v>1.057</v>
      </c>
    </row>
    <row r="25" spans="1:12" ht="15">
      <c r="A25" s="33" t="s">
        <v>216</v>
      </c>
      <c r="B25" s="38">
        <v>1.3</v>
      </c>
      <c r="C25" s="42">
        <v>1.5</v>
      </c>
      <c r="D25" s="36">
        <v>1.349</v>
      </c>
      <c r="E25" s="36">
        <f>0.112+1.013</f>
        <v>1.125</v>
      </c>
      <c r="F25" s="156">
        <v>1.3</v>
      </c>
      <c r="G25" s="156">
        <v>1.3</v>
      </c>
      <c r="H25" s="156">
        <v>1.5</v>
      </c>
      <c r="I25" s="36">
        <v>1.594</v>
      </c>
      <c r="J25" s="36">
        <v>1.776</v>
      </c>
      <c r="K25" s="36">
        <v>1.6</v>
      </c>
      <c r="L25" s="156">
        <v>1.903</v>
      </c>
    </row>
    <row r="26" spans="1:12" ht="18">
      <c r="A26" s="33" t="s">
        <v>71</v>
      </c>
      <c r="B26" s="38">
        <v>7.7</v>
      </c>
      <c r="C26" s="42">
        <v>7.9</v>
      </c>
      <c r="D26" s="36">
        <f>0.927+0.255+0.126+5.324+0.003+0.005+0.472+0.006</f>
        <v>7.118</v>
      </c>
      <c r="E26" s="36">
        <f>0.349+0.002+4.894+0.107+0.693+0.253+0.001</f>
        <v>6.299</v>
      </c>
      <c r="F26" s="166">
        <v>6.076</v>
      </c>
      <c r="G26" s="166">
        <v>6.1</v>
      </c>
      <c r="H26" s="166">
        <v>6.261</v>
      </c>
      <c r="I26" s="36">
        <v>7.599</v>
      </c>
      <c r="J26" s="36">
        <v>7.446</v>
      </c>
      <c r="K26" s="36">
        <v>6.9</v>
      </c>
      <c r="L26" s="156">
        <v>7.241</v>
      </c>
    </row>
    <row r="27" spans="1:12" ht="15">
      <c r="A27" s="33" t="s">
        <v>218</v>
      </c>
      <c r="B27" s="38">
        <v>12.8</v>
      </c>
      <c r="C27" s="42">
        <v>12</v>
      </c>
      <c r="D27" s="36">
        <v>12.963</v>
      </c>
      <c r="E27" s="36">
        <f>9.848+0.374</f>
        <v>10.222000000000001</v>
      </c>
      <c r="F27" s="156">
        <v>12.5</v>
      </c>
      <c r="G27" s="156">
        <v>12.2</v>
      </c>
      <c r="H27" s="156">
        <v>12.381</v>
      </c>
      <c r="I27" s="36">
        <v>12.511</v>
      </c>
      <c r="J27" s="36">
        <v>12.341</v>
      </c>
      <c r="K27" s="36">
        <v>12.5</v>
      </c>
      <c r="L27" s="156">
        <v>12.729</v>
      </c>
    </row>
    <row r="28" spans="1:12" ht="15">
      <c r="A28" s="33" t="s">
        <v>227</v>
      </c>
      <c r="B28" s="38">
        <v>1.6</v>
      </c>
      <c r="C28" s="42">
        <v>1.5</v>
      </c>
      <c r="D28" s="36">
        <v>1.891</v>
      </c>
      <c r="E28" s="36">
        <f>1.853+0.021</f>
        <v>1.8739999999999999</v>
      </c>
      <c r="F28" s="156">
        <v>1.8</v>
      </c>
      <c r="G28" s="156">
        <v>1.9</v>
      </c>
      <c r="H28" s="156">
        <v>1.96</v>
      </c>
      <c r="I28" s="36">
        <v>2.156</v>
      </c>
      <c r="J28" s="36">
        <v>1.987</v>
      </c>
      <c r="K28" s="36">
        <v>2</v>
      </c>
      <c r="L28" s="156">
        <v>1.422</v>
      </c>
    </row>
    <row r="29" spans="1:12" ht="15">
      <c r="A29" s="33" t="s">
        <v>228</v>
      </c>
      <c r="B29" s="38">
        <v>0.7</v>
      </c>
      <c r="C29" s="42">
        <v>0.7</v>
      </c>
      <c r="D29" s="36">
        <v>0.666</v>
      </c>
      <c r="E29" s="36">
        <f>0.575+0.056</f>
        <v>0.631</v>
      </c>
      <c r="F29" s="156">
        <v>0.6</v>
      </c>
      <c r="G29" s="156">
        <v>0.7</v>
      </c>
      <c r="H29" s="156">
        <v>0.541</v>
      </c>
      <c r="I29" s="36">
        <v>0.847</v>
      </c>
      <c r="J29" s="36">
        <v>0.778</v>
      </c>
      <c r="K29" s="36">
        <v>1</v>
      </c>
      <c r="L29" s="156">
        <v>1.465</v>
      </c>
    </row>
    <row r="30" spans="1:12" ht="15">
      <c r="A30" s="378" t="s">
        <v>286</v>
      </c>
      <c r="B30" s="38">
        <v>1.5</v>
      </c>
      <c r="C30" s="42">
        <v>2.1</v>
      </c>
      <c r="D30" s="36">
        <v>2.008</v>
      </c>
      <c r="E30" s="36">
        <f>1.83+0.107</f>
        <v>1.937</v>
      </c>
      <c r="F30" s="42" t="s">
        <v>143</v>
      </c>
      <c r="G30" s="42" t="s">
        <v>143</v>
      </c>
      <c r="H30" s="42" t="s">
        <v>143</v>
      </c>
      <c r="I30" s="42" t="s">
        <v>143</v>
      </c>
      <c r="J30" s="42" t="s">
        <v>143</v>
      </c>
      <c r="K30" s="39" t="s">
        <v>143</v>
      </c>
      <c r="L30" s="77" t="s">
        <v>143</v>
      </c>
    </row>
    <row r="31" spans="1:12" ht="18">
      <c r="A31" s="33" t="s">
        <v>72</v>
      </c>
      <c r="B31" s="42" t="s">
        <v>143</v>
      </c>
      <c r="C31" s="42" t="s">
        <v>143</v>
      </c>
      <c r="D31" s="42" t="s">
        <v>143</v>
      </c>
      <c r="E31" s="42" t="s">
        <v>143</v>
      </c>
      <c r="F31" s="39">
        <v>1.745</v>
      </c>
      <c r="G31" s="39">
        <v>1.69</v>
      </c>
      <c r="H31" s="156">
        <v>1.525</v>
      </c>
      <c r="I31" s="36">
        <v>1.608</v>
      </c>
      <c r="J31" s="36">
        <v>1.663</v>
      </c>
      <c r="K31" s="36">
        <v>2.3</v>
      </c>
      <c r="L31" s="156">
        <v>2.106</v>
      </c>
    </row>
    <row r="32" spans="1:12" ht="18">
      <c r="A32" s="25" t="s">
        <v>73</v>
      </c>
      <c r="B32" s="41">
        <v>1.9</v>
      </c>
      <c r="C32" s="212">
        <v>1.4</v>
      </c>
      <c r="D32" s="36">
        <v>1.343</v>
      </c>
      <c r="E32" s="36">
        <v>1.288</v>
      </c>
      <c r="F32" s="36">
        <v>1.6</v>
      </c>
      <c r="G32" s="36">
        <v>2.3</v>
      </c>
      <c r="H32" s="156">
        <v>2.582</v>
      </c>
      <c r="I32" s="36">
        <v>2.899</v>
      </c>
      <c r="J32" s="36">
        <v>3.36</v>
      </c>
      <c r="K32" s="36">
        <v>3.1</v>
      </c>
      <c r="L32" s="156">
        <v>1.964</v>
      </c>
    </row>
    <row r="33" spans="1:12" ht="15">
      <c r="A33" s="33" t="s">
        <v>219</v>
      </c>
      <c r="B33" s="38">
        <v>49.9</v>
      </c>
      <c r="C33" s="42">
        <v>49.3</v>
      </c>
      <c r="D33" s="36">
        <v>49.955</v>
      </c>
      <c r="E33" s="36">
        <f>41.82+5.153</f>
        <v>46.973</v>
      </c>
      <c r="F33" s="249">
        <f aca="true" t="shared" si="0" ref="F33:L33">SUM(F18:F32)</f>
        <v>48.521</v>
      </c>
      <c r="G33" s="249">
        <f t="shared" si="0"/>
        <v>48.49</v>
      </c>
      <c r="H33" s="249">
        <f t="shared" si="0"/>
        <v>50.004999999999995</v>
      </c>
      <c r="I33" s="249">
        <f t="shared" si="0"/>
        <v>53.272</v>
      </c>
      <c r="J33" s="249">
        <f t="shared" si="0"/>
        <v>54.946999999999996</v>
      </c>
      <c r="K33" s="249">
        <f t="shared" si="0"/>
        <v>55.9</v>
      </c>
      <c r="L33" s="249">
        <f t="shared" si="0"/>
        <v>57.329</v>
      </c>
    </row>
    <row r="34" spans="1:8" ht="15">
      <c r="A34" s="33"/>
      <c r="B34" s="40" t="s">
        <v>287</v>
      </c>
      <c r="C34" s="42"/>
      <c r="D34" s="36"/>
      <c r="E34" s="36"/>
      <c r="F34" s="156"/>
      <c r="G34" s="156"/>
      <c r="H34" s="156"/>
    </row>
    <row r="35" spans="1:12" ht="15">
      <c r="A35" s="304" t="s">
        <v>220</v>
      </c>
      <c r="B35" s="494">
        <f aca="true" t="shared" si="1" ref="B35:K35">SUM(B15,B33)</f>
        <v>94.9</v>
      </c>
      <c r="C35" s="494">
        <f t="shared" si="1"/>
        <v>96</v>
      </c>
      <c r="D35" s="494">
        <f t="shared" si="1"/>
        <v>100.388</v>
      </c>
      <c r="E35" s="494">
        <f t="shared" si="1"/>
        <v>98.465</v>
      </c>
      <c r="F35" s="494">
        <f t="shared" si="1"/>
        <v>99.721</v>
      </c>
      <c r="G35" s="494">
        <f t="shared" si="1"/>
        <v>96.99000000000001</v>
      </c>
      <c r="H35" s="494">
        <f t="shared" si="1"/>
        <v>99.09</v>
      </c>
      <c r="I35" s="494">
        <f t="shared" si="1"/>
        <v>104.482</v>
      </c>
      <c r="J35" s="494">
        <f t="shared" si="1"/>
        <v>111.16399999999999</v>
      </c>
      <c r="K35" s="494">
        <f t="shared" si="1"/>
        <v>115</v>
      </c>
      <c r="L35" s="494">
        <f>SUM(L15,L33)</f>
        <v>112.916</v>
      </c>
    </row>
    <row r="36" spans="1:11" s="5" customFormat="1" ht="18" customHeight="1">
      <c r="A36" s="5" t="s">
        <v>638</v>
      </c>
      <c r="B36" s="495"/>
      <c r="C36" s="495"/>
      <c r="D36" s="495"/>
      <c r="E36" s="495"/>
      <c r="G36" s="489"/>
      <c r="H36" s="489"/>
      <c r="I36" s="496"/>
      <c r="J36" s="496"/>
      <c r="K36" s="496"/>
    </row>
    <row r="37" s="5" customFormat="1" ht="16.5" customHeight="1">
      <c r="A37" s="5" t="s">
        <v>222</v>
      </c>
    </row>
    <row r="38" spans="1:6" s="5" customFormat="1" ht="12.75">
      <c r="A38" s="5" t="s">
        <v>325</v>
      </c>
      <c r="B38" s="497"/>
      <c r="C38" s="497"/>
      <c r="D38" s="497"/>
      <c r="E38" s="497"/>
      <c r="F38" s="497"/>
    </row>
    <row r="39" s="5" customFormat="1" ht="12.75">
      <c r="A39" s="5" t="s">
        <v>299</v>
      </c>
    </row>
    <row r="40" s="5" customFormat="1" ht="12.75">
      <c r="A40" s="5" t="s">
        <v>300</v>
      </c>
    </row>
    <row r="41" s="5" customFormat="1" ht="12.75">
      <c r="A41" s="5" t="s">
        <v>657</v>
      </c>
    </row>
    <row r="42" s="5" customFormat="1" ht="12.75">
      <c r="A42" s="5" t="s">
        <v>651</v>
      </c>
    </row>
    <row r="43" s="5" customFormat="1" ht="14.25" customHeight="1">
      <c r="A43" s="5" t="s">
        <v>658</v>
      </c>
    </row>
    <row r="44" s="5" customFormat="1" ht="12.75">
      <c r="A44" s="5" t="s">
        <v>659</v>
      </c>
    </row>
    <row r="45" s="5" customFormat="1" ht="12.75">
      <c r="A45" s="5" t="s">
        <v>660</v>
      </c>
    </row>
    <row r="46" s="5" customFormat="1" ht="12.75">
      <c r="A46" s="5" t="s">
        <v>582</v>
      </c>
    </row>
    <row r="47" s="5" customFormat="1" ht="12.75">
      <c r="A47" s="5" t="s">
        <v>663</v>
      </c>
    </row>
    <row r="48" s="5" customFormat="1" ht="12.75">
      <c r="A48" s="5" t="s">
        <v>119</v>
      </c>
    </row>
  </sheetData>
  <mergeCells count="1">
    <mergeCell ref="B3:L3"/>
  </mergeCells>
  <printOptions/>
  <pageMargins left="0.75" right="0.75" top="1" bottom="1" header="0.5" footer="0.5"/>
  <pageSetup fitToHeight="1" fitToWidth="1" horizontalDpi="96" verticalDpi="96" orientation="portrait" paperSize="9" scale="64" r:id="rId1"/>
  <headerFooter alignWithMargins="0">
    <oddHeader>&amp;R&amp;"Arial,Bold"&amp;16WATER TRANSPORT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workbookViewId="0" topLeftCell="A1">
      <pane xSplit="2" topLeftCell="F1" activePane="topRight" state="frozen"/>
      <selection pane="topLeft" activeCell="A67" sqref="A67"/>
      <selection pane="topRight" activeCell="A67" sqref="A67"/>
    </sheetView>
  </sheetViews>
  <sheetFormatPr defaultColWidth="9.140625" defaultRowHeight="12.75"/>
  <cols>
    <col min="1" max="1" width="28.7109375" style="0" customWidth="1"/>
    <col min="2" max="2" width="8.7109375" style="0" hidden="1" customWidth="1"/>
    <col min="3" max="12" width="8.7109375" style="0" customWidth="1"/>
    <col min="13" max="13" width="9.421875" style="0" bestFit="1" customWidth="1"/>
    <col min="14" max="14" width="9.57421875" style="0" customWidth="1"/>
  </cols>
  <sheetData>
    <row r="1" spans="1:12" s="84" customFormat="1" ht="18.75" thickBot="1">
      <c r="A1" s="83" t="s">
        <v>256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s="25" customFormat="1" ht="21" customHeight="1" thickBot="1">
      <c r="A2" s="87"/>
      <c r="B2" s="85">
        <v>1987</v>
      </c>
      <c r="C2" s="85">
        <v>1988</v>
      </c>
      <c r="D2" s="85">
        <v>1989</v>
      </c>
      <c r="E2" s="85">
        <v>1990</v>
      </c>
      <c r="F2" s="85">
        <v>1991</v>
      </c>
      <c r="G2" s="85">
        <v>1992</v>
      </c>
      <c r="H2" s="85">
        <v>1993</v>
      </c>
      <c r="I2" s="85">
        <v>1994</v>
      </c>
      <c r="J2" s="85">
        <v>1995</v>
      </c>
      <c r="K2" s="85">
        <v>1996</v>
      </c>
      <c r="L2" s="85">
        <v>1997</v>
      </c>
      <c r="M2" s="88" t="s">
        <v>276</v>
      </c>
      <c r="N2" s="125" t="s">
        <v>277</v>
      </c>
    </row>
    <row r="3" spans="1:14" ht="18.75">
      <c r="A3" s="2" t="s">
        <v>181</v>
      </c>
      <c r="B3" s="9"/>
      <c r="C3" s="9"/>
      <c r="D3" s="9"/>
      <c r="E3" s="9"/>
      <c r="F3" s="9"/>
      <c r="G3" s="9"/>
      <c r="H3" s="9"/>
      <c r="I3" s="9"/>
      <c r="K3" s="4"/>
      <c r="L3" s="4"/>
      <c r="N3" s="15" t="s">
        <v>182</v>
      </c>
    </row>
    <row r="4" spans="1:16" ht="15">
      <c r="A4" s="5" t="s">
        <v>183</v>
      </c>
      <c r="B4" s="7">
        <v>1025</v>
      </c>
      <c r="C4" s="26">
        <v>1120</v>
      </c>
      <c r="D4" s="26">
        <v>1231</v>
      </c>
      <c r="E4" s="26">
        <v>1273</v>
      </c>
      <c r="F4" s="26">
        <v>1309</v>
      </c>
      <c r="G4" s="26">
        <v>1296</v>
      </c>
      <c r="H4" s="26">
        <v>1296</v>
      </c>
      <c r="I4" s="26">
        <v>1304</v>
      </c>
      <c r="J4" s="26">
        <v>1322</v>
      </c>
      <c r="K4" s="26">
        <v>937</v>
      </c>
      <c r="L4" s="26">
        <v>930</v>
      </c>
      <c r="M4" s="28">
        <v>905</v>
      </c>
      <c r="N4" s="66">
        <v>895</v>
      </c>
      <c r="P4" s="123"/>
    </row>
    <row r="5" spans="1:14" ht="15">
      <c r="A5" t="s">
        <v>184</v>
      </c>
      <c r="B5" s="7">
        <v>110</v>
      </c>
      <c r="C5" s="26">
        <v>111</v>
      </c>
      <c r="D5" s="26">
        <v>122</v>
      </c>
      <c r="E5" s="26">
        <v>125</v>
      </c>
      <c r="F5" s="26">
        <v>126</v>
      </c>
      <c r="G5" s="26">
        <v>127</v>
      </c>
      <c r="H5" s="26">
        <v>131</v>
      </c>
      <c r="I5" s="26">
        <v>133</v>
      </c>
      <c r="J5" s="26">
        <v>128</v>
      </c>
      <c r="K5" s="26">
        <v>96</v>
      </c>
      <c r="L5" s="26">
        <v>95</v>
      </c>
      <c r="M5" s="28">
        <v>95</v>
      </c>
      <c r="N5" s="66">
        <v>96</v>
      </c>
    </row>
    <row r="6" spans="1:14" ht="15">
      <c r="A6" t="s">
        <v>185</v>
      </c>
      <c r="B6" s="7">
        <v>5094</v>
      </c>
      <c r="C6" s="26">
        <v>5355</v>
      </c>
      <c r="D6" s="26">
        <v>5835</v>
      </c>
      <c r="E6" s="26">
        <v>6157</v>
      </c>
      <c r="F6" s="26">
        <v>6394</v>
      </c>
      <c r="G6" s="26">
        <v>6214</v>
      </c>
      <c r="H6" s="26">
        <v>6201</v>
      </c>
      <c r="I6" s="26">
        <v>6194</v>
      </c>
      <c r="J6" s="26">
        <v>6377</v>
      </c>
      <c r="K6" s="26">
        <v>5077</v>
      </c>
      <c r="L6" s="26">
        <v>5110</v>
      </c>
      <c r="M6" s="28">
        <v>4818</v>
      </c>
      <c r="N6" s="49">
        <v>4803</v>
      </c>
    </row>
    <row r="7" spans="1:14" ht="15">
      <c r="A7" s="1" t="s">
        <v>285</v>
      </c>
      <c r="B7" s="1"/>
      <c r="C7" s="33"/>
      <c r="D7" s="33"/>
      <c r="E7" s="33"/>
      <c r="F7" s="33"/>
      <c r="G7" s="33"/>
      <c r="H7" s="33"/>
      <c r="I7" s="33"/>
      <c r="J7" s="34"/>
      <c r="K7" s="25"/>
      <c r="L7" s="25"/>
      <c r="N7" s="101" t="s">
        <v>186</v>
      </c>
    </row>
    <row r="8" spans="1:14" ht="15">
      <c r="A8" s="1" t="s">
        <v>187</v>
      </c>
      <c r="B8" s="1">
        <v>4.9</v>
      </c>
      <c r="C8" s="35">
        <v>4.4</v>
      </c>
      <c r="D8" s="35">
        <v>3.8</v>
      </c>
      <c r="E8" s="35">
        <v>4</v>
      </c>
      <c r="F8" s="35">
        <v>3.4</v>
      </c>
      <c r="G8" s="35">
        <v>3.3</v>
      </c>
      <c r="H8" s="35">
        <v>3.3</v>
      </c>
      <c r="I8" s="35">
        <v>3.1</v>
      </c>
      <c r="J8" s="35">
        <v>3</v>
      </c>
      <c r="K8" s="35">
        <v>3</v>
      </c>
      <c r="L8" s="36">
        <v>3</v>
      </c>
      <c r="M8" s="75">
        <v>3</v>
      </c>
      <c r="N8" s="75">
        <v>3</v>
      </c>
    </row>
    <row r="9" spans="1:13" ht="15">
      <c r="A9" s="1"/>
      <c r="B9" s="10"/>
      <c r="C9" s="27"/>
      <c r="D9" s="27"/>
      <c r="E9" s="27"/>
      <c r="F9" s="27"/>
      <c r="G9" s="27"/>
      <c r="H9" s="27"/>
      <c r="I9" s="27"/>
      <c r="J9" s="27"/>
      <c r="K9" s="27"/>
      <c r="L9" s="26"/>
      <c r="M9" s="72"/>
    </row>
    <row r="10" spans="1:14" ht="15">
      <c r="A10" s="1"/>
      <c r="B10" s="1"/>
      <c r="C10" s="33"/>
      <c r="D10" s="33"/>
      <c r="E10" s="33"/>
      <c r="F10" s="33"/>
      <c r="G10" s="33"/>
      <c r="H10" s="33"/>
      <c r="I10" s="33"/>
      <c r="J10" s="33"/>
      <c r="K10" s="25"/>
      <c r="L10" s="25"/>
      <c r="N10" s="101" t="s">
        <v>188</v>
      </c>
    </row>
    <row r="11" spans="1:14" ht="15">
      <c r="A11" s="1" t="s">
        <v>189</v>
      </c>
      <c r="B11" s="10">
        <v>17294</v>
      </c>
      <c r="C11" s="27">
        <v>19310</v>
      </c>
      <c r="D11" s="27">
        <v>20583</v>
      </c>
      <c r="E11" s="27">
        <v>23287</v>
      </c>
      <c r="F11" s="27">
        <v>25866</v>
      </c>
      <c r="G11" s="27">
        <v>26929</v>
      </c>
      <c r="H11" s="27">
        <v>28677</v>
      </c>
      <c r="I11" s="27">
        <v>30694</v>
      </c>
      <c r="J11" s="27">
        <v>34200</v>
      </c>
      <c r="K11" s="26">
        <v>34753</v>
      </c>
      <c r="L11" s="26">
        <v>36241</v>
      </c>
      <c r="M11" s="72">
        <v>36544</v>
      </c>
      <c r="N11" s="72">
        <v>37429</v>
      </c>
    </row>
    <row r="12" spans="1:14" ht="15">
      <c r="A12" s="11" t="s">
        <v>190</v>
      </c>
      <c r="B12" s="10">
        <v>6224</v>
      </c>
      <c r="C12" s="27">
        <v>5260</v>
      </c>
      <c r="D12" s="27">
        <v>5548</v>
      </c>
      <c r="E12" s="27">
        <v>5499</v>
      </c>
      <c r="F12" s="27">
        <v>5800</v>
      </c>
      <c r="G12" s="27">
        <v>6050</v>
      </c>
      <c r="H12" s="27">
        <v>10600</v>
      </c>
      <c r="I12" s="27">
        <v>6730</v>
      </c>
      <c r="J12" s="27">
        <v>8282</v>
      </c>
      <c r="K12" s="26">
        <v>11674</v>
      </c>
      <c r="L12" s="26">
        <v>10310</v>
      </c>
      <c r="M12" s="72">
        <v>14436</v>
      </c>
      <c r="N12" s="72">
        <v>14975</v>
      </c>
    </row>
    <row r="13" spans="1:13" ht="15">
      <c r="A13" s="1"/>
      <c r="B13" s="1"/>
      <c r="C13" s="33"/>
      <c r="D13" s="33"/>
      <c r="E13" s="33"/>
      <c r="F13" s="33"/>
      <c r="G13" s="33"/>
      <c r="H13" s="33"/>
      <c r="I13" s="33"/>
      <c r="J13" s="33"/>
      <c r="K13" s="25"/>
      <c r="L13" s="25"/>
      <c r="M13" s="76"/>
    </row>
    <row r="14" spans="1:14" ht="15.75">
      <c r="A14" s="2" t="s">
        <v>191</v>
      </c>
      <c r="B14" s="9"/>
      <c r="C14" s="37"/>
      <c r="D14" s="37"/>
      <c r="E14" s="37"/>
      <c r="F14" s="37"/>
      <c r="G14" s="37"/>
      <c r="H14" s="37"/>
      <c r="I14" s="37"/>
      <c r="J14" s="25"/>
      <c r="K14" s="25"/>
      <c r="L14" s="25"/>
      <c r="N14" s="101" t="s">
        <v>182</v>
      </c>
    </row>
    <row r="15" spans="1:14" ht="15">
      <c r="A15" s="5" t="s">
        <v>183</v>
      </c>
      <c r="B15" s="14">
        <v>35.2</v>
      </c>
      <c r="C15" s="26">
        <v>38.2</v>
      </c>
      <c r="D15" s="26">
        <v>44.6</v>
      </c>
      <c r="E15" s="26">
        <v>46.6</v>
      </c>
      <c r="F15" s="26">
        <v>46</v>
      </c>
      <c r="G15" s="26">
        <v>48</v>
      </c>
      <c r="H15" s="26">
        <v>49</v>
      </c>
      <c r="I15" s="26">
        <v>50</v>
      </c>
      <c r="J15" s="26">
        <v>53</v>
      </c>
      <c r="K15" s="26">
        <v>58</v>
      </c>
      <c r="L15" s="26">
        <v>60</v>
      </c>
      <c r="M15" s="32">
        <v>60</v>
      </c>
      <c r="N15" s="103"/>
    </row>
    <row r="16" spans="1:14" ht="15">
      <c r="A16" t="s">
        <v>184</v>
      </c>
      <c r="B16" s="14">
        <v>12.6</v>
      </c>
      <c r="C16" s="26">
        <v>12.8</v>
      </c>
      <c r="D16" s="26">
        <v>15.2</v>
      </c>
      <c r="E16" s="26">
        <v>16.4</v>
      </c>
      <c r="F16" s="26">
        <v>14.8</v>
      </c>
      <c r="G16" s="26">
        <v>12.9</v>
      </c>
      <c r="H16" s="26">
        <v>12.6</v>
      </c>
      <c r="I16" s="26">
        <v>12.3</v>
      </c>
      <c r="J16" s="26">
        <v>13.8</v>
      </c>
      <c r="K16" s="26">
        <v>14.5</v>
      </c>
      <c r="L16" s="26">
        <v>15.6</v>
      </c>
      <c r="M16" s="32">
        <v>17</v>
      </c>
      <c r="N16" s="103"/>
    </row>
    <row r="17" spans="1:14" ht="15">
      <c r="A17" t="s">
        <v>185</v>
      </c>
      <c r="B17" s="14">
        <v>184</v>
      </c>
      <c r="C17" s="27">
        <v>200.6</v>
      </c>
      <c r="D17" s="27">
        <v>222</v>
      </c>
      <c r="E17" s="27">
        <v>231.2</v>
      </c>
      <c r="F17" s="27">
        <v>233.3</v>
      </c>
      <c r="G17" s="27">
        <v>225.8</v>
      </c>
      <c r="H17" s="27">
        <v>213.9</v>
      </c>
      <c r="I17" s="27">
        <v>214</v>
      </c>
      <c r="J17" s="26">
        <v>220</v>
      </c>
      <c r="K17" s="26">
        <v>236</v>
      </c>
      <c r="L17" s="80">
        <v>245</v>
      </c>
      <c r="M17" s="72">
        <v>239</v>
      </c>
      <c r="N17" s="103"/>
    </row>
    <row r="18" spans="1:14" ht="15">
      <c r="A18" s="1"/>
      <c r="B18" s="1"/>
      <c r="C18" s="33"/>
      <c r="D18" s="33"/>
      <c r="E18" s="33"/>
      <c r="F18" s="33"/>
      <c r="G18" s="33"/>
      <c r="H18" s="33"/>
      <c r="I18" s="33"/>
      <c r="J18" s="34"/>
      <c r="K18" s="25"/>
      <c r="L18" s="25"/>
      <c r="N18" s="101" t="s">
        <v>186</v>
      </c>
    </row>
    <row r="19" spans="1:14" ht="15">
      <c r="A19" s="1" t="s">
        <v>187</v>
      </c>
      <c r="B19" s="14">
        <v>29</v>
      </c>
      <c r="C19" s="38">
        <v>40.8</v>
      </c>
      <c r="D19" s="38">
        <v>47.5</v>
      </c>
      <c r="E19" s="38">
        <v>48.4</v>
      </c>
      <c r="F19" s="38">
        <v>38.9</v>
      </c>
      <c r="G19" s="38">
        <v>32.9</v>
      </c>
      <c r="H19" s="38">
        <v>40.9</v>
      </c>
      <c r="I19" s="38">
        <v>43</v>
      </c>
      <c r="J19" s="38">
        <v>52</v>
      </c>
      <c r="K19" s="35">
        <v>62</v>
      </c>
      <c r="L19" s="36">
        <v>60</v>
      </c>
      <c r="M19" s="77">
        <v>52</v>
      </c>
      <c r="N19" s="103"/>
    </row>
    <row r="20" spans="1:13" ht="15">
      <c r="A20" s="1"/>
      <c r="B20" s="10"/>
      <c r="C20" s="27"/>
      <c r="D20" s="27"/>
      <c r="E20" s="27"/>
      <c r="F20" s="27"/>
      <c r="G20" s="27"/>
      <c r="H20" s="27"/>
      <c r="I20" s="27"/>
      <c r="J20" s="27"/>
      <c r="K20" s="27"/>
      <c r="L20" s="26"/>
      <c r="M20" s="72"/>
    </row>
    <row r="21" spans="1:14" ht="15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25"/>
      <c r="L21" s="25"/>
      <c r="N21" s="101" t="s">
        <v>188</v>
      </c>
    </row>
    <row r="22" spans="1:14" ht="15">
      <c r="A22" s="1" t="s">
        <v>192</v>
      </c>
      <c r="B22" s="10">
        <v>9858</v>
      </c>
      <c r="C22" s="27">
        <v>10604</v>
      </c>
      <c r="D22" s="27">
        <v>12078</v>
      </c>
      <c r="E22" s="27">
        <v>13779</v>
      </c>
      <c r="F22" s="27">
        <v>14618</v>
      </c>
      <c r="G22" s="27">
        <v>17746</v>
      </c>
      <c r="H22" s="27">
        <v>16978</v>
      </c>
      <c r="I22" s="27">
        <v>16173</v>
      </c>
      <c r="J22" s="27">
        <v>14951</v>
      </c>
      <c r="K22" s="26">
        <v>15800</v>
      </c>
      <c r="L22" s="26">
        <v>14484</v>
      </c>
      <c r="M22" s="72">
        <v>15010</v>
      </c>
      <c r="N22" s="103"/>
    </row>
    <row r="23" spans="1:14" ht="15">
      <c r="A23" s="11" t="s">
        <v>193</v>
      </c>
      <c r="B23" s="10">
        <v>3840</v>
      </c>
      <c r="C23" s="27">
        <v>4132</v>
      </c>
      <c r="D23" s="27">
        <v>4827</v>
      </c>
      <c r="E23" s="27">
        <v>4659</v>
      </c>
      <c r="F23" s="27">
        <v>4100</v>
      </c>
      <c r="G23" s="27">
        <v>4284</v>
      </c>
      <c r="H23" s="27">
        <v>6027</v>
      </c>
      <c r="I23" s="27">
        <v>6519</v>
      </c>
      <c r="J23" s="27">
        <v>8100</v>
      </c>
      <c r="K23" s="26">
        <v>8100</v>
      </c>
      <c r="L23" s="26">
        <v>9412</v>
      </c>
      <c r="M23" s="72">
        <v>14260</v>
      </c>
      <c r="N23" s="103"/>
    </row>
    <row r="24" spans="1:13" ht="15">
      <c r="A24" s="1"/>
      <c r="B24" s="1"/>
      <c r="C24" s="33"/>
      <c r="D24" s="33"/>
      <c r="E24" s="33"/>
      <c r="F24" s="33"/>
      <c r="G24" s="33"/>
      <c r="H24" s="33"/>
      <c r="I24" s="33"/>
      <c r="J24" s="33"/>
      <c r="K24" s="25"/>
      <c r="L24" s="25"/>
      <c r="M24" s="74"/>
    </row>
    <row r="25" spans="1:14" ht="15.75">
      <c r="A25" s="2" t="s">
        <v>194</v>
      </c>
      <c r="B25" s="9"/>
      <c r="C25" s="37"/>
      <c r="D25" s="37"/>
      <c r="E25" s="37"/>
      <c r="F25" s="37"/>
      <c r="G25" s="37"/>
      <c r="H25" s="37"/>
      <c r="I25" s="37"/>
      <c r="J25" s="25"/>
      <c r="K25" s="25"/>
      <c r="L25" s="25"/>
      <c r="N25" s="101" t="s">
        <v>182</v>
      </c>
    </row>
    <row r="26" spans="1:14" ht="15">
      <c r="A26" s="5" t="s">
        <v>195</v>
      </c>
      <c r="B26" s="14">
        <v>10.2</v>
      </c>
      <c r="C26" s="26">
        <v>19.1</v>
      </c>
      <c r="D26" s="26">
        <v>22.9</v>
      </c>
      <c r="E26" s="26">
        <v>30.1</v>
      </c>
      <c r="F26" s="26">
        <v>36.7</v>
      </c>
      <c r="G26" s="26">
        <v>42.2</v>
      </c>
      <c r="H26" s="26">
        <v>53.9</v>
      </c>
      <c r="I26" s="26">
        <v>62.2</v>
      </c>
      <c r="J26" s="26">
        <v>65.2</v>
      </c>
      <c r="K26" s="26">
        <v>67</v>
      </c>
      <c r="L26" s="26">
        <v>68.6</v>
      </c>
      <c r="M26" s="32">
        <v>71</v>
      </c>
      <c r="N26" s="25">
        <v>73</v>
      </c>
    </row>
    <row r="27" spans="1:14" ht="15">
      <c r="A27" t="s">
        <v>185</v>
      </c>
      <c r="B27" s="14">
        <v>77.4</v>
      </c>
      <c r="C27" s="26">
        <v>99.6</v>
      </c>
      <c r="D27" s="26">
        <v>119.4</v>
      </c>
      <c r="E27" s="26">
        <v>154.9</v>
      </c>
      <c r="F27" s="26">
        <v>172.2</v>
      </c>
      <c r="G27" s="26">
        <v>186.9</v>
      </c>
      <c r="H27" s="26">
        <v>218.3</v>
      </c>
      <c r="I27" s="26">
        <v>240.6</v>
      </c>
      <c r="J27" s="26">
        <v>258.1</v>
      </c>
      <c r="K27" s="26">
        <v>275.6</v>
      </c>
      <c r="L27" s="26">
        <v>279.3</v>
      </c>
      <c r="M27" s="32">
        <v>274</v>
      </c>
      <c r="N27" s="25">
        <v>282</v>
      </c>
    </row>
    <row r="28" spans="3:13" ht="1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78"/>
    </row>
    <row r="29" spans="1:14" ht="15">
      <c r="A29" s="1"/>
      <c r="B29" s="1"/>
      <c r="C29" s="33"/>
      <c r="D29" s="33"/>
      <c r="E29" s="33"/>
      <c r="F29" s="33"/>
      <c r="G29" s="33"/>
      <c r="H29" s="33"/>
      <c r="I29" s="33"/>
      <c r="J29" s="34"/>
      <c r="K29" s="25"/>
      <c r="L29" s="25"/>
      <c r="N29" s="101" t="s">
        <v>186</v>
      </c>
    </row>
    <row r="30" spans="1:14" ht="15">
      <c r="A30" s="1" t="s">
        <v>187</v>
      </c>
      <c r="B30" s="14">
        <v>20.8</v>
      </c>
      <c r="C30" s="38">
        <v>20.4</v>
      </c>
      <c r="D30" s="38">
        <v>20.1</v>
      </c>
      <c r="E30" s="38">
        <v>21.8</v>
      </c>
      <c r="F30" s="38">
        <v>17.5</v>
      </c>
      <c r="G30" s="38">
        <v>5.3</v>
      </c>
      <c r="H30" s="38">
        <v>2.1</v>
      </c>
      <c r="I30" s="38">
        <v>1.5</v>
      </c>
      <c r="J30" s="38">
        <v>1.5</v>
      </c>
      <c r="K30" s="38">
        <v>1.4</v>
      </c>
      <c r="L30" s="41">
        <v>1.2</v>
      </c>
      <c r="M30" s="77">
        <v>2</v>
      </c>
      <c r="N30" s="77">
        <v>2</v>
      </c>
    </row>
    <row r="31" spans="1:13" ht="15">
      <c r="A31" s="1"/>
      <c r="B31" s="1"/>
      <c r="C31" s="33"/>
      <c r="D31" s="33"/>
      <c r="E31" s="33"/>
      <c r="F31" s="33"/>
      <c r="G31" s="33"/>
      <c r="H31" s="33"/>
      <c r="I31" s="33"/>
      <c r="J31" s="33"/>
      <c r="K31" s="33"/>
      <c r="L31" s="25"/>
      <c r="M31" s="76"/>
    </row>
    <row r="32" spans="1:14" ht="15">
      <c r="A32" s="1"/>
      <c r="B32" s="1"/>
      <c r="C32" s="33"/>
      <c r="D32" s="33"/>
      <c r="E32" s="33"/>
      <c r="F32" s="33"/>
      <c r="G32" s="33"/>
      <c r="H32" s="33"/>
      <c r="I32" s="33"/>
      <c r="J32" s="33"/>
      <c r="K32" s="25"/>
      <c r="L32" s="25"/>
      <c r="N32" s="101" t="s">
        <v>188</v>
      </c>
    </row>
    <row r="33" spans="1:14" ht="15">
      <c r="A33" s="1" t="s">
        <v>196</v>
      </c>
      <c r="B33" s="10">
        <v>646</v>
      </c>
      <c r="C33" s="27">
        <v>708</v>
      </c>
      <c r="D33" s="27">
        <v>820</v>
      </c>
      <c r="E33" s="27">
        <v>708</v>
      </c>
      <c r="F33" s="27">
        <v>943</v>
      </c>
      <c r="G33" s="27">
        <v>1039</v>
      </c>
      <c r="H33" s="27">
        <v>959</v>
      </c>
      <c r="I33" s="27">
        <v>1045</v>
      </c>
      <c r="J33" s="27">
        <v>1116</v>
      </c>
      <c r="K33" s="27">
        <v>1163</v>
      </c>
      <c r="L33" s="26">
        <v>1227</v>
      </c>
      <c r="M33" s="72">
        <v>1321</v>
      </c>
      <c r="N33" s="72">
        <v>1412</v>
      </c>
    </row>
    <row r="34" spans="1:14" ht="15">
      <c r="A34" s="11" t="s">
        <v>190</v>
      </c>
      <c r="B34" s="10">
        <v>929</v>
      </c>
      <c r="C34" s="27">
        <v>880</v>
      </c>
      <c r="D34" s="27">
        <v>1137</v>
      </c>
      <c r="E34" s="27">
        <v>1795</v>
      </c>
      <c r="F34" s="27">
        <v>2224</v>
      </c>
      <c r="G34" s="27">
        <v>2982</v>
      </c>
      <c r="H34" s="27">
        <v>2992</v>
      </c>
      <c r="I34" s="27">
        <v>3139</v>
      </c>
      <c r="J34" s="27">
        <v>3353</v>
      </c>
      <c r="K34" s="27">
        <v>3563</v>
      </c>
      <c r="L34" s="26">
        <v>3647</v>
      </c>
      <c r="M34" s="72">
        <v>3935</v>
      </c>
      <c r="N34" s="72">
        <v>3439</v>
      </c>
    </row>
    <row r="35" spans="3:13" ht="1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8"/>
    </row>
    <row r="36" spans="1:14" ht="15.75">
      <c r="A36" s="2" t="s">
        <v>260</v>
      </c>
      <c r="B36" s="9"/>
      <c r="C36" s="37"/>
      <c r="D36" s="37"/>
      <c r="E36" s="37"/>
      <c r="F36" s="37"/>
      <c r="G36" s="37"/>
      <c r="H36" s="37"/>
      <c r="I36" s="37"/>
      <c r="J36" s="25"/>
      <c r="K36" s="25"/>
      <c r="L36" s="25"/>
      <c r="N36" s="101" t="s">
        <v>182</v>
      </c>
    </row>
    <row r="37" spans="1:14" ht="15">
      <c r="A37" s="5" t="s">
        <v>195</v>
      </c>
      <c r="B37" s="7">
        <v>1193</v>
      </c>
      <c r="C37" s="26">
        <v>1301</v>
      </c>
      <c r="D37" s="26">
        <v>1436</v>
      </c>
      <c r="E37" s="26">
        <v>1491</v>
      </c>
      <c r="F37" s="26">
        <v>1532</v>
      </c>
      <c r="G37" s="26">
        <v>1526</v>
      </c>
      <c r="H37" s="26">
        <v>1543</v>
      </c>
      <c r="I37" s="26">
        <v>1562</v>
      </c>
      <c r="J37" s="102">
        <f>J4+J5+J15+J16+J26</f>
        <v>1582</v>
      </c>
      <c r="K37" s="27">
        <v>1172</v>
      </c>
      <c r="L37" s="102">
        <f>L4+L5+L15+L16+L26</f>
        <v>1169.1999999999998</v>
      </c>
      <c r="M37" s="102">
        <f>M4+M5+M15+M16+M26</f>
        <v>1148</v>
      </c>
      <c r="N37" s="102">
        <f>N4+N5+N15+N16+N26</f>
        <v>1064</v>
      </c>
    </row>
    <row r="38" spans="1:14" ht="15">
      <c r="A38" t="s">
        <v>185</v>
      </c>
      <c r="B38" s="7">
        <v>5346</v>
      </c>
      <c r="C38" s="26">
        <v>5655</v>
      </c>
      <c r="D38" s="26">
        <v>6176</v>
      </c>
      <c r="E38" s="26">
        <v>6543</v>
      </c>
      <c r="F38" s="26">
        <v>6800</v>
      </c>
      <c r="G38" s="26">
        <v>6627</v>
      </c>
      <c r="H38" s="26">
        <v>6632</v>
      </c>
      <c r="I38" s="26">
        <v>6649</v>
      </c>
      <c r="J38" s="102">
        <f>J6+J17+J27</f>
        <v>6855.1</v>
      </c>
      <c r="K38" s="102">
        <f>K6+K17+K27</f>
        <v>5588.6</v>
      </c>
      <c r="L38" s="102">
        <f>L6+L17+L27</f>
        <v>5634.3</v>
      </c>
      <c r="M38" s="102">
        <f>M6+M17+M27</f>
        <v>5331</v>
      </c>
      <c r="N38" s="102">
        <f>N6+N17+N27</f>
        <v>5085</v>
      </c>
    </row>
    <row r="39" spans="1:13" ht="15">
      <c r="A39" t="s">
        <v>285</v>
      </c>
      <c r="C39" s="25"/>
      <c r="D39" s="25"/>
      <c r="E39" s="25"/>
      <c r="F39" s="25"/>
      <c r="G39" s="25"/>
      <c r="H39" s="25"/>
      <c r="I39" s="25"/>
      <c r="J39" s="32"/>
      <c r="K39" s="32"/>
      <c r="L39" s="32"/>
      <c r="M39" s="32"/>
    </row>
    <row r="40" spans="1:14" ht="15">
      <c r="A40" s="1"/>
      <c r="B40" s="1"/>
      <c r="C40" s="33"/>
      <c r="D40" s="33"/>
      <c r="E40" s="33"/>
      <c r="F40" s="33"/>
      <c r="G40" s="33"/>
      <c r="H40" s="33"/>
      <c r="I40" s="33"/>
      <c r="J40" s="34"/>
      <c r="K40" s="25"/>
      <c r="L40" s="25"/>
      <c r="N40" s="101" t="s">
        <v>186</v>
      </c>
    </row>
    <row r="41" spans="1:14" ht="15">
      <c r="A41" s="1" t="s">
        <v>187</v>
      </c>
      <c r="B41" s="14">
        <v>54.7</v>
      </c>
      <c r="C41" s="38">
        <v>65.6</v>
      </c>
      <c r="D41" s="38">
        <v>71.4</v>
      </c>
      <c r="E41" s="38">
        <v>74.2</v>
      </c>
      <c r="F41" s="38">
        <v>59.8</v>
      </c>
      <c r="G41" s="38">
        <v>41.5</v>
      </c>
      <c r="H41" s="38">
        <v>46.3</v>
      </c>
      <c r="I41" s="38">
        <v>47.6</v>
      </c>
      <c r="J41" s="38">
        <v>56.5</v>
      </c>
      <c r="K41" s="38">
        <v>66.4</v>
      </c>
      <c r="L41" s="41">
        <v>64.2</v>
      </c>
      <c r="M41" s="81">
        <v>57</v>
      </c>
      <c r="N41" s="103"/>
    </row>
    <row r="42" spans="1:13" ht="15">
      <c r="A42" s="1"/>
      <c r="B42" s="1"/>
      <c r="C42" s="33"/>
      <c r="D42" s="33"/>
      <c r="E42" s="33"/>
      <c r="F42" s="33"/>
      <c r="G42" s="33"/>
      <c r="H42" s="33"/>
      <c r="I42" s="33"/>
      <c r="J42" s="33"/>
      <c r="K42" s="33"/>
      <c r="L42" s="25"/>
      <c r="M42" s="79"/>
    </row>
    <row r="43" spans="1:14" ht="15">
      <c r="A43" s="1"/>
      <c r="B43" s="1"/>
      <c r="C43" s="33"/>
      <c r="D43" s="33"/>
      <c r="E43" s="33"/>
      <c r="F43" s="33"/>
      <c r="G43" s="33"/>
      <c r="H43" s="33"/>
      <c r="I43" s="33"/>
      <c r="J43" s="33"/>
      <c r="K43" s="25"/>
      <c r="L43" s="25"/>
      <c r="N43" s="101" t="s">
        <v>188</v>
      </c>
    </row>
    <row r="44" spans="1:14" ht="15">
      <c r="A44" s="1" t="s">
        <v>197</v>
      </c>
      <c r="B44" s="10">
        <v>27798</v>
      </c>
      <c r="C44" s="27">
        <v>30622</v>
      </c>
      <c r="D44" s="27">
        <v>33481</v>
      </c>
      <c r="E44" s="27">
        <v>37774</v>
      </c>
      <c r="F44" s="27">
        <v>41427</v>
      </c>
      <c r="G44" s="27">
        <v>45714</v>
      </c>
      <c r="H44" s="27">
        <v>46614</v>
      </c>
      <c r="I44" s="27">
        <v>47912</v>
      </c>
      <c r="J44" s="27">
        <v>50267</v>
      </c>
      <c r="K44" s="27">
        <v>51716</v>
      </c>
      <c r="L44" s="26">
        <v>51952</v>
      </c>
      <c r="M44" s="28">
        <v>52875</v>
      </c>
      <c r="N44" s="103"/>
    </row>
    <row r="45" spans="1:14" ht="15.75" thickBot="1">
      <c r="A45" s="12" t="s">
        <v>198</v>
      </c>
      <c r="B45" s="8">
        <v>10993</v>
      </c>
      <c r="C45" s="29">
        <v>10272</v>
      </c>
      <c r="D45" s="29">
        <v>11512</v>
      </c>
      <c r="E45" s="29">
        <v>11953</v>
      </c>
      <c r="F45" s="29">
        <v>12124</v>
      </c>
      <c r="G45" s="29">
        <v>13316</v>
      </c>
      <c r="H45" s="29">
        <v>19619</v>
      </c>
      <c r="I45" s="29">
        <v>16388</v>
      </c>
      <c r="J45" s="29">
        <v>19735</v>
      </c>
      <c r="K45" s="29">
        <v>23337</v>
      </c>
      <c r="L45" s="29">
        <v>23369</v>
      </c>
      <c r="M45" s="30">
        <v>32631</v>
      </c>
      <c r="N45" s="104"/>
    </row>
    <row r="47" spans="3:14" ht="15">
      <c r="C47" s="40" t="str">
        <f>IF(ABS(C37-C26-C16-C15-C5-C4)&gt;comments!$A$1,C37-C26-C16-C15-C5-C4," ")</f>
        <v> </v>
      </c>
      <c r="D47" s="40" t="str">
        <f>IF(ABS(D37-D26-D16-D15-D5-D4)&gt;comments!$A$1,D37-D26-D16-D15-D5-D4," ")</f>
        <v> </v>
      </c>
      <c r="E47" s="40" t="str">
        <f>IF(ABS(E37-E26-E16-E15-E5-E4)&gt;comments!$A$1,E37-E26-E16-E15-E5-E4," ")</f>
        <v> </v>
      </c>
      <c r="F47" s="40" t="str">
        <f>IF(ABS(F37-F26-F16-F15-F5-F4)&gt;comments!$A$1,F37-F26-F16-F15-F5-F4," ")</f>
        <v> </v>
      </c>
      <c r="G47" s="40" t="str">
        <f>IF(ABS(G37-G26-G16-G15-G5-G4)&gt;comments!$A$1,G37-G26-G16-G15-G5-G4," ")</f>
        <v> </v>
      </c>
      <c r="H47" s="40" t="str">
        <f>IF(ABS(H37-H26-H16-H15-H5-H4)&gt;comments!$A$1,H37-H26-H16-H15-H5-H4," ")</f>
        <v> </v>
      </c>
      <c r="I47" s="40" t="str">
        <f>IF(ABS(I37-I26-I16-I15-I5-I4)&gt;comments!$A$1,I37-I26-I16-I15-I5-I4," ")</f>
        <v> </v>
      </c>
      <c r="J47" s="40" t="str">
        <f>IF(ABS(J37-J50-J26-J16-J15-J5-J4)&gt;comments!$A$1,J37-J26-J16-J15-J5-J4," ")</f>
        <v> </v>
      </c>
      <c r="K47" s="40" t="str">
        <f>IF(ABS(K37-K50-K26-K16-K15-K5-K4)&gt;comments!$A$1,K37-K26-K16-K15-K5-K4," ")</f>
        <v> </v>
      </c>
      <c r="L47" s="40" t="str">
        <f>IF(ABS(L37-L50-L26-L16-L15-L5-L4)&gt;comments!$A$1,L37-L26-L16-L15-L5-L4," ")</f>
        <v> </v>
      </c>
      <c r="M47" s="40" t="str">
        <f>IF(ABS(M37-M50-M26-M16-M15-M5-M4)&gt;comments!$A$1,M37-M26-M16-M15-M5-M4," ")</f>
        <v> </v>
      </c>
      <c r="N47" s="40" t="str">
        <f>IF(ABS(N37-N50-N26-N16-N15-N5-N4)&gt;comments!$A$1,N37-N26-N16-N15-N5-N4," ")</f>
        <v> </v>
      </c>
    </row>
    <row r="48" spans="1:14" ht="15.75">
      <c r="A48" s="37" t="s">
        <v>259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101" t="s">
        <v>182</v>
      </c>
    </row>
    <row r="49" spans="1:14" ht="15">
      <c r="A49" s="5" t="s">
        <v>183</v>
      </c>
      <c r="C49" s="94" t="s">
        <v>180</v>
      </c>
      <c r="D49" s="94" t="s">
        <v>180</v>
      </c>
      <c r="E49" s="94" t="s">
        <v>180</v>
      </c>
      <c r="F49" s="94" t="s">
        <v>180</v>
      </c>
      <c r="G49" s="94" t="s">
        <v>180</v>
      </c>
      <c r="H49" s="94" t="s">
        <v>180</v>
      </c>
      <c r="I49" s="94" t="s">
        <v>180</v>
      </c>
      <c r="J49" s="26">
        <v>199.863</v>
      </c>
      <c r="K49" s="26">
        <v>266.051</v>
      </c>
      <c r="L49" s="26">
        <v>284.122</v>
      </c>
      <c r="M49" s="72">
        <v>252.714</v>
      </c>
      <c r="N49" s="25">
        <v>252</v>
      </c>
    </row>
    <row r="50" spans="1:14" ht="15">
      <c r="A50" t="s">
        <v>184</v>
      </c>
      <c r="C50" s="94" t="s">
        <v>180</v>
      </c>
      <c r="D50" s="94" t="s">
        <v>180</v>
      </c>
      <c r="E50" s="94" t="s">
        <v>180</v>
      </c>
      <c r="F50" s="94" t="s">
        <v>180</v>
      </c>
      <c r="G50" s="94" t="s">
        <v>180</v>
      </c>
      <c r="H50" s="94" t="s">
        <v>180</v>
      </c>
      <c r="I50" s="94" t="s">
        <v>180</v>
      </c>
      <c r="J50" s="26">
        <v>17.926</v>
      </c>
      <c r="K50" s="26">
        <v>21.692</v>
      </c>
      <c r="L50" s="26">
        <v>22.971</v>
      </c>
      <c r="M50" s="26">
        <v>20.797</v>
      </c>
      <c r="N50" s="25">
        <v>25</v>
      </c>
    </row>
    <row r="51" spans="1:14" ht="15">
      <c r="A51" t="s">
        <v>185</v>
      </c>
      <c r="C51" s="94" t="s">
        <v>180</v>
      </c>
      <c r="D51" s="94" t="s">
        <v>180</v>
      </c>
      <c r="E51" s="94" t="s">
        <v>180</v>
      </c>
      <c r="F51" s="94" t="s">
        <v>180</v>
      </c>
      <c r="G51" s="94" t="s">
        <v>180</v>
      </c>
      <c r="H51" s="94" t="s">
        <v>180</v>
      </c>
      <c r="I51" s="94" t="s">
        <v>180</v>
      </c>
      <c r="J51" s="93">
        <v>535.6555</v>
      </c>
      <c r="K51" s="93">
        <v>697.9275</v>
      </c>
      <c r="L51" s="93">
        <v>741.7145</v>
      </c>
      <c r="M51" s="93">
        <v>660.087</v>
      </c>
      <c r="N51" s="25">
        <v>667</v>
      </c>
    </row>
    <row r="52" spans="1:14" ht="15" customHeight="1" thickBot="1">
      <c r="A52" s="3"/>
      <c r="B52" s="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95"/>
      <c r="N52" s="3"/>
    </row>
    <row r="53" ht="12.75">
      <c r="A53" t="s">
        <v>199</v>
      </c>
    </row>
    <row r="54" ht="12.75">
      <c r="A54" t="s">
        <v>200</v>
      </c>
    </row>
    <row r="55" ht="12.75">
      <c r="A55" t="s">
        <v>201</v>
      </c>
    </row>
    <row r="56" ht="12.75">
      <c r="A56" t="s">
        <v>278</v>
      </c>
    </row>
  </sheetData>
  <printOptions/>
  <pageMargins left="0.75" right="0.75" top="1" bottom="1" header="0.5" footer="0.5"/>
  <pageSetup fitToHeight="1" fitToWidth="1" horizontalDpi="300" verticalDpi="300" orientation="portrait" paperSize="9" scale="65" r:id="rId1"/>
  <headerFooter alignWithMargins="0">
    <oddHeader>&amp;L&amp;"Arial,Bold"&amp;16WATER TRANSPORT</oddHeader>
    <oddFooter>&amp;C&amp;14 111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75" zoomScaleNormal="75" workbookViewId="0" topLeftCell="A2">
      <selection activeCell="E31" sqref="E31"/>
    </sheetView>
  </sheetViews>
  <sheetFormatPr defaultColWidth="9.140625" defaultRowHeight="12.75"/>
  <cols>
    <col min="1" max="1" width="37.8515625" style="195" customWidth="1"/>
    <col min="2" max="2" width="0.13671875" style="195" hidden="1" customWidth="1"/>
    <col min="3" max="9" width="9.28125" style="195" bestFit="1" customWidth="1"/>
    <col min="10" max="13" width="9.7109375" style="195" bestFit="1" customWidth="1"/>
    <col min="14" max="16384" width="9.140625" style="195" customWidth="1"/>
  </cols>
  <sheetData>
    <row r="1" spans="1:11" ht="15.75" hidden="1">
      <c r="A1" s="195" t="s">
        <v>287</v>
      </c>
      <c r="K1" s="432" t="s">
        <v>504</v>
      </c>
    </row>
    <row r="2" ht="9.75" customHeight="1"/>
    <row r="3" spans="1:10" s="25" customFormat="1" ht="20.25">
      <c r="A3" s="37" t="s">
        <v>91</v>
      </c>
      <c r="B3" s="33"/>
      <c r="C3" s="33"/>
      <c r="D3" s="33"/>
      <c r="E3" s="33"/>
      <c r="F3" s="33"/>
      <c r="G3" s="33"/>
      <c r="J3" s="589" t="s">
        <v>741</v>
      </c>
    </row>
    <row r="4" spans="1:7" ht="9" customHeight="1">
      <c r="A4" s="345"/>
      <c r="B4" s="345"/>
      <c r="C4" s="345"/>
      <c r="D4" s="345"/>
      <c r="E4" s="345"/>
      <c r="F4" s="345"/>
      <c r="G4" s="345"/>
    </row>
    <row r="5" spans="1:13" ht="19.5" customHeight="1">
      <c r="A5" s="517" t="s">
        <v>202</v>
      </c>
      <c r="B5" s="470">
        <v>1987</v>
      </c>
      <c r="C5" s="518">
        <v>1998</v>
      </c>
      <c r="D5" s="518">
        <v>1999</v>
      </c>
      <c r="E5" s="518">
        <v>2000</v>
      </c>
      <c r="F5" s="518">
        <v>2001</v>
      </c>
      <c r="G5" s="518">
        <v>2002</v>
      </c>
      <c r="H5" s="518">
        <v>2003</v>
      </c>
      <c r="I5" s="518">
        <v>2004</v>
      </c>
      <c r="J5" s="518">
        <v>2005</v>
      </c>
      <c r="K5" s="518">
        <v>2006</v>
      </c>
      <c r="L5" s="518">
        <v>2007</v>
      </c>
      <c r="M5" s="518">
        <v>2008</v>
      </c>
    </row>
    <row r="6" spans="1:5" ht="8.25" customHeight="1">
      <c r="A6" s="498"/>
      <c r="B6" s="457"/>
      <c r="C6" s="499"/>
      <c r="D6" s="499"/>
      <c r="E6" s="499"/>
    </row>
    <row r="7" spans="1:13" ht="19.5" customHeight="1">
      <c r="A7" s="500" t="s">
        <v>185</v>
      </c>
      <c r="B7" s="457"/>
      <c r="C7" s="499"/>
      <c r="D7" s="499"/>
      <c r="H7" s="501"/>
      <c r="I7" s="501"/>
      <c r="J7" s="501"/>
      <c r="L7" s="516"/>
      <c r="M7" s="516" t="s">
        <v>177</v>
      </c>
    </row>
    <row r="8" spans="1:5" ht="8.25" customHeight="1">
      <c r="A8" s="500"/>
      <c r="B8" s="457"/>
      <c r="C8" s="499"/>
      <c r="D8" s="499"/>
      <c r="E8" s="499"/>
    </row>
    <row r="9" spans="1:4" ht="15" customHeight="1">
      <c r="A9" s="457" t="s">
        <v>75</v>
      </c>
      <c r="B9" s="502"/>
      <c r="C9" s="503"/>
      <c r="D9" s="362"/>
    </row>
    <row r="10" spans="1:13" ht="15">
      <c r="A10" s="345" t="s">
        <v>285</v>
      </c>
      <c r="B10" s="362"/>
      <c r="C10" s="504">
        <v>66.5</v>
      </c>
      <c r="D10" s="406">
        <v>65.6</v>
      </c>
      <c r="E10" s="447">
        <v>63.2</v>
      </c>
      <c r="F10" s="447">
        <v>64.7</v>
      </c>
      <c r="G10" s="450">
        <v>63.6</v>
      </c>
      <c r="H10" s="450">
        <v>71.136</v>
      </c>
      <c r="I10" s="450">
        <v>77.7</v>
      </c>
      <c r="J10" s="450">
        <v>75.363</v>
      </c>
      <c r="K10" s="450">
        <v>74.8</v>
      </c>
      <c r="L10" s="450">
        <v>74.2</v>
      </c>
      <c r="M10" s="450">
        <v>76.2</v>
      </c>
    </row>
    <row r="11" spans="1:13" ht="15">
      <c r="A11" s="345" t="s">
        <v>229</v>
      </c>
      <c r="B11" s="362"/>
      <c r="C11" s="504">
        <v>56.1</v>
      </c>
      <c r="D11" s="406">
        <v>56.4</v>
      </c>
      <c r="E11" s="447">
        <v>55.1</v>
      </c>
      <c r="F11" s="447">
        <v>54</v>
      </c>
      <c r="G11" s="450">
        <v>54.2</v>
      </c>
      <c r="H11" s="450">
        <v>60.288</v>
      </c>
      <c r="I11" s="450">
        <v>61.7</v>
      </c>
      <c r="J11" s="450">
        <v>58.7</v>
      </c>
      <c r="K11" s="450">
        <v>58.6</v>
      </c>
      <c r="L11" s="450">
        <v>60.5</v>
      </c>
      <c r="M11" s="450">
        <v>55</v>
      </c>
    </row>
    <row r="12" spans="1:13" ht="15">
      <c r="A12" s="345" t="s">
        <v>230</v>
      </c>
      <c r="B12" s="362"/>
      <c r="C12" s="504">
        <v>56</v>
      </c>
      <c r="D12" s="406">
        <v>57.8</v>
      </c>
      <c r="E12" s="447">
        <v>57</v>
      </c>
      <c r="F12" s="447">
        <v>61.7</v>
      </c>
      <c r="G12" s="450">
        <v>60.9</v>
      </c>
      <c r="H12" s="450">
        <v>64.314</v>
      </c>
      <c r="I12" s="450">
        <v>64.3</v>
      </c>
      <c r="J12" s="450">
        <v>63.761</v>
      </c>
      <c r="K12" s="450">
        <v>64</v>
      </c>
      <c r="L12" s="450">
        <v>65</v>
      </c>
      <c r="M12" s="450">
        <v>65.2</v>
      </c>
    </row>
    <row r="13" spans="1:13" ht="15">
      <c r="A13" s="345" t="s">
        <v>231</v>
      </c>
      <c r="B13" s="362"/>
      <c r="C13" s="504">
        <v>80.2</v>
      </c>
      <c r="D13" s="406">
        <v>84.9</v>
      </c>
      <c r="E13" s="447">
        <v>86</v>
      </c>
      <c r="F13" s="447">
        <v>87.5</v>
      </c>
      <c r="G13" s="450">
        <v>94.4</v>
      </c>
      <c r="H13" s="450">
        <v>96.237</v>
      </c>
      <c r="I13" s="450">
        <v>97.6</v>
      </c>
      <c r="J13" s="450">
        <v>96.653</v>
      </c>
      <c r="K13" s="450">
        <v>101.6</v>
      </c>
      <c r="L13" s="450">
        <v>98.3</v>
      </c>
      <c r="M13" s="450">
        <v>102.1</v>
      </c>
    </row>
    <row r="14" spans="1:13" ht="15">
      <c r="A14" s="345" t="s">
        <v>272</v>
      </c>
      <c r="B14" s="362"/>
      <c r="C14" s="505" t="s">
        <v>180</v>
      </c>
      <c r="D14" s="406">
        <v>16.8</v>
      </c>
      <c r="E14" s="447">
        <v>16.5</v>
      </c>
      <c r="F14" s="447">
        <v>16.8</v>
      </c>
      <c r="G14" s="450">
        <v>17.5</v>
      </c>
      <c r="H14" s="450">
        <v>18.276</v>
      </c>
      <c r="I14" s="450">
        <v>20.4</v>
      </c>
      <c r="J14" s="450">
        <v>18.152</v>
      </c>
      <c r="K14" s="450">
        <v>18.9</v>
      </c>
      <c r="L14" s="450">
        <v>18.4</v>
      </c>
      <c r="M14" s="450">
        <v>20.5</v>
      </c>
    </row>
    <row r="15" spans="1:13" ht="8.25" customHeight="1">
      <c r="A15" s="506"/>
      <c r="B15" s="362"/>
      <c r="C15" s="504"/>
      <c r="H15" s="447"/>
      <c r="I15" s="447"/>
      <c r="J15" s="447"/>
      <c r="K15" s="447"/>
      <c r="L15" s="447"/>
      <c r="M15" s="447"/>
    </row>
    <row r="16" spans="1:13" ht="15" customHeight="1">
      <c r="A16" s="507" t="s">
        <v>306</v>
      </c>
      <c r="B16" s="362"/>
      <c r="C16" s="504"/>
      <c r="H16" s="447"/>
      <c r="I16" s="447"/>
      <c r="J16" s="447"/>
      <c r="K16" s="447"/>
      <c r="L16" s="447"/>
      <c r="M16" s="447"/>
    </row>
    <row r="17" spans="1:13" ht="15" customHeight="1">
      <c r="A17" s="508" t="s">
        <v>76</v>
      </c>
      <c r="B17" s="362"/>
      <c r="C17" s="504">
        <v>1.9</v>
      </c>
      <c r="D17" s="504">
        <v>1.6</v>
      </c>
      <c r="E17" s="195">
        <v>1.3</v>
      </c>
      <c r="F17" s="266">
        <v>0.25</v>
      </c>
      <c r="G17" s="509" t="s">
        <v>143</v>
      </c>
      <c r="H17" s="509" t="s">
        <v>143</v>
      </c>
      <c r="I17" s="509" t="s">
        <v>143</v>
      </c>
      <c r="J17" s="509" t="s">
        <v>143</v>
      </c>
      <c r="K17" s="509" t="s">
        <v>143</v>
      </c>
      <c r="L17" s="509" t="s">
        <v>143</v>
      </c>
      <c r="M17" s="509" t="s">
        <v>143</v>
      </c>
    </row>
    <row r="18" spans="1:3" ht="8.25" customHeight="1">
      <c r="A18" s="506"/>
      <c r="B18" s="362"/>
      <c r="C18" s="504"/>
    </row>
    <row r="19" spans="1:3" ht="18.75">
      <c r="A19" s="457" t="s">
        <v>77</v>
      </c>
      <c r="B19" s="362"/>
      <c r="C19" s="504"/>
    </row>
    <row r="20" spans="1:13" ht="15">
      <c r="A20" s="345" t="s">
        <v>257</v>
      </c>
      <c r="B20" s="362"/>
      <c r="C20" s="504">
        <v>786.4</v>
      </c>
      <c r="D20" s="510">
        <v>1062.6</v>
      </c>
      <c r="E20" s="447">
        <v>1076.6</v>
      </c>
      <c r="F20" s="447">
        <v>1129.3</v>
      </c>
      <c r="G20" s="450">
        <v>1163.7</v>
      </c>
      <c r="H20" s="511">
        <v>1259.597</v>
      </c>
      <c r="I20" s="511">
        <v>1254.7</v>
      </c>
      <c r="J20" s="511">
        <v>1280.3</v>
      </c>
      <c r="K20" s="511">
        <v>1306.9</v>
      </c>
      <c r="L20" s="511">
        <v>1329.4</v>
      </c>
      <c r="M20" s="511">
        <v>1308.5</v>
      </c>
    </row>
    <row r="21" spans="1:3" ht="8.25" customHeight="1">
      <c r="A21" s="345"/>
      <c r="B21" s="362"/>
      <c r="C21" s="504"/>
    </row>
    <row r="22" spans="1:3" ht="15.75">
      <c r="A22" s="457" t="s">
        <v>474</v>
      </c>
      <c r="B22" s="362"/>
      <c r="C22" s="505"/>
    </row>
    <row r="23" spans="1:13" ht="18">
      <c r="A23" s="345" t="s">
        <v>78</v>
      </c>
      <c r="B23" s="362"/>
      <c r="C23" s="505">
        <v>26.2</v>
      </c>
      <c r="D23" s="195">
        <v>28.1</v>
      </c>
      <c r="E23" s="266">
        <v>26.2</v>
      </c>
      <c r="F23" s="266">
        <v>27.527</v>
      </c>
      <c r="G23" s="448">
        <v>32.5</v>
      </c>
      <c r="H23" s="448">
        <v>43.48</v>
      </c>
      <c r="I23" s="448">
        <v>56.06</v>
      </c>
      <c r="J23" s="448">
        <v>35.7</v>
      </c>
      <c r="K23" s="448">
        <v>29.5</v>
      </c>
      <c r="L23" s="448">
        <v>39.1</v>
      </c>
      <c r="M23" s="448">
        <v>40.2</v>
      </c>
    </row>
    <row r="24" spans="1:13" ht="15">
      <c r="A24" s="345" t="s">
        <v>273</v>
      </c>
      <c r="B24" s="512"/>
      <c r="C24" s="195">
        <v>54.5</v>
      </c>
      <c r="D24" s="505">
        <v>57.1</v>
      </c>
      <c r="E24" s="505">
        <v>58.614</v>
      </c>
      <c r="F24" s="505">
        <v>63.566</v>
      </c>
      <c r="G24" s="441">
        <v>62.9</v>
      </c>
      <c r="H24" s="441">
        <v>62.737</v>
      </c>
      <c r="I24" s="441">
        <v>66.24</v>
      </c>
      <c r="J24" s="441">
        <v>67.7</v>
      </c>
      <c r="K24" s="448">
        <v>73.3</v>
      </c>
      <c r="L24" s="448">
        <v>71.6</v>
      </c>
      <c r="M24" s="448">
        <v>72.4</v>
      </c>
    </row>
    <row r="25" spans="1:13" ht="18">
      <c r="A25" s="345" t="s">
        <v>79</v>
      </c>
      <c r="B25" s="512"/>
      <c r="C25" s="505" t="s">
        <v>180</v>
      </c>
      <c r="D25" s="505" t="s">
        <v>180</v>
      </c>
      <c r="E25" s="505">
        <v>13</v>
      </c>
      <c r="F25" s="505">
        <v>12.685</v>
      </c>
      <c r="G25" s="441">
        <v>9.2</v>
      </c>
      <c r="H25" s="441">
        <v>20.17</v>
      </c>
      <c r="I25" s="441">
        <v>17.741</v>
      </c>
      <c r="J25" s="441">
        <v>23.4</v>
      </c>
      <c r="K25" s="448">
        <v>21.3</v>
      </c>
      <c r="L25" s="448">
        <v>15.2</v>
      </c>
      <c r="M25" s="448">
        <v>14.6</v>
      </c>
    </row>
    <row r="26" spans="1:13" ht="18">
      <c r="A26" s="345" t="s">
        <v>80</v>
      </c>
      <c r="B26" s="512"/>
      <c r="C26" s="505" t="s">
        <v>180</v>
      </c>
      <c r="D26" s="505" t="s">
        <v>180</v>
      </c>
      <c r="E26" s="505">
        <v>19.053</v>
      </c>
      <c r="F26" s="505">
        <v>22.247</v>
      </c>
      <c r="G26" s="441">
        <v>17.3</v>
      </c>
      <c r="H26" s="441">
        <v>18.172</v>
      </c>
      <c r="I26" s="441">
        <v>12.175</v>
      </c>
      <c r="J26" s="441">
        <v>13.4</v>
      </c>
      <c r="K26" s="448">
        <v>14.3</v>
      </c>
      <c r="L26" s="448">
        <v>12.7</v>
      </c>
      <c r="M26" s="448">
        <v>14.4</v>
      </c>
    </row>
    <row r="27" spans="1:3" ht="8.25" customHeight="1">
      <c r="A27" s="345"/>
      <c r="B27" s="362"/>
      <c r="C27" s="504"/>
    </row>
    <row r="28" spans="1:3" ht="15.75">
      <c r="A28" s="457" t="s">
        <v>233</v>
      </c>
      <c r="B28" s="362"/>
      <c r="C28" s="456"/>
    </row>
    <row r="29" spans="1:2" ht="15">
      <c r="A29" s="345" t="s">
        <v>308</v>
      </c>
      <c r="B29" s="362"/>
    </row>
    <row r="30" spans="1:13" ht="18">
      <c r="A30" s="345" t="s">
        <v>81</v>
      </c>
      <c r="B30" s="362"/>
      <c r="C30" s="505" t="s">
        <v>180</v>
      </c>
      <c r="D30" s="505" t="s">
        <v>180</v>
      </c>
      <c r="E30" s="505" t="s">
        <v>180</v>
      </c>
      <c r="F30" s="505" t="s">
        <v>180</v>
      </c>
      <c r="G30" s="441" t="s">
        <v>180</v>
      </c>
      <c r="H30" s="441" t="s">
        <v>180</v>
      </c>
      <c r="I30" s="441" t="s">
        <v>180</v>
      </c>
      <c r="J30" s="441" t="s">
        <v>180</v>
      </c>
      <c r="K30" s="441" t="s">
        <v>180</v>
      </c>
      <c r="L30" s="441" t="s">
        <v>180</v>
      </c>
      <c r="M30" s="441" t="s">
        <v>180</v>
      </c>
    </row>
    <row r="31" spans="1:13" ht="18">
      <c r="A31" s="195" t="s">
        <v>82</v>
      </c>
      <c r="C31" s="441">
        <v>11.06</v>
      </c>
      <c r="D31" s="266">
        <v>13.883</v>
      </c>
      <c r="E31" s="266">
        <v>8.903</v>
      </c>
      <c r="F31" s="266">
        <v>8.118</v>
      </c>
      <c r="G31" s="448">
        <v>7.531</v>
      </c>
      <c r="H31" s="448">
        <v>5.8</v>
      </c>
      <c r="I31" s="448">
        <v>5.95</v>
      </c>
      <c r="J31" s="448">
        <v>5.6</v>
      </c>
      <c r="K31" s="448">
        <v>7</v>
      </c>
      <c r="L31" s="448">
        <v>16.7</v>
      </c>
      <c r="M31" s="441" t="s">
        <v>180</v>
      </c>
    </row>
    <row r="32" spans="3:13" ht="15">
      <c r="C32" s="441"/>
      <c r="D32" s="266"/>
      <c r="E32" s="266"/>
      <c r="F32" s="266"/>
      <c r="G32" s="266"/>
      <c r="H32" s="266"/>
      <c r="I32" s="266"/>
      <c r="J32" s="266"/>
      <c r="K32" s="266"/>
      <c r="L32" s="266"/>
      <c r="M32" s="266"/>
    </row>
    <row r="33" spans="1:13" ht="15.75">
      <c r="A33" s="432" t="s">
        <v>332</v>
      </c>
      <c r="C33" s="441"/>
      <c r="D33" s="266"/>
      <c r="E33" s="266"/>
      <c r="F33" s="266"/>
      <c r="G33" s="266"/>
      <c r="H33" s="266"/>
      <c r="I33" s="266"/>
      <c r="J33" s="266"/>
      <c r="K33" s="266"/>
      <c r="L33" s="266"/>
      <c r="M33" s="266"/>
    </row>
    <row r="34" spans="1:13" ht="15">
      <c r="A34" s="195" t="s">
        <v>333</v>
      </c>
      <c r="C34" s="441" t="s">
        <v>180</v>
      </c>
      <c r="D34" s="441" t="s">
        <v>180</v>
      </c>
      <c r="E34" s="441" t="s">
        <v>180</v>
      </c>
      <c r="F34" s="266">
        <v>2.257</v>
      </c>
      <c r="G34" s="448">
        <v>2.1</v>
      </c>
      <c r="H34" s="448">
        <v>2.4</v>
      </c>
      <c r="I34" s="448">
        <v>2.536</v>
      </c>
      <c r="J34" s="448">
        <v>2.96</v>
      </c>
      <c r="K34" s="448">
        <v>3.352</v>
      </c>
      <c r="L34" s="448">
        <v>2.62</v>
      </c>
      <c r="M34" s="448">
        <v>4.9</v>
      </c>
    </row>
    <row r="35" ht="15">
      <c r="C35" s="505"/>
    </row>
    <row r="36" spans="1:3" ht="15.75">
      <c r="A36" s="432" t="s">
        <v>401</v>
      </c>
      <c r="C36" s="505"/>
    </row>
    <row r="37" spans="1:13" ht="15">
      <c r="A37" s="195" t="s">
        <v>298</v>
      </c>
      <c r="C37" s="441">
        <v>22.119</v>
      </c>
      <c r="D37" s="441">
        <v>24.179</v>
      </c>
      <c r="E37" s="266">
        <v>12.616</v>
      </c>
      <c r="F37" s="266">
        <v>10.3</v>
      </c>
      <c r="G37" s="509">
        <v>13.4</v>
      </c>
      <c r="H37" s="509">
        <v>12.8</v>
      </c>
      <c r="I37" s="509">
        <v>9.629</v>
      </c>
      <c r="J37" s="509" t="s">
        <v>180</v>
      </c>
      <c r="K37" s="509" t="s">
        <v>180</v>
      </c>
      <c r="L37" s="509" t="s">
        <v>180</v>
      </c>
      <c r="M37" s="509" t="s">
        <v>180</v>
      </c>
    </row>
    <row r="38" spans="3:13" ht="15">
      <c r="C38" s="441"/>
      <c r="D38" s="441"/>
      <c r="E38" s="266"/>
      <c r="F38" s="266"/>
      <c r="G38" s="509"/>
      <c r="H38" s="509"/>
      <c r="I38" s="509"/>
      <c r="J38" s="509"/>
      <c r="K38" s="509"/>
      <c r="L38" s="509"/>
      <c r="M38" s="509"/>
    </row>
    <row r="39" spans="1:13" ht="18.75">
      <c r="A39" s="432" t="s">
        <v>83</v>
      </c>
      <c r="B39" s="504"/>
      <c r="F39" s="448"/>
      <c r="G39" s="448"/>
      <c r="H39" s="448"/>
      <c r="I39" s="509"/>
      <c r="J39" s="509"/>
      <c r="K39" s="509"/>
      <c r="L39" s="509"/>
      <c r="M39" s="509"/>
    </row>
    <row r="40" spans="1:13" ht="14.25" customHeight="1">
      <c r="A40" s="625" t="s">
        <v>460</v>
      </c>
      <c r="B40" s="505" t="s">
        <v>180</v>
      </c>
      <c r="C40" s="505" t="s">
        <v>180</v>
      </c>
      <c r="D40" s="505" t="s">
        <v>180</v>
      </c>
      <c r="E40" s="505" t="s">
        <v>180</v>
      </c>
      <c r="F40" s="505" t="s">
        <v>180</v>
      </c>
      <c r="G40" s="505" t="s">
        <v>180</v>
      </c>
      <c r="H40" s="505" t="s">
        <v>180</v>
      </c>
      <c r="I40" s="448">
        <v>2.654</v>
      </c>
      <c r="J40" s="509" t="s">
        <v>143</v>
      </c>
      <c r="K40" s="509" t="s">
        <v>143</v>
      </c>
      <c r="L40" s="509" t="s">
        <v>143</v>
      </c>
      <c r="M40" s="509" t="s">
        <v>143</v>
      </c>
    </row>
    <row r="41" spans="1:3" ht="14.25" customHeight="1">
      <c r="A41" s="345"/>
      <c r="B41" s="362"/>
      <c r="C41" s="504"/>
    </row>
    <row r="42" spans="1:2" ht="18.75">
      <c r="A42" s="457" t="s">
        <v>84</v>
      </c>
      <c r="B42" s="256">
        <v>96303.5</v>
      </c>
    </row>
    <row r="43" spans="1:13" ht="15">
      <c r="A43" s="195" t="s">
        <v>313</v>
      </c>
      <c r="B43" s="256"/>
      <c r="C43" s="447">
        <v>125.686</v>
      </c>
      <c r="D43" s="195">
        <v>120.4</v>
      </c>
      <c r="E43" s="513">
        <v>136.845</v>
      </c>
      <c r="F43" s="513">
        <v>138.1</v>
      </c>
      <c r="G43" s="514">
        <v>146.2</v>
      </c>
      <c r="H43" s="514">
        <v>141.2</v>
      </c>
      <c r="I43" s="514">
        <v>154.1</v>
      </c>
      <c r="J43" s="514">
        <v>146.3</v>
      </c>
      <c r="K43" s="514">
        <v>169.238</v>
      </c>
      <c r="L43" s="514">
        <v>177.495</v>
      </c>
      <c r="M43" s="514">
        <v>170.944</v>
      </c>
    </row>
    <row r="44" spans="1:13" ht="15">
      <c r="A44" s="195" t="s">
        <v>314</v>
      </c>
      <c r="B44" s="256">
        <v>183669</v>
      </c>
      <c r="C44" s="447">
        <v>206.316</v>
      </c>
      <c r="D44" s="195">
        <v>204.6</v>
      </c>
      <c r="E44" s="513">
        <v>211.011</v>
      </c>
      <c r="F44" s="513">
        <v>216.1</v>
      </c>
      <c r="G44" s="514">
        <v>229.7</v>
      </c>
      <c r="H44" s="514">
        <v>221.9</v>
      </c>
      <c r="I44" s="514">
        <v>232.1</v>
      </c>
      <c r="J44" s="514">
        <v>238.8</v>
      </c>
      <c r="K44" s="514">
        <v>244.975</v>
      </c>
      <c r="L44" s="514">
        <v>256</v>
      </c>
      <c r="M44" s="514">
        <v>248.756</v>
      </c>
    </row>
    <row r="45" spans="1:13" ht="15">
      <c r="A45" s="195" t="s">
        <v>315</v>
      </c>
      <c r="B45" s="256">
        <v>79014</v>
      </c>
      <c r="C45" s="447">
        <v>113.546</v>
      </c>
      <c r="D45" s="195">
        <v>109.3</v>
      </c>
      <c r="E45" s="513">
        <v>112.946</v>
      </c>
      <c r="F45" s="513">
        <v>113.5</v>
      </c>
      <c r="G45" s="514">
        <v>126.3</v>
      </c>
      <c r="H45" s="514">
        <v>110.2</v>
      </c>
      <c r="I45" s="514">
        <v>122.7</v>
      </c>
      <c r="J45" s="514">
        <v>108.4</v>
      </c>
      <c r="K45" s="514">
        <v>117.913</v>
      </c>
      <c r="L45" s="514">
        <v>131.776</v>
      </c>
      <c r="M45" s="441" t="s">
        <v>180</v>
      </c>
    </row>
    <row r="46" spans="1:13" ht="18">
      <c r="A46" s="195" t="s">
        <v>85</v>
      </c>
      <c r="B46" s="256">
        <v>155111</v>
      </c>
      <c r="C46" s="447">
        <v>189.178</v>
      </c>
      <c r="D46" s="195">
        <v>205.3</v>
      </c>
      <c r="E46" s="513">
        <v>185.816</v>
      </c>
      <c r="F46" s="513">
        <v>180.7</v>
      </c>
      <c r="G46" s="514">
        <v>206.3</v>
      </c>
      <c r="H46" s="514">
        <v>194.5</v>
      </c>
      <c r="I46" s="514">
        <v>213</v>
      </c>
      <c r="J46" s="514">
        <v>196.8</v>
      </c>
      <c r="K46" s="514">
        <v>207.874</v>
      </c>
      <c r="L46" s="514">
        <v>206.84</v>
      </c>
      <c r="M46" s="514">
        <v>214.432</v>
      </c>
    </row>
    <row r="47" spans="1:13" ht="15">
      <c r="A47" s="195" t="s">
        <v>316</v>
      </c>
      <c r="B47" s="256"/>
      <c r="C47" s="505">
        <v>19.1</v>
      </c>
      <c r="D47" s="447">
        <v>20.6</v>
      </c>
      <c r="E47" s="513">
        <v>20.391</v>
      </c>
      <c r="F47" s="513">
        <v>20.2</v>
      </c>
      <c r="G47" s="514">
        <v>23.5</v>
      </c>
      <c r="H47" s="514">
        <v>19.3</v>
      </c>
      <c r="I47" s="514">
        <v>23.4</v>
      </c>
      <c r="J47" s="514">
        <v>18.4</v>
      </c>
      <c r="K47" s="514">
        <v>20.539</v>
      </c>
      <c r="L47" s="514">
        <v>23.475</v>
      </c>
      <c r="M47" s="441" t="s">
        <v>180</v>
      </c>
    </row>
    <row r="48" spans="2:13" ht="15">
      <c r="B48" s="256"/>
      <c r="C48" s="505"/>
      <c r="D48" s="505"/>
      <c r="E48" s="505"/>
      <c r="F48" s="447"/>
      <c r="I48" s="447"/>
      <c r="J48" s="447"/>
      <c r="K48" s="447"/>
      <c r="L48" s="447"/>
      <c r="M48" s="447"/>
    </row>
    <row r="49" spans="1:6" ht="15.75">
      <c r="A49" s="432" t="s">
        <v>600</v>
      </c>
      <c r="B49" s="256"/>
      <c r="C49" s="505"/>
      <c r="D49" s="505"/>
      <c r="E49" s="505"/>
      <c r="F49" s="447"/>
    </row>
    <row r="50" spans="1:13" ht="18">
      <c r="A50" s="195" t="s">
        <v>86</v>
      </c>
      <c r="B50" s="256"/>
      <c r="C50" s="447">
        <v>148.4</v>
      </c>
      <c r="D50" s="447">
        <v>147.9</v>
      </c>
      <c r="E50" s="266">
        <v>142.09</v>
      </c>
      <c r="F50" s="266">
        <v>133.6</v>
      </c>
      <c r="G50" s="448">
        <v>132.6</v>
      </c>
      <c r="H50" s="448">
        <v>128.8</v>
      </c>
      <c r="I50" s="448">
        <v>129.1</v>
      </c>
      <c r="J50" s="448">
        <v>145.1</v>
      </c>
      <c r="K50" s="448">
        <v>149.85</v>
      </c>
      <c r="L50" s="448">
        <v>149.5</v>
      </c>
      <c r="M50" s="448">
        <v>141.4</v>
      </c>
    </row>
    <row r="51" spans="1:13" ht="18">
      <c r="A51" s="195" t="s">
        <v>87</v>
      </c>
      <c r="B51" s="256"/>
      <c r="C51" s="505" t="s">
        <v>180</v>
      </c>
      <c r="D51" s="505" t="s">
        <v>180</v>
      </c>
      <c r="E51" s="505" t="s">
        <v>180</v>
      </c>
      <c r="F51" s="266">
        <v>74.4</v>
      </c>
      <c r="G51" s="448">
        <v>72.5</v>
      </c>
      <c r="H51" s="448">
        <v>78.9</v>
      </c>
      <c r="I51" s="448">
        <v>69.5</v>
      </c>
      <c r="J51" s="448">
        <v>72.8</v>
      </c>
      <c r="K51" s="448">
        <v>74.875</v>
      </c>
      <c r="L51" s="448">
        <v>71.28</v>
      </c>
      <c r="M51" s="448">
        <v>70</v>
      </c>
    </row>
    <row r="52" spans="2:6" ht="15">
      <c r="B52" s="256"/>
      <c r="C52" s="505"/>
      <c r="D52" s="505"/>
      <c r="E52" s="505"/>
      <c r="F52" s="447"/>
    </row>
    <row r="53" spans="1:6" ht="18.75">
      <c r="A53" s="432" t="s">
        <v>88</v>
      </c>
      <c r="B53" s="256"/>
      <c r="C53" s="505"/>
      <c r="D53" s="505"/>
      <c r="E53" s="505"/>
      <c r="F53" s="447"/>
    </row>
    <row r="54" spans="1:13" ht="18">
      <c r="A54" s="195" t="s">
        <v>89</v>
      </c>
      <c r="B54" s="256"/>
      <c r="C54" s="266">
        <v>21</v>
      </c>
      <c r="D54" s="447">
        <v>20.1</v>
      </c>
      <c r="E54" s="195">
        <v>20.8</v>
      </c>
      <c r="F54" s="195">
        <v>18.5</v>
      </c>
      <c r="G54" s="439">
        <v>21.1</v>
      </c>
      <c r="H54" s="259" t="s">
        <v>143</v>
      </c>
      <c r="I54" s="259" t="s">
        <v>143</v>
      </c>
      <c r="J54" s="259" t="s">
        <v>143</v>
      </c>
      <c r="K54" s="259" t="s">
        <v>143</v>
      </c>
      <c r="L54" s="259" t="s">
        <v>143</v>
      </c>
      <c r="M54" s="259" t="s">
        <v>143</v>
      </c>
    </row>
    <row r="55" spans="1:13" ht="18">
      <c r="A55" s="195" t="s">
        <v>90</v>
      </c>
      <c r="B55" s="256"/>
      <c r="C55" s="259" t="s">
        <v>143</v>
      </c>
      <c r="D55" s="259" t="s">
        <v>143</v>
      </c>
      <c r="E55" s="259" t="s">
        <v>143</v>
      </c>
      <c r="F55" s="259" t="s">
        <v>143</v>
      </c>
      <c r="G55" s="259" t="s">
        <v>143</v>
      </c>
      <c r="H55" s="448">
        <v>22.847</v>
      </c>
      <c r="I55" s="448">
        <v>33.713</v>
      </c>
      <c r="J55" s="448">
        <v>38.2</v>
      </c>
      <c r="K55" s="259">
        <v>37.3</v>
      </c>
      <c r="L55" s="259">
        <v>36.5</v>
      </c>
      <c r="M55" s="259">
        <v>34.2</v>
      </c>
    </row>
    <row r="56" spans="1:13" ht="15">
      <c r="A56" s="195" t="s">
        <v>412</v>
      </c>
      <c r="B56" s="256"/>
      <c r="C56" s="505">
        <v>60.9</v>
      </c>
      <c r="D56" s="447">
        <v>62.2</v>
      </c>
      <c r="E56" s="266">
        <v>60</v>
      </c>
      <c r="F56" s="266">
        <v>61.5</v>
      </c>
      <c r="G56" s="448">
        <v>65.6</v>
      </c>
      <c r="H56" s="448">
        <v>75.373</v>
      </c>
      <c r="I56" s="448">
        <v>95.139</v>
      </c>
      <c r="J56" s="448">
        <v>101.4</v>
      </c>
      <c r="K56" s="259">
        <v>102.6</v>
      </c>
      <c r="L56" s="259">
        <v>102.4</v>
      </c>
      <c r="M56" s="259">
        <v>101.6</v>
      </c>
    </row>
    <row r="57" spans="1:13" ht="15">
      <c r="A57" s="345" t="s">
        <v>413</v>
      </c>
      <c r="B57" s="362"/>
      <c r="C57" s="505">
        <v>156.9</v>
      </c>
      <c r="D57" s="504">
        <v>159.9</v>
      </c>
      <c r="E57" s="345">
        <v>157.8</v>
      </c>
      <c r="F57" s="436">
        <v>128</v>
      </c>
      <c r="G57" s="515">
        <v>113.2</v>
      </c>
      <c r="H57" s="515">
        <v>128.211</v>
      </c>
      <c r="I57" s="515">
        <v>142.845</v>
      </c>
      <c r="J57" s="515">
        <v>144.7</v>
      </c>
      <c r="K57" s="509">
        <v>148</v>
      </c>
      <c r="L57" s="509">
        <v>154.78</v>
      </c>
      <c r="M57" s="509">
        <v>145</v>
      </c>
    </row>
    <row r="58" spans="1:13" ht="15">
      <c r="A58" s="519" t="s">
        <v>409</v>
      </c>
      <c r="B58" s="464"/>
      <c r="C58" s="520" t="s">
        <v>180</v>
      </c>
      <c r="D58" s="520" t="s">
        <v>180</v>
      </c>
      <c r="E58" s="520" t="s">
        <v>180</v>
      </c>
      <c r="F58" s="520" t="s">
        <v>180</v>
      </c>
      <c r="G58" s="520" t="s">
        <v>180</v>
      </c>
      <c r="H58" s="521">
        <v>14.175</v>
      </c>
      <c r="I58" s="521">
        <v>17.014</v>
      </c>
      <c r="J58" s="521">
        <v>16.6</v>
      </c>
      <c r="K58" s="521">
        <v>16.4</v>
      </c>
      <c r="L58" s="521">
        <v>14</v>
      </c>
      <c r="M58" s="521">
        <v>13.9</v>
      </c>
    </row>
    <row r="59" s="199" customFormat="1" ht="18" customHeight="1">
      <c r="A59" s="199" t="s">
        <v>637</v>
      </c>
    </row>
    <row r="60" s="199" customFormat="1" ht="12.75">
      <c r="A60" s="199" t="s">
        <v>540</v>
      </c>
    </row>
    <row r="61" s="199" customFormat="1" ht="12.75">
      <c r="A61" s="199" t="s">
        <v>519</v>
      </c>
    </row>
    <row r="62" s="199" customFormat="1" ht="12.75">
      <c r="A62" s="199" t="s">
        <v>539</v>
      </c>
    </row>
    <row r="63" s="199" customFormat="1" ht="12.75">
      <c r="A63" s="199" t="s">
        <v>538</v>
      </c>
    </row>
    <row r="64" s="199" customFormat="1" ht="12.75">
      <c r="A64" s="199" t="s">
        <v>537</v>
      </c>
    </row>
    <row r="65" s="199" customFormat="1" ht="12.75">
      <c r="A65" s="199" t="s">
        <v>536</v>
      </c>
    </row>
    <row r="66" s="199" customFormat="1" ht="12.75">
      <c r="A66" s="199" t="s">
        <v>604</v>
      </c>
    </row>
    <row r="67" s="199" customFormat="1" ht="12.75">
      <c r="A67" s="199" t="s">
        <v>605</v>
      </c>
    </row>
    <row r="68" s="199" customFormat="1" ht="12.75">
      <c r="A68" s="199" t="s">
        <v>535</v>
      </c>
    </row>
    <row r="69" s="199" customFormat="1" ht="12.75">
      <c r="A69" s="199" t="s">
        <v>92</v>
      </c>
    </row>
    <row r="70" s="199" customFormat="1" ht="12.75">
      <c r="A70" s="199" t="s">
        <v>534</v>
      </c>
    </row>
    <row r="71" s="199" customFormat="1" ht="12.75">
      <c r="A71" s="199" t="s">
        <v>533</v>
      </c>
    </row>
    <row r="72" s="199" customFormat="1" ht="12.75">
      <c r="A72" s="199" t="s">
        <v>647</v>
      </c>
    </row>
    <row r="73" s="199" customFormat="1" ht="12.75">
      <c r="A73" s="199" t="s">
        <v>649</v>
      </c>
    </row>
    <row r="74" s="199" customFormat="1" ht="12.75">
      <c r="A74" s="199" t="s">
        <v>648</v>
      </c>
    </row>
    <row r="75" s="199" customFormat="1" ht="12.75">
      <c r="A75" s="199" t="s">
        <v>532</v>
      </c>
    </row>
    <row r="76" s="199" customFormat="1" ht="12.75">
      <c r="A76" s="199" t="s">
        <v>531</v>
      </c>
    </row>
    <row r="77" s="199" customFormat="1" ht="12.75">
      <c r="A77" s="199" t="s">
        <v>424</v>
      </c>
    </row>
    <row r="78" s="199" customFormat="1" ht="12.75">
      <c r="A78" s="199" t="s">
        <v>530</v>
      </c>
    </row>
    <row r="79" s="199" customFormat="1" ht="12.75">
      <c r="A79" s="199" t="s">
        <v>606</v>
      </c>
    </row>
    <row r="80" s="199" customFormat="1" ht="12.75">
      <c r="A80" s="199" t="s">
        <v>503</v>
      </c>
    </row>
    <row r="81" s="199" customFormat="1" ht="12.75">
      <c r="A81" s="199" t="s">
        <v>529</v>
      </c>
    </row>
    <row r="82" s="199" customFormat="1" ht="12.75">
      <c r="A82" s="199" t="s">
        <v>528</v>
      </c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8.7109375" style="25" customWidth="1"/>
    <col min="2" max="12" width="8.7109375" style="25" customWidth="1"/>
    <col min="13" max="16384" width="9.140625" style="25" customWidth="1"/>
  </cols>
  <sheetData>
    <row r="1" spans="1:7" ht="15.75">
      <c r="A1" s="37" t="s">
        <v>100</v>
      </c>
      <c r="B1" s="33"/>
      <c r="C1" s="33"/>
      <c r="D1" s="33"/>
      <c r="E1" s="33"/>
      <c r="F1" s="33"/>
      <c r="G1" s="33"/>
    </row>
    <row r="2" spans="1:6" ht="9" customHeight="1">
      <c r="A2" s="33"/>
      <c r="B2" s="33"/>
      <c r="C2" s="33"/>
      <c r="D2" s="33"/>
      <c r="E2" s="33"/>
      <c r="F2" s="33"/>
    </row>
    <row r="3" spans="1:12" ht="19.5" customHeight="1">
      <c r="A3" s="523" t="s">
        <v>202</v>
      </c>
      <c r="B3" s="524">
        <v>1998</v>
      </c>
      <c r="C3" s="524">
        <v>1999</v>
      </c>
      <c r="D3" s="524">
        <v>2000</v>
      </c>
      <c r="E3" s="524">
        <v>2001</v>
      </c>
      <c r="F3" s="524">
        <v>2002</v>
      </c>
      <c r="G3" s="524">
        <v>2003</v>
      </c>
      <c r="H3" s="524">
        <v>2004</v>
      </c>
      <c r="I3" s="524">
        <v>2005</v>
      </c>
      <c r="J3" s="524">
        <v>2006</v>
      </c>
      <c r="K3" s="524">
        <v>2007</v>
      </c>
      <c r="L3" s="524">
        <v>2008</v>
      </c>
    </row>
    <row r="4" spans="1:4" ht="8.25" customHeight="1">
      <c r="A4" s="89"/>
      <c r="B4" s="98"/>
      <c r="C4" s="98"/>
      <c r="D4" s="98"/>
    </row>
    <row r="5" spans="1:12" ht="15.75" customHeight="1">
      <c r="A5" s="97" t="s">
        <v>583</v>
      </c>
      <c r="B5" s="96"/>
      <c r="C5" s="96"/>
      <c r="G5" s="196"/>
      <c r="H5" s="196"/>
      <c r="I5" s="196"/>
      <c r="K5" s="16"/>
      <c r="L5" s="16" t="s">
        <v>177</v>
      </c>
    </row>
    <row r="6" spans="1:4" ht="9" customHeight="1">
      <c r="A6" s="97"/>
      <c r="B6" s="96"/>
      <c r="C6" s="96"/>
      <c r="D6" s="96"/>
    </row>
    <row r="7" spans="1:4" ht="15.75" customHeight="1">
      <c r="A7" s="37" t="s">
        <v>93</v>
      </c>
      <c r="B7" s="475"/>
      <c r="C7" s="27"/>
      <c r="D7" s="196"/>
    </row>
    <row r="8" spans="1:12" ht="15">
      <c r="A8" s="33" t="s">
        <v>285</v>
      </c>
      <c r="B8" s="39">
        <v>18.3</v>
      </c>
      <c r="C8" s="25">
        <v>18.4</v>
      </c>
      <c r="D8" s="41">
        <v>18.2</v>
      </c>
      <c r="E8" s="41">
        <v>18.8</v>
      </c>
      <c r="F8" s="81">
        <v>19</v>
      </c>
      <c r="G8" s="81">
        <v>21</v>
      </c>
      <c r="H8" s="81">
        <v>21.4</v>
      </c>
      <c r="I8" s="81">
        <v>20.704</v>
      </c>
      <c r="J8" s="81">
        <v>21</v>
      </c>
      <c r="K8" s="81">
        <v>20.6</v>
      </c>
      <c r="L8" s="81">
        <v>18.2</v>
      </c>
    </row>
    <row r="9" spans="1:12" ht="15">
      <c r="A9" s="33" t="s">
        <v>229</v>
      </c>
      <c r="B9" s="42">
        <v>9.1</v>
      </c>
      <c r="C9" s="25">
        <v>10.9</v>
      </c>
      <c r="D9" s="41">
        <v>9.5</v>
      </c>
      <c r="E9" s="41">
        <v>10.7</v>
      </c>
      <c r="F9" s="81">
        <v>9.9</v>
      </c>
      <c r="G9" s="81">
        <v>10.1</v>
      </c>
      <c r="H9" s="81">
        <v>10.2</v>
      </c>
      <c r="I9" s="81">
        <v>10.406</v>
      </c>
      <c r="J9" s="81">
        <v>10</v>
      </c>
      <c r="K9" s="81">
        <v>9.7</v>
      </c>
      <c r="L9" s="81">
        <v>9.2</v>
      </c>
    </row>
    <row r="10" spans="1:12" ht="15">
      <c r="A10" s="33" t="s">
        <v>230</v>
      </c>
      <c r="B10" s="39">
        <v>6.2</v>
      </c>
      <c r="C10" s="25">
        <v>7.6</v>
      </c>
      <c r="D10" s="41">
        <v>7.4</v>
      </c>
      <c r="E10" s="41">
        <v>7.5</v>
      </c>
      <c r="F10" s="81">
        <v>7.7</v>
      </c>
      <c r="G10" s="81">
        <v>7.4</v>
      </c>
      <c r="H10" s="81">
        <v>7.5</v>
      </c>
      <c r="I10" s="81">
        <v>7.435</v>
      </c>
      <c r="J10" s="81">
        <v>7.9</v>
      </c>
      <c r="K10" s="81">
        <v>8</v>
      </c>
      <c r="L10" s="81">
        <v>8</v>
      </c>
    </row>
    <row r="11" spans="1:12" ht="15">
      <c r="A11" s="33" t="s">
        <v>231</v>
      </c>
      <c r="B11" s="39">
        <v>16.1</v>
      </c>
      <c r="C11" s="25">
        <v>16.4</v>
      </c>
      <c r="D11" s="41">
        <v>16.3</v>
      </c>
      <c r="E11" s="41">
        <v>17.4</v>
      </c>
      <c r="F11" s="81">
        <v>19.7</v>
      </c>
      <c r="G11" s="81">
        <v>21.1</v>
      </c>
      <c r="H11" s="81">
        <v>21.2</v>
      </c>
      <c r="I11" s="81">
        <v>21.101</v>
      </c>
      <c r="J11" s="81">
        <v>21</v>
      </c>
      <c r="K11" s="81">
        <v>20.1</v>
      </c>
      <c r="L11" s="81">
        <v>20.9</v>
      </c>
    </row>
    <row r="12" spans="1:3" ht="8.25" customHeight="1">
      <c r="A12" s="522"/>
      <c r="B12" s="39"/>
      <c r="C12" s="39"/>
    </row>
    <row r="13" spans="1:3" ht="15" customHeight="1">
      <c r="A13" s="348" t="s">
        <v>306</v>
      </c>
      <c r="B13" s="39"/>
      <c r="C13" s="39"/>
    </row>
    <row r="14" spans="1:12" ht="15" customHeight="1">
      <c r="A14" s="378" t="s">
        <v>94</v>
      </c>
      <c r="B14" s="39">
        <v>1.2</v>
      </c>
      <c r="C14" s="39">
        <v>1.1</v>
      </c>
      <c r="D14" s="25">
        <v>0.9</v>
      </c>
      <c r="E14" s="25">
        <v>0.2</v>
      </c>
      <c r="F14" s="78" t="s">
        <v>143</v>
      </c>
      <c r="G14" s="78" t="s">
        <v>143</v>
      </c>
      <c r="H14" s="78" t="s">
        <v>143</v>
      </c>
      <c r="I14" s="78" t="s">
        <v>143</v>
      </c>
      <c r="J14" s="78" t="s">
        <v>143</v>
      </c>
      <c r="K14" s="78" t="s">
        <v>143</v>
      </c>
      <c r="L14" s="78" t="s">
        <v>143</v>
      </c>
    </row>
    <row r="15" spans="1:2" ht="8.25" customHeight="1">
      <c r="A15" s="522"/>
      <c r="B15" s="39"/>
    </row>
    <row r="16" spans="1:2" ht="15.75">
      <c r="A16" s="37" t="s">
        <v>232</v>
      </c>
      <c r="B16" s="39"/>
    </row>
    <row r="17" spans="1:12" ht="15">
      <c r="A17" s="33" t="s">
        <v>257</v>
      </c>
      <c r="B17" s="39">
        <v>419.5</v>
      </c>
      <c r="C17" s="25">
        <v>438.1</v>
      </c>
      <c r="D17" s="25">
        <v>451.1</v>
      </c>
      <c r="E17" s="25">
        <v>482.1</v>
      </c>
      <c r="F17" s="79">
        <v>504.1</v>
      </c>
      <c r="G17" s="156">
        <v>549.164</v>
      </c>
      <c r="H17" s="156">
        <v>553.4</v>
      </c>
      <c r="I17" s="156">
        <v>571.5</v>
      </c>
      <c r="J17" s="156">
        <v>577.8</v>
      </c>
      <c r="K17" s="156">
        <v>602</v>
      </c>
      <c r="L17" s="156">
        <v>588</v>
      </c>
    </row>
    <row r="18" spans="1:2" ht="8.25" customHeight="1">
      <c r="A18" s="33"/>
      <c r="B18" s="39"/>
    </row>
    <row r="19" ht="15.75">
      <c r="A19" s="37" t="s">
        <v>474</v>
      </c>
    </row>
    <row r="20" spans="1:12" ht="15">
      <c r="A20" s="33" t="s">
        <v>273</v>
      </c>
      <c r="B20" s="39">
        <v>20.1</v>
      </c>
      <c r="C20" s="39">
        <v>19.3</v>
      </c>
      <c r="D20" s="39">
        <v>19.7</v>
      </c>
      <c r="E20" s="39">
        <v>20.894</v>
      </c>
      <c r="F20" s="77">
        <v>21.2</v>
      </c>
      <c r="G20" s="77">
        <v>21.032</v>
      </c>
      <c r="H20" s="77">
        <v>21.938</v>
      </c>
      <c r="I20" s="77">
        <v>23.8</v>
      </c>
      <c r="J20" s="77">
        <v>23.9</v>
      </c>
      <c r="K20" s="77">
        <v>24</v>
      </c>
      <c r="L20" s="77">
        <v>23.9</v>
      </c>
    </row>
    <row r="21" spans="1:12" ht="18">
      <c r="A21" s="33" t="s">
        <v>95</v>
      </c>
      <c r="B21" s="39" t="s">
        <v>180</v>
      </c>
      <c r="C21" s="39" t="s">
        <v>180</v>
      </c>
      <c r="D21" s="39">
        <v>25</v>
      </c>
      <c r="E21" s="39">
        <v>21</v>
      </c>
      <c r="F21" s="77">
        <v>9.2</v>
      </c>
      <c r="G21" s="77">
        <v>14.337</v>
      </c>
      <c r="H21" s="77">
        <v>8.781</v>
      </c>
      <c r="I21" s="77">
        <v>16.3</v>
      </c>
      <c r="J21" s="77">
        <v>10.9</v>
      </c>
      <c r="K21" s="77">
        <v>7.6</v>
      </c>
      <c r="L21" s="77">
        <v>7.7</v>
      </c>
    </row>
    <row r="22" spans="1:2" ht="8.25" customHeight="1">
      <c r="A22" s="33"/>
      <c r="B22" s="39"/>
    </row>
    <row r="23" spans="1:2" ht="15.75">
      <c r="A23" s="37" t="s">
        <v>233</v>
      </c>
      <c r="B23" s="40"/>
    </row>
    <row r="24" ht="15">
      <c r="A24" s="33" t="s">
        <v>308</v>
      </c>
    </row>
    <row r="25" spans="1:12" ht="15">
      <c r="A25" s="33" t="s">
        <v>311</v>
      </c>
      <c r="B25" s="39">
        <v>219.5</v>
      </c>
      <c r="C25" s="25">
        <v>215.5</v>
      </c>
      <c r="D25" s="25">
        <v>211.2</v>
      </c>
      <c r="E25" s="25">
        <v>212.8</v>
      </c>
      <c r="F25" s="156">
        <v>235.404</v>
      </c>
      <c r="G25" s="156">
        <v>247.5</v>
      </c>
      <c r="H25" s="165">
        <v>254.932</v>
      </c>
      <c r="I25" s="165">
        <v>247.6</v>
      </c>
      <c r="J25" s="165">
        <v>234.2</v>
      </c>
      <c r="K25" s="165">
        <v>252.4</v>
      </c>
      <c r="L25" s="441" t="s">
        <v>180</v>
      </c>
    </row>
    <row r="26" spans="1:2" ht="8.25" customHeight="1">
      <c r="A26" s="33"/>
      <c r="B26" s="39"/>
    </row>
    <row r="27" spans="1:2" ht="15" customHeight="1">
      <c r="A27" s="2" t="s">
        <v>401</v>
      </c>
      <c r="B27" s="39"/>
    </row>
    <row r="28" spans="1:12" ht="15" customHeight="1">
      <c r="A28" s="25" t="s">
        <v>298</v>
      </c>
      <c r="B28" s="77">
        <v>4.446</v>
      </c>
      <c r="C28" s="77">
        <v>3.92</v>
      </c>
      <c r="D28" s="36">
        <v>3.757</v>
      </c>
      <c r="E28" s="36">
        <v>3.396</v>
      </c>
      <c r="F28" s="165">
        <v>3.7</v>
      </c>
      <c r="G28" s="165">
        <v>3.8</v>
      </c>
      <c r="H28" s="165">
        <v>3.273</v>
      </c>
      <c r="I28" s="165" t="s">
        <v>180</v>
      </c>
      <c r="J28" s="165" t="s">
        <v>180</v>
      </c>
      <c r="K28" s="165" t="s">
        <v>180</v>
      </c>
      <c r="L28" s="165" t="s">
        <v>180</v>
      </c>
    </row>
    <row r="29" spans="2:12" ht="15" customHeight="1">
      <c r="B29" s="77"/>
      <c r="C29" s="77"/>
      <c r="D29" s="36"/>
      <c r="E29" s="36"/>
      <c r="F29" s="165"/>
      <c r="G29" s="165"/>
      <c r="H29" s="165"/>
      <c r="I29" s="165"/>
      <c r="J29" s="165"/>
      <c r="K29" s="165"/>
      <c r="L29" s="165"/>
    </row>
    <row r="30" spans="1:2" ht="18.75">
      <c r="A30" s="37" t="s">
        <v>96</v>
      </c>
      <c r="B30" s="39"/>
    </row>
    <row r="31" spans="1:12" ht="15">
      <c r="A31" s="25" t="s">
        <v>313</v>
      </c>
      <c r="B31" s="41">
        <v>52.331</v>
      </c>
      <c r="C31" s="25">
        <v>49.1</v>
      </c>
      <c r="D31" s="138">
        <v>55.93</v>
      </c>
      <c r="E31" s="138">
        <v>58.5</v>
      </c>
      <c r="F31" s="168">
        <v>61.9</v>
      </c>
      <c r="G31" s="168">
        <v>62.6</v>
      </c>
      <c r="H31" s="168">
        <v>68.4</v>
      </c>
      <c r="I31" s="168">
        <v>63.2</v>
      </c>
      <c r="J31" s="168">
        <v>73.208</v>
      </c>
      <c r="K31" s="168">
        <v>76.363</v>
      </c>
      <c r="L31" s="168">
        <v>73.335</v>
      </c>
    </row>
    <row r="32" spans="1:12" ht="15">
      <c r="A32" s="25" t="s">
        <v>314</v>
      </c>
      <c r="B32" s="41">
        <v>90.472</v>
      </c>
      <c r="C32" s="25">
        <v>88.4</v>
      </c>
      <c r="D32" s="138">
        <v>94.288</v>
      </c>
      <c r="E32" s="138">
        <v>99.4</v>
      </c>
      <c r="F32" s="168">
        <v>106.5</v>
      </c>
      <c r="G32" s="168">
        <v>104.1</v>
      </c>
      <c r="H32" s="168">
        <v>107.7</v>
      </c>
      <c r="I32" s="168">
        <v>112.9</v>
      </c>
      <c r="J32" s="168">
        <v>115.386</v>
      </c>
      <c r="K32" s="168">
        <v>119.643</v>
      </c>
      <c r="L32" s="168">
        <v>116.706</v>
      </c>
    </row>
    <row r="33" spans="1:12" ht="15">
      <c r="A33" s="25" t="s">
        <v>315</v>
      </c>
      <c r="B33" s="41">
        <v>46.812</v>
      </c>
      <c r="C33" s="25">
        <v>45.4</v>
      </c>
      <c r="D33" s="138">
        <v>48.573</v>
      </c>
      <c r="E33" s="138">
        <v>52.3</v>
      </c>
      <c r="F33" s="168">
        <v>58.3</v>
      </c>
      <c r="G33" s="168">
        <v>53</v>
      </c>
      <c r="H33" s="168">
        <v>59.4</v>
      </c>
      <c r="I33" s="168">
        <v>50.7</v>
      </c>
      <c r="J33" s="168">
        <v>56.353</v>
      </c>
      <c r="K33" s="168">
        <v>65.837</v>
      </c>
      <c r="L33" s="441" t="s">
        <v>180</v>
      </c>
    </row>
    <row r="34" spans="1:12" ht="15">
      <c r="A34" s="25" t="s">
        <v>258</v>
      </c>
      <c r="B34" s="41">
        <v>53.286</v>
      </c>
      <c r="C34" s="25">
        <v>58.6</v>
      </c>
      <c r="D34" s="138">
        <v>55.065</v>
      </c>
      <c r="E34" s="138">
        <v>54.3</v>
      </c>
      <c r="F34" s="168">
        <v>65</v>
      </c>
      <c r="G34" s="168">
        <v>64.9</v>
      </c>
      <c r="H34" s="168">
        <v>65.8</v>
      </c>
      <c r="I34" s="168">
        <v>62.5</v>
      </c>
      <c r="J34" s="168">
        <v>65.516</v>
      </c>
      <c r="K34" s="168">
        <v>69.623</v>
      </c>
      <c r="L34" s="168">
        <v>67.861</v>
      </c>
    </row>
    <row r="35" spans="1:12" ht="15">
      <c r="A35" s="25" t="s">
        <v>316</v>
      </c>
      <c r="B35" s="39">
        <v>8.1</v>
      </c>
      <c r="C35" s="39">
        <v>8.3</v>
      </c>
      <c r="D35" s="138">
        <v>8.686</v>
      </c>
      <c r="E35" s="138">
        <v>8.7</v>
      </c>
      <c r="F35" s="168">
        <v>10.2</v>
      </c>
      <c r="G35" s="168">
        <v>8.8</v>
      </c>
      <c r="H35" s="168">
        <v>11.2</v>
      </c>
      <c r="I35" s="168">
        <v>8.1</v>
      </c>
      <c r="J35" s="168">
        <v>9.899</v>
      </c>
      <c r="K35" s="168">
        <v>11.418</v>
      </c>
      <c r="L35" s="441" t="s">
        <v>180</v>
      </c>
    </row>
    <row r="36" spans="2:12" ht="15">
      <c r="B36" s="41"/>
      <c r="C36" s="41"/>
      <c r="D36" s="41"/>
      <c r="F36" s="41"/>
      <c r="H36" s="41"/>
      <c r="I36" s="41"/>
      <c r="J36" s="41"/>
      <c r="K36" s="41"/>
      <c r="L36" s="447"/>
    </row>
    <row r="37" spans="1:4" ht="18.75">
      <c r="A37" s="2" t="s">
        <v>97</v>
      </c>
      <c r="B37" s="41"/>
      <c r="C37" s="41"/>
      <c r="D37" s="41"/>
    </row>
    <row r="38" spans="1:12" ht="18">
      <c r="A38" s="25" t="s">
        <v>98</v>
      </c>
      <c r="B38" s="41">
        <v>3.2</v>
      </c>
      <c r="C38" s="25">
        <v>3.2</v>
      </c>
      <c r="D38" s="25">
        <v>3.1</v>
      </c>
      <c r="E38" s="25">
        <v>2.9</v>
      </c>
      <c r="F38" s="79">
        <v>3.6</v>
      </c>
      <c r="G38" s="78" t="s">
        <v>143</v>
      </c>
      <c r="H38" s="78" t="s">
        <v>143</v>
      </c>
      <c r="I38" s="78" t="s">
        <v>143</v>
      </c>
      <c r="J38" s="78" t="s">
        <v>143</v>
      </c>
      <c r="K38" s="78" t="s">
        <v>143</v>
      </c>
      <c r="L38" s="78" t="s">
        <v>143</v>
      </c>
    </row>
    <row r="39" spans="1:12" ht="18">
      <c r="A39" s="25" t="s">
        <v>99</v>
      </c>
      <c r="B39" s="78" t="s">
        <v>143</v>
      </c>
      <c r="C39" s="78" t="s">
        <v>143</v>
      </c>
      <c r="D39" s="78" t="s">
        <v>143</v>
      </c>
      <c r="E39" s="78" t="s">
        <v>143</v>
      </c>
      <c r="F39" s="78" t="s">
        <v>143</v>
      </c>
      <c r="G39" s="81">
        <v>3.944</v>
      </c>
      <c r="H39" s="81">
        <v>4.937</v>
      </c>
      <c r="I39" s="81">
        <v>5.4</v>
      </c>
      <c r="J39" s="78">
        <v>5.4</v>
      </c>
      <c r="K39" s="78">
        <v>5.4</v>
      </c>
      <c r="L39" s="78">
        <v>4.9</v>
      </c>
    </row>
    <row r="40" spans="1:12" ht="15">
      <c r="A40" s="25" t="s">
        <v>274</v>
      </c>
      <c r="B40" s="41">
        <v>11.3</v>
      </c>
      <c r="C40" s="25">
        <v>11.5</v>
      </c>
      <c r="D40" s="25">
        <v>11.7</v>
      </c>
      <c r="E40" s="25">
        <v>11.4</v>
      </c>
      <c r="F40" s="79">
        <v>12.6</v>
      </c>
      <c r="G40" s="81">
        <v>14.45</v>
      </c>
      <c r="H40" s="81">
        <v>16.405</v>
      </c>
      <c r="I40" s="81">
        <v>17</v>
      </c>
      <c r="J40" s="78">
        <v>16.9</v>
      </c>
      <c r="K40" s="78">
        <v>15.7</v>
      </c>
      <c r="L40" s="78">
        <v>16.7</v>
      </c>
    </row>
    <row r="41" spans="1:12" s="33" customFormat="1" ht="15">
      <c r="A41" s="33" t="s">
        <v>275</v>
      </c>
      <c r="B41" s="38">
        <v>45.4</v>
      </c>
      <c r="C41" s="35">
        <v>47</v>
      </c>
      <c r="D41" s="33">
        <v>47.1</v>
      </c>
      <c r="E41" s="33">
        <v>37.5</v>
      </c>
      <c r="F41" s="157">
        <v>33.6</v>
      </c>
      <c r="G41" s="81">
        <v>38.145</v>
      </c>
      <c r="H41" s="81">
        <v>40.545</v>
      </c>
      <c r="I41" s="81">
        <v>41.9</v>
      </c>
      <c r="J41" s="165">
        <v>44</v>
      </c>
      <c r="K41" s="165">
        <v>46.2</v>
      </c>
      <c r="L41" s="165">
        <v>43.9</v>
      </c>
    </row>
    <row r="42" spans="1:12" s="33" customFormat="1" ht="15">
      <c r="A42" s="525" t="s">
        <v>409</v>
      </c>
      <c r="B42" s="526" t="s">
        <v>180</v>
      </c>
      <c r="C42" s="526" t="s">
        <v>180</v>
      </c>
      <c r="D42" s="526" t="s">
        <v>180</v>
      </c>
      <c r="E42" s="526" t="s">
        <v>180</v>
      </c>
      <c r="F42" s="526" t="s">
        <v>180</v>
      </c>
      <c r="G42" s="527">
        <v>2.368</v>
      </c>
      <c r="H42" s="527">
        <v>2.592</v>
      </c>
      <c r="I42" s="527">
        <v>2.7</v>
      </c>
      <c r="J42" s="526">
        <v>2.8</v>
      </c>
      <c r="K42" s="526">
        <v>2.4</v>
      </c>
      <c r="L42" s="526">
        <v>2.3</v>
      </c>
    </row>
    <row r="43" spans="1:7" s="5" customFormat="1" ht="19.5" customHeight="1">
      <c r="A43" s="5" t="s">
        <v>637</v>
      </c>
      <c r="B43" s="133"/>
      <c r="C43" s="133"/>
      <c r="D43" s="133"/>
      <c r="E43" s="133"/>
      <c r="F43" s="133"/>
      <c r="G43" s="11"/>
    </row>
    <row r="44" spans="1:7" s="5" customFormat="1" ht="12.75">
      <c r="A44" s="11" t="s">
        <v>472</v>
      </c>
      <c r="B44" s="133"/>
      <c r="C44" s="133"/>
      <c r="D44" s="133"/>
      <c r="E44" s="133"/>
      <c r="F44" s="133"/>
      <c r="G44" s="11"/>
    </row>
    <row r="45" spans="1:8" s="5" customFormat="1" ht="12.75">
      <c r="A45" s="5" t="s">
        <v>471</v>
      </c>
      <c r="H45" s="497"/>
    </row>
    <row r="46" s="5" customFormat="1" ht="12.75">
      <c r="A46" s="5" t="s">
        <v>527</v>
      </c>
    </row>
    <row r="47" s="5" customFormat="1" ht="12.75">
      <c r="A47" s="5" t="s">
        <v>470</v>
      </c>
    </row>
    <row r="48" s="5" customFormat="1" ht="12.75">
      <c r="A48" s="5" t="s">
        <v>526</v>
      </c>
    </row>
    <row r="49" s="5" customFormat="1" ht="12.75">
      <c r="A49" s="5" t="s">
        <v>469</v>
      </c>
    </row>
    <row r="50" s="5" customFormat="1" ht="12.75">
      <c r="A50" s="5" t="s">
        <v>397</v>
      </c>
    </row>
    <row r="51" s="5" customFormat="1" ht="12.75">
      <c r="A51" s="5" t="s">
        <v>525</v>
      </c>
    </row>
    <row r="52" s="5" customFormat="1" ht="12.75">
      <c r="A52" s="5" t="s">
        <v>423</v>
      </c>
    </row>
    <row r="53" s="5" customFormat="1" ht="12.75">
      <c r="A53" s="5" t="s">
        <v>524</v>
      </c>
    </row>
    <row r="54" s="5" customFormat="1" ht="12.75">
      <c r="A54" s="5" t="s">
        <v>478</v>
      </c>
    </row>
    <row r="55" s="5" customFormat="1" ht="12.75">
      <c r="A55" s="5" t="s">
        <v>523</v>
      </c>
    </row>
    <row r="56" s="5" customFormat="1" ht="12.75">
      <c r="A56" s="5" t="s">
        <v>522</v>
      </c>
    </row>
  </sheetData>
  <printOptions/>
  <pageMargins left="0.75" right="0.75" top="1" bottom="1" header="0.5" footer="0.5"/>
  <pageSetup fitToHeight="1" fitToWidth="1" horizontalDpi="96" verticalDpi="96" orientation="portrait" paperSize="9" scale="70" r:id="rId1"/>
  <headerFooter alignWithMargins="0">
    <oddHeader>&amp;R&amp;"Arial,Bold"&amp;14WATER TRANSPORT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3.7109375" style="25" customWidth="1"/>
    <col min="2" max="12" width="7.57421875" style="25" customWidth="1"/>
    <col min="13" max="16384" width="9.140625" style="25" customWidth="1"/>
  </cols>
  <sheetData>
    <row r="1" spans="1:6" ht="15.75">
      <c r="A1" s="37" t="s">
        <v>108</v>
      </c>
      <c r="B1" s="33"/>
      <c r="C1" s="33"/>
      <c r="D1" s="33"/>
      <c r="E1" s="33"/>
      <c r="F1" s="33"/>
    </row>
    <row r="2" spans="1:6" ht="9" customHeight="1">
      <c r="A2" s="33"/>
      <c r="B2" s="33"/>
      <c r="C2" s="33"/>
      <c r="D2" s="33"/>
      <c r="E2" s="33"/>
      <c r="F2" s="33"/>
    </row>
    <row r="3" spans="1:12" ht="19.5" customHeight="1">
      <c r="A3" s="523" t="s">
        <v>202</v>
      </c>
      <c r="B3" s="524">
        <v>1998</v>
      </c>
      <c r="C3" s="524">
        <v>1999</v>
      </c>
      <c r="D3" s="524">
        <v>2000</v>
      </c>
      <c r="E3" s="524">
        <v>2001</v>
      </c>
      <c r="F3" s="524">
        <v>2002</v>
      </c>
      <c r="G3" s="524">
        <v>2003</v>
      </c>
      <c r="H3" s="524">
        <v>2004</v>
      </c>
      <c r="I3" s="524">
        <v>2005</v>
      </c>
      <c r="J3" s="524">
        <v>2006</v>
      </c>
      <c r="K3" s="524">
        <v>2007</v>
      </c>
      <c r="L3" s="524">
        <v>2008</v>
      </c>
    </row>
    <row r="5" spans="1:12" ht="19.5" customHeight="1">
      <c r="A5" s="97" t="s">
        <v>584</v>
      </c>
      <c r="B5" s="96"/>
      <c r="C5" s="96"/>
      <c r="G5" s="196"/>
      <c r="H5" s="196"/>
      <c r="I5" s="196"/>
      <c r="K5" s="16"/>
      <c r="L5" s="16" t="s">
        <v>177</v>
      </c>
    </row>
    <row r="6" spans="1:4" ht="8.25" customHeight="1">
      <c r="A6" s="97"/>
      <c r="B6" s="96"/>
      <c r="C6" s="96"/>
      <c r="D6" s="96"/>
    </row>
    <row r="7" spans="1:4" ht="18.75">
      <c r="A7" s="37" t="s">
        <v>101</v>
      </c>
      <c r="B7" s="475"/>
      <c r="C7" s="27"/>
      <c r="D7" s="196"/>
    </row>
    <row r="8" spans="1:12" ht="15">
      <c r="A8" s="33" t="s">
        <v>285</v>
      </c>
      <c r="B8" s="38">
        <v>2.4</v>
      </c>
      <c r="C8" s="25">
        <v>2.6</v>
      </c>
      <c r="D8" s="25">
        <v>2.5</v>
      </c>
      <c r="E8" s="25">
        <v>2.8</v>
      </c>
      <c r="F8" s="79">
        <v>2.7</v>
      </c>
      <c r="G8" s="79">
        <v>2.7</v>
      </c>
      <c r="H8" s="156">
        <v>3.2</v>
      </c>
      <c r="I8" s="156">
        <v>2.916</v>
      </c>
      <c r="J8" s="156">
        <v>2.8</v>
      </c>
      <c r="K8" s="156">
        <v>2.7</v>
      </c>
      <c r="L8" s="156">
        <v>4.9</v>
      </c>
    </row>
    <row r="9" spans="1:12" ht="15">
      <c r="A9" s="33" t="s">
        <v>229</v>
      </c>
      <c r="B9" s="42">
        <v>4.3</v>
      </c>
      <c r="C9" s="25">
        <v>4.3</v>
      </c>
      <c r="D9" s="25">
        <v>4.3</v>
      </c>
      <c r="E9" s="25">
        <v>4.3</v>
      </c>
      <c r="F9" s="79">
        <v>4.5</v>
      </c>
      <c r="G9" s="79">
        <v>5.5</v>
      </c>
      <c r="H9" s="156">
        <v>5.7</v>
      </c>
      <c r="I9" s="156">
        <v>5.352</v>
      </c>
      <c r="J9" s="156">
        <v>5.4</v>
      </c>
      <c r="K9" s="156">
        <v>6.1</v>
      </c>
      <c r="L9" s="156">
        <v>4.7</v>
      </c>
    </row>
    <row r="10" spans="1:12" ht="15">
      <c r="A10" s="33" t="s">
        <v>230</v>
      </c>
      <c r="B10" s="38">
        <v>3.3</v>
      </c>
      <c r="C10" s="25">
        <v>2.7</v>
      </c>
      <c r="D10" s="25">
        <v>2.3</v>
      </c>
      <c r="E10" s="25">
        <v>2.6</v>
      </c>
      <c r="F10" s="79">
        <v>2.1</v>
      </c>
      <c r="G10" s="79">
        <v>2.9</v>
      </c>
      <c r="H10" s="156">
        <v>3.3</v>
      </c>
      <c r="I10" s="156">
        <v>3.284</v>
      </c>
      <c r="J10" s="156">
        <v>3.1</v>
      </c>
      <c r="K10" s="156">
        <v>3</v>
      </c>
      <c r="L10" s="156">
        <v>3.6</v>
      </c>
    </row>
    <row r="11" spans="1:12" ht="15">
      <c r="A11" s="33" t="s">
        <v>231</v>
      </c>
      <c r="B11" s="38">
        <v>9.9</v>
      </c>
      <c r="C11" s="25">
        <v>10.2</v>
      </c>
      <c r="D11" s="25">
        <v>9.9</v>
      </c>
      <c r="E11" s="25">
        <v>10.3</v>
      </c>
      <c r="F11" s="79">
        <v>9.3</v>
      </c>
      <c r="G11" s="79">
        <v>9.1</v>
      </c>
      <c r="H11" s="156">
        <v>10.1</v>
      </c>
      <c r="I11" s="156">
        <v>11.746</v>
      </c>
      <c r="J11" s="156">
        <v>11.8</v>
      </c>
      <c r="K11" s="156">
        <v>11</v>
      </c>
      <c r="L11" s="156">
        <v>11.7</v>
      </c>
    </row>
    <row r="12" spans="1:12" ht="8.25" customHeight="1">
      <c r="A12" s="522"/>
      <c r="B12" s="38"/>
      <c r="C12" s="38"/>
      <c r="I12" s="36"/>
      <c r="J12" s="36"/>
      <c r="K12" s="156" t="s">
        <v>287</v>
      </c>
      <c r="L12" s="156" t="s">
        <v>287</v>
      </c>
    </row>
    <row r="13" spans="1:12" ht="14.25" customHeight="1">
      <c r="A13" s="348" t="s">
        <v>306</v>
      </c>
      <c r="B13" s="38"/>
      <c r="C13" s="38"/>
      <c r="I13" s="36"/>
      <c r="J13" s="36"/>
      <c r="K13" s="156" t="s">
        <v>287</v>
      </c>
      <c r="L13" s="156" t="s">
        <v>287</v>
      </c>
    </row>
    <row r="14" spans="1:12" ht="15" customHeight="1">
      <c r="A14" s="378" t="s">
        <v>102</v>
      </c>
      <c r="B14" s="38">
        <v>5.4</v>
      </c>
      <c r="C14" s="36">
        <v>5.1</v>
      </c>
      <c r="D14" s="36">
        <v>4</v>
      </c>
      <c r="E14" s="36">
        <v>1.03</v>
      </c>
      <c r="F14" s="165" t="s">
        <v>143</v>
      </c>
      <c r="G14" s="165" t="s">
        <v>143</v>
      </c>
      <c r="H14" s="165" t="s">
        <v>143</v>
      </c>
      <c r="I14" s="165" t="s">
        <v>143</v>
      </c>
      <c r="J14" s="165" t="s">
        <v>143</v>
      </c>
      <c r="K14" s="165" t="s">
        <v>143</v>
      </c>
      <c r="L14" s="165" t="s">
        <v>143</v>
      </c>
    </row>
    <row r="15" spans="1:12" ht="8.25" customHeight="1">
      <c r="A15" s="522"/>
      <c r="B15" s="38"/>
      <c r="H15" s="36"/>
      <c r="I15" s="36"/>
      <c r="J15" s="156" t="s">
        <v>287</v>
      </c>
      <c r="K15" s="156" t="s">
        <v>287</v>
      </c>
      <c r="L15" s="156" t="s">
        <v>287</v>
      </c>
    </row>
    <row r="16" spans="1:12" ht="15.75">
      <c r="A16" s="37" t="s">
        <v>232</v>
      </c>
      <c r="B16" s="38"/>
      <c r="H16" s="36"/>
      <c r="I16" s="36"/>
      <c r="J16" s="156" t="s">
        <v>287</v>
      </c>
      <c r="K16" s="156" t="s">
        <v>287</v>
      </c>
      <c r="L16" s="156" t="s">
        <v>287</v>
      </c>
    </row>
    <row r="17" spans="1:12" ht="18">
      <c r="A17" s="33" t="s">
        <v>257</v>
      </c>
      <c r="B17" s="38">
        <v>12.7</v>
      </c>
      <c r="C17" s="25">
        <v>13.2</v>
      </c>
      <c r="D17" s="25">
        <v>11.8</v>
      </c>
      <c r="E17" s="251">
        <v>10.9</v>
      </c>
      <c r="F17" s="252" t="s">
        <v>336</v>
      </c>
      <c r="G17" s="178" t="s">
        <v>425</v>
      </c>
      <c r="H17" s="210">
        <v>32.8</v>
      </c>
      <c r="I17" s="210">
        <v>35.3</v>
      </c>
      <c r="J17" s="156">
        <v>33.7</v>
      </c>
      <c r="K17" s="156">
        <v>33</v>
      </c>
      <c r="L17" s="156">
        <v>32.2</v>
      </c>
    </row>
    <row r="18" spans="1:12" ht="8.25" customHeight="1">
      <c r="A18" s="33"/>
      <c r="H18" s="36"/>
      <c r="I18" s="36"/>
      <c r="J18" s="156" t="s">
        <v>287</v>
      </c>
      <c r="K18" s="156" t="s">
        <v>287</v>
      </c>
      <c r="L18" s="156" t="s">
        <v>287</v>
      </c>
    </row>
    <row r="19" spans="1:12" ht="18.75">
      <c r="A19" s="37" t="s">
        <v>103</v>
      </c>
      <c r="H19" s="36"/>
      <c r="I19" s="36"/>
      <c r="J19" s="156" t="s">
        <v>287</v>
      </c>
      <c r="K19" s="156" t="s">
        <v>287</v>
      </c>
      <c r="L19" s="156" t="s">
        <v>287</v>
      </c>
    </row>
    <row r="20" spans="1:12" ht="15">
      <c r="A20" s="33" t="s">
        <v>273</v>
      </c>
      <c r="B20" s="39">
        <v>2.3</v>
      </c>
      <c r="C20" s="39">
        <v>2.1</v>
      </c>
      <c r="D20" s="36">
        <v>2.993</v>
      </c>
      <c r="E20" s="36">
        <v>5.654</v>
      </c>
      <c r="F20" s="156">
        <v>4.5</v>
      </c>
      <c r="G20" s="156">
        <v>3.622</v>
      </c>
      <c r="H20" s="156">
        <v>3.802</v>
      </c>
      <c r="I20" s="156">
        <v>3.8</v>
      </c>
      <c r="J20" s="156">
        <v>4.9</v>
      </c>
      <c r="K20" s="156">
        <v>4.7</v>
      </c>
      <c r="L20" s="156">
        <v>4.6</v>
      </c>
    </row>
    <row r="21" spans="1:12" ht="18">
      <c r="A21" s="33" t="s">
        <v>104</v>
      </c>
      <c r="B21" s="165" t="s">
        <v>143</v>
      </c>
      <c r="C21" s="165" t="s">
        <v>143</v>
      </c>
      <c r="D21" s="165" t="s">
        <v>143</v>
      </c>
      <c r="E21" s="165" t="s">
        <v>143</v>
      </c>
      <c r="F21" s="165" t="s">
        <v>143</v>
      </c>
      <c r="G21" s="165" t="s">
        <v>143</v>
      </c>
      <c r="H21" s="77">
        <v>0.5</v>
      </c>
      <c r="I21" s="77">
        <v>1.1</v>
      </c>
      <c r="J21" s="156">
        <v>0.2</v>
      </c>
      <c r="K21" s="156">
        <v>0.26</v>
      </c>
      <c r="L21" s="156">
        <v>0.3</v>
      </c>
    </row>
    <row r="22" spans="1:12" ht="8.25" customHeight="1">
      <c r="A22" s="33"/>
      <c r="B22" s="38"/>
      <c r="H22" s="36"/>
      <c r="I22" s="36"/>
      <c r="J22" s="156" t="s">
        <v>287</v>
      </c>
      <c r="K22" s="156" t="s">
        <v>287</v>
      </c>
      <c r="L22" s="156" t="s">
        <v>287</v>
      </c>
    </row>
    <row r="23" spans="1:12" ht="15.75">
      <c r="A23" s="37" t="s">
        <v>233</v>
      </c>
      <c r="H23" s="36"/>
      <c r="I23" s="36"/>
      <c r="J23" s="156" t="s">
        <v>287</v>
      </c>
      <c r="K23" s="156" t="s">
        <v>287</v>
      </c>
      <c r="L23" s="156" t="s">
        <v>287</v>
      </c>
    </row>
    <row r="24" spans="1:12" ht="15">
      <c r="A24" s="33" t="s">
        <v>312</v>
      </c>
      <c r="H24" s="36"/>
      <c r="I24" s="36"/>
      <c r="J24" s="156" t="s">
        <v>287</v>
      </c>
      <c r="K24" s="156" t="s">
        <v>287</v>
      </c>
      <c r="L24" s="156" t="s">
        <v>287</v>
      </c>
    </row>
    <row r="25" spans="1:12" ht="15">
      <c r="A25" s="33" t="s">
        <v>311</v>
      </c>
      <c r="B25" s="38">
        <v>7.7</v>
      </c>
      <c r="C25" s="25">
        <v>7.6</v>
      </c>
      <c r="D25" s="25">
        <v>5.9</v>
      </c>
      <c r="E25" s="25">
        <v>7.6</v>
      </c>
      <c r="F25" s="156">
        <v>8.831</v>
      </c>
      <c r="G25" s="156">
        <v>9.1</v>
      </c>
      <c r="H25" s="39">
        <v>11.316</v>
      </c>
      <c r="I25" s="39">
        <v>10.3</v>
      </c>
      <c r="J25" s="156">
        <v>10</v>
      </c>
      <c r="K25" s="156">
        <v>9.8</v>
      </c>
      <c r="L25" s="441" t="s">
        <v>180</v>
      </c>
    </row>
    <row r="26" spans="1:12" ht="15">
      <c r="A26" s="33"/>
      <c r="B26" s="38"/>
      <c r="C26" s="38"/>
      <c r="G26" s="156"/>
      <c r="H26" s="156"/>
      <c r="I26" s="156"/>
      <c r="J26" s="156" t="s">
        <v>287</v>
      </c>
      <c r="K26" s="156" t="s">
        <v>287</v>
      </c>
      <c r="L26" s="156" t="s">
        <v>287</v>
      </c>
    </row>
    <row r="27" spans="1:12" ht="18.75">
      <c r="A27" s="37" t="s">
        <v>96</v>
      </c>
      <c r="B27" s="38"/>
      <c r="C27" s="38"/>
      <c r="I27" s="36"/>
      <c r="J27" s="156" t="s">
        <v>287</v>
      </c>
      <c r="K27" s="156" t="s">
        <v>287</v>
      </c>
      <c r="L27" s="156" t="s">
        <v>287</v>
      </c>
    </row>
    <row r="28" spans="1:12" ht="15">
      <c r="A28" s="25" t="s">
        <v>313</v>
      </c>
      <c r="B28" s="41">
        <v>3.499</v>
      </c>
      <c r="C28" s="25">
        <v>3.3</v>
      </c>
      <c r="D28" s="138">
        <v>4.191</v>
      </c>
      <c r="E28" s="138">
        <v>3.6</v>
      </c>
      <c r="F28" s="168">
        <v>4.2</v>
      </c>
      <c r="G28" s="168">
        <v>3</v>
      </c>
      <c r="H28" s="211">
        <v>3.5</v>
      </c>
      <c r="I28" s="211">
        <v>3</v>
      </c>
      <c r="J28" s="156">
        <v>3.465</v>
      </c>
      <c r="K28" s="156">
        <v>3.894</v>
      </c>
      <c r="L28" s="156">
        <v>3.629</v>
      </c>
    </row>
    <row r="29" spans="1:12" ht="15">
      <c r="A29" s="25" t="s">
        <v>314</v>
      </c>
      <c r="B29" s="41">
        <v>8.129</v>
      </c>
      <c r="C29" s="25">
        <v>9.6</v>
      </c>
      <c r="D29" s="138">
        <v>10.913</v>
      </c>
      <c r="E29" s="138">
        <v>11.2</v>
      </c>
      <c r="F29" s="168">
        <v>11.5</v>
      </c>
      <c r="G29" s="168">
        <v>11</v>
      </c>
      <c r="H29" s="211">
        <v>11.5</v>
      </c>
      <c r="I29" s="211">
        <v>10.2</v>
      </c>
      <c r="J29" s="156">
        <v>9.983</v>
      </c>
      <c r="K29" s="156">
        <v>9.813</v>
      </c>
      <c r="L29" s="156">
        <v>9.772</v>
      </c>
    </row>
    <row r="30" spans="1:12" ht="15">
      <c r="A30" s="25" t="s">
        <v>315</v>
      </c>
      <c r="B30" s="41">
        <v>4.835</v>
      </c>
      <c r="C30" s="25">
        <v>4.9</v>
      </c>
      <c r="D30" s="138">
        <v>5.884</v>
      </c>
      <c r="E30" s="138">
        <v>5.2</v>
      </c>
      <c r="F30" s="168">
        <v>4.9</v>
      </c>
      <c r="G30" s="168">
        <v>3.8</v>
      </c>
      <c r="H30" s="211">
        <v>4.5</v>
      </c>
      <c r="I30" s="211">
        <v>4.4</v>
      </c>
      <c r="J30" s="156">
        <v>4.049</v>
      </c>
      <c r="K30" s="156">
        <v>4.761</v>
      </c>
      <c r="L30" s="441" t="s">
        <v>180</v>
      </c>
    </row>
    <row r="31" spans="1:12" ht="15">
      <c r="A31" s="25" t="s">
        <v>258</v>
      </c>
      <c r="B31" s="41">
        <v>3.899</v>
      </c>
      <c r="C31" s="25">
        <v>6.5</v>
      </c>
      <c r="D31" s="138">
        <v>4.237</v>
      </c>
      <c r="E31" s="138">
        <v>3.5</v>
      </c>
      <c r="F31" s="168">
        <v>4.1</v>
      </c>
      <c r="G31" s="168">
        <v>2.8</v>
      </c>
      <c r="H31" s="211">
        <v>4.3</v>
      </c>
      <c r="I31" s="211">
        <v>4.5</v>
      </c>
      <c r="J31" s="156">
        <v>3.835</v>
      </c>
      <c r="K31" s="156">
        <v>1.962</v>
      </c>
      <c r="L31" s="156">
        <v>2.155</v>
      </c>
    </row>
    <row r="32" spans="1:12" ht="15">
      <c r="A32" s="25" t="s">
        <v>316</v>
      </c>
      <c r="B32" s="41">
        <v>0.385</v>
      </c>
      <c r="C32" s="36">
        <v>0.349</v>
      </c>
      <c r="D32" s="138">
        <v>0.548</v>
      </c>
      <c r="E32" s="138">
        <v>0.4</v>
      </c>
      <c r="F32" s="168">
        <v>0.4</v>
      </c>
      <c r="G32" s="168">
        <v>0.4</v>
      </c>
      <c r="H32" s="211">
        <v>1.2</v>
      </c>
      <c r="I32" s="211">
        <v>0.3</v>
      </c>
      <c r="J32" s="156">
        <v>0.473</v>
      </c>
      <c r="K32" s="156">
        <v>0.261</v>
      </c>
      <c r="L32" s="441" t="s">
        <v>180</v>
      </c>
    </row>
    <row r="33" spans="1:12" ht="9" customHeight="1">
      <c r="A33" s="2"/>
      <c r="B33" s="41"/>
      <c r="C33" s="41"/>
      <c r="D33" s="41"/>
      <c r="H33" s="41"/>
      <c r="I33" s="41"/>
      <c r="J33" s="36"/>
      <c r="K33" s="156" t="s">
        <v>287</v>
      </c>
      <c r="L33" s="447"/>
    </row>
    <row r="34" spans="1:12" ht="18.75">
      <c r="A34" s="2" t="s">
        <v>105</v>
      </c>
      <c r="B34" s="41"/>
      <c r="C34" s="41"/>
      <c r="D34" s="41"/>
      <c r="J34" s="36"/>
      <c r="K34" s="156" t="s">
        <v>287</v>
      </c>
      <c r="L34" s="156" t="s">
        <v>287</v>
      </c>
    </row>
    <row r="35" spans="1:12" ht="18">
      <c r="A35" s="25" t="s">
        <v>106</v>
      </c>
      <c r="B35" s="39" t="s">
        <v>180</v>
      </c>
      <c r="C35" s="39">
        <v>0.7</v>
      </c>
      <c r="D35" s="39" t="s">
        <v>180</v>
      </c>
      <c r="E35" s="25">
        <v>2.4</v>
      </c>
      <c r="F35" s="253">
        <v>2.1</v>
      </c>
      <c r="G35" s="78" t="s">
        <v>143</v>
      </c>
      <c r="H35" s="78" t="s">
        <v>143</v>
      </c>
      <c r="I35" s="78" t="s">
        <v>143</v>
      </c>
      <c r="J35" s="78" t="s">
        <v>143</v>
      </c>
      <c r="K35" s="78" t="s">
        <v>143</v>
      </c>
      <c r="L35" s="78" t="s">
        <v>143</v>
      </c>
    </row>
    <row r="36" spans="1:12" ht="18">
      <c r="A36" s="25" t="s">
        <v>107</v>
      </c>
      <c r="B36" s="78" t="s">
        <v>143</v>
      </c>
      <c r="C36" s="78" t="s">
        <v>143</v>
      </c>
      <c r="D36" s="78" t="s">
        <v>143</v>
      </c>
      <c r="E36" s="78" t="s">
        <v>143</v>
      </c>
      <c r="F36" s="254" t="s">
        <v>143</v>
      </c>
      <c r="G36" s="156">
        <v>0.015</v>
      </c>
      <c r="H36" s="156">
        <v>0.08</v>
      </c>
      <c r="I36" s="156">
        <v>0.1</v>
      </c>
      <c r="J36" s="39" t="s">
        <v>180</v>
      </c>
      <c r="K36" s="39" t="s">
        <v>180</v>
      </c>
      <c r="L36" s="39" t="s">
        <v>180</v>
      </c>
    </row>
    <row r="37" spans="1:12" ht="15">
      <c r="A37" s="25" t="s">
        <v>412</v>
      </c>
      <c r="B37" s="39" t="s">
        <v>180</v>
      </c>
      <c r="C37" s="39">
        <v>9.7</v>
      </c>
      <c r="D37" s="39" t="s">
        <v>180</v>
      </c>
      <c r="E37" s="36">
        <v>12</v>
      </c>
      <c r="F37" s="255">
        <v>10.3</v>
      </c>
      <c r="G37" s="156">
        <v>0.181</v>
      </c>
      <c r="H37" s="156">
        <v>0.169</v>
      </c>
      <c r="I37" s="156">
        <v>0.2</v>
      </c>
      <c r="J37" s="39" t="s">
        <v>180</v>
      </c>
      <c r="K37" s="39" t="s">
        <v>180</v>
      </c>
      <c r="L37" s="39" t="s">
        <v>180</v>
      </c>
    </row>
    <row r="38" spans="1:12" s="33" customFormat="1" ht="15">
      <c r="A38" s="33" t="s">
        <v>413</v>
      </c>
      <c r="B38" s="39" t="s">
        <v>180</v>
      </c>
      <c r="C38" s="39">
        <v>7</v>
      </c>
      <c r="D38" s="39" t="s">
        <v>180</v>
      </c>
      <c r="E38" s="33">
        <v>7.6</v>
      </c>
      <c r="F38" s="253">
        <v>4.8</v>
      </c>
      <c r="G38" s="182">
        <v>0.243</v>
      </c>
      <c r="H38" s="182">
        <v>0.268</v>
      </c>
      <c r="I38" s="182">
        <v>0.2</v>
      </c>
      <c r="J38" s="39" t="s">
        <v>180</v>
      </c>
      <c r="K38" s="39" t="s">
        <v>180</v>
      </c>
      <c r="L38" s="39" t="s">
        <v>180</v>
      </c>
    </row>
    <row r="39" spans="1:12" s="33" customFormat="1" ht="15">
      <c r="A39" s="525" t="s">
        <v>409</v>
      </c>
      <c r="B39" s="526" t="s">
        <v>180</v>
      </c>
      <c r="C39" s="526" t="s">
        <v>180</v>
      </c>
      <c r="D39" s="526" t="s">
        <v>180</v>
      </c>
      <c r="E39" s="526" t="s">
        <v>180</v>
      </c>
      <c r="F39" s="528" t="s">
        <v>180</v>
      </c>
      <c r="G39" s="529">
        <v>0.069</v>
      </c>
      <c r="H39" s="529">
        <v>0.02</v>
      </c>
      <c r="I39" s="529">
        <v>0</v>
      </c>
      <c r="J39" s="530" t="s">
        <v>180</v>
      </c>
      <c r="K39" s="530" t="s">
        <v>180</v>
      </c>
      <c r="L39" s="530" t="s">
        <v>180</v>
      </c>
    </row>
    <row r="40" s="5" customFormat="1" ht="18" customHeight="1">
      <c r="A40" s="5" t="s">
        <v>637</v>
      </c>
    </row>
    <row r="41" s="5" customFormat="1" ht="12.75">
      <c r="A41" s="11" t="s">
        <v>521</v>
      </c>
    </row>
    <row r="42" s="5" customFormat="1" ht="12.75">
      <c r="A42" s="5" t="s">
        <v>520</v>
      </c>
    </row>
    <row r="43" s="5" customFormat="1" ht="12.75">
      <c r="A43" s="5" t="s">
        <v>519</v>
      </c>
    </row>
    <row r="44" s="5" customFormat="1" ht="12.75">
      <c r="A44" s="5" t="s">
        <v>518</v>
      </c>
    </row>
    <row r="45" s="5" customFormat="1" ht="12.75">
      <c r="A45" s="5" t="s">
        <v>517</v>
      </c>
    </row>
    <row r="46" s="5" customFormat="1" ht="12.75">
      <c r="A46" s="5" t="s">
        <v>516</v>
      </c>
    </row>
    <row r="47" s="5" customFormat="1" ht="12.75">
      <c r="A47" s="5" t="s">
        <v>515</v>
      </c>
    </row>
    <row r="48" s="5" customFormat="1" ht="12.75">
      <c r="A48" s="5" t="s">
        <v>514</v>
      </c>
    </row>
    <row r="49" s="5" customFormat="1" ht="12.75">
      <c r="A49" s="5" t="s">
        <v>513</v>
      </c>
    </row>
    <row r="50" s="5" customFormat="1" ht="12.75">
      <c r="A50" s="5" t="s">
        <v>512</v>
      </c>
    </row>
    <row r="51" s="5" customFormat="1" ht="12.75">
      <c r="A51" s="5" t="s">
        <v>511</v>
      </c>
    </row>
    <row r="52" s="5" customFormat="1" ht="12.75" customHeight="1">
      <c r="A52" s="5" t="s">
        <v>510</v>
      </c>
    </row>
    <row r="53" s="5" customFormat="1" ht="12.75" customHeight="1">
      <c r="A53" s="5" t="s">
        <v>509</v>
      </c>
    </row>
    <row r="54" s="5" customFormat="1" ht="12.75" customHeight="1">
      <c r="A54" s="5" t="s">
        <v>508</v>
      </c>
    </row>
    <row r="55" s="5" customFormat="1" ht="12.75">
      <c r="A55" s="5" t="s">
        <v>507</v>
      </c>
    </row>
    <row r="56" s="5" customFormat="1" ht="12" customHeight="1">
      <c r="A56" s="5" t="s">
        <v>610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printOptions/>
  <pageMargins left="0.75" right="0.75" top="1" bottom="1" header="0.5" footer="0.5"/>
  <pageSetup fitToHeight="1" fitToWidth="1" horizontalDpi="96" verticalDpi="96" orientation="portrait" paperSize="9" scale="75" r:id="rId1"/>
  <headerFooter alignWithMargins="0">
    <oddHeader>&amp;R&amp;"Arial,Bold"&amp;16WATER TRANSPORT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2.00390625" style="44" customWidth="1"/>
    <col min="2" max="3" width="9.7109375" style="44" customWidth="1"/>
    <col min="4" max="4" width="10.28125" style="44" customWidth="1"/>
    <col min="5" max="5" width="10.57421875" style="44" customWidth="1"/>
    <col min="6" max="6" width="10.421875" style="44" customWidth="1"/>
    <col min="7" max="7" width="10.28125" style="44" customWidth="1"/>
    <col min="8" max="8" width="10.7109375" style="44" customWidth="1"/>
    <col min="9" max="10" width="10.57421875" style="66" customWidth="1"/>
    <col min="11" max="11" width="10.00390625" style="66" customWidth="1"/>
    <col min="12" max="16384" width="9.140625" style="44" customWidth="1"/>
  </cols>
  <sheetData>
    <row r="1" spans="1:5" ht="15.75">
      <c r="A1" s="105" t="s">
        <v>681</v>
      </c>
      <c r="B1" s="68"/>
      <c r="C1" s="68"/>
      <c r="D1" s="68"/>
      <c r="E1" s="68"/>
    </row>
    <row r="2" spans="1:5" ht="18.75" customHeight="1" hidden="1">
      <c r="A2" s="68"/>
      <c r="B2" s="68"/>
      <c r="C2" s="68"/>
      <c r="D2" s="68"/>
      <c r="E2" s="68"/>
    </row>
    <row r="3" spans="1:5" ht="24" customHeight="1">
      <c r="A3" s="68" t="s">
        <v>670</v>
      </c>
      <c r="B3" s="68"/>
      <c r="C3" s="68"/>
      <c r="D3" s="68"/>
      <c r="E3" s="68"/>
    </row>
    <row r="4" spans="1:5" ht="15">
      <c r="A4" s="68"/>
      <c r="B4" s="68"/>
      <c r="C4" s="68"/>
      <c r="D4" s="68"/>
      <c r="E4" s="68"/>
    </row>
    <row r="5" spans="1:12" ht="21" customHeight="1">
      <c r="A5" s="288"/>
      <c r="B5" s="289">
        <v>1998</v>
      </c>
      <c r="C5" s="289">
        <v>1999</v>
      </c>
      <c r="D5" s="289">
        <v>2000</v>
      </c>
      <c r="E5" s="290">
        <v>2001</v>
      </c>
      <c r="F5" s="290">
        <v>2002</v>
      </c>
      <c r="G5" s="290">
        <v>2003</v>
      </c>
      <c r="H5" s="290">
        <v>2004</v>
      </c>
      <c r="I5" s="290">
        <v>2005</v>
      </c>
      <c r="J5" s="290">
        <v>2006</v>
      </c>
      <c r="K5" s="290">
        <v>2007</v>
      </c>
      <c r="L5" s="290">
        <v>2008</v>
      </c>
    </row>
    <row r="6" spans="1:12" ht="15.75">
      <c r="A6" s="280" t="s">
        <v>671</v>
      </c>
      <c r="E6" s="281"/>
      <c r="F6" s="282"/>
      <c r="G6" s="282"/>
      <c r="H6" s="66"/>
      <c r="J6" s="282"/>
      <c r="K6" s="160"/>
      <c r="L6" s="160" t="s">
        <v>247</v>
      </c>
    </row>
    <row r="7" spans="1:11" ht="6" customHeight="1">
      <c r="A7" s="280"/>
      <c r="F7" s="66"/>
      <c r="G7" s="66"/>
      <c r="H7" s="66"/>
      <c r="I7" s="44"/>
      <c r="J7" s="44"/>
      <c r="K7" s="44"/>
    </row>
    <row r="8" spans="1:11" ht="18">
      <c r="A8" s="44" t="s">
        <v>672</v>
      </c>
      <c r="F8" s="66"/>
      <c r="G8" s="66"/>
      <c r="H8" s="66"/>
      <c r="I8" s="44"/>
      <c r="J8" s="44"/>
      <c r="K8" s="44"/>
    </row>
    <row r="9" spans="1:12" ht="15">
      <c r="A9" s="44" t="s">
        <v>234</v>
      </c>
      <c r="B9" s="113">
        <v>31.9</v>
      </c>
      <c r="C9" s="113">
        <v>27.8</v>
      </c>
      <c r="D9" s="150">
        <v>17.66</v>
      </c>
      <c r="E9" s="154">
        <v>13.54</v>
      </c>
      <c r="F9" s="154">
        <v>12.29</v>
      </c>
      <c r="G9" s="154">
        <v>12.34</v>
      </c>
      <c r="H9" s="44">
        <v>13.68</v>
      </c>
      <c r="I9" s="113">
        <v>16.94776799103494</v>
      </c>
      <c r="J9" s="113">
        <v>12.543928627198307</v>
      </c>
      <c r="K9" s="113">
        <v>15.06892959290888</v>
      </c>
      <c r="L9" s="113">
        <v>15.792978914750636</v>
      </c>
    </row>
    <row r="10" spans="1:12" ht="15">
      <c r="A10" s="44" t="s">
        <v>235</v>
      </c>
      <c r="B10" s="113">
        <v>1.5</v>
      </c>
      <c r="C10" s="113">
        <v>1.3</v>
      </c>
      <c r="D10" s="113">
        <v>1.17</v>
      </c>
      <c r="E10" s="113">
        <v>1.5</v>
      </c>
      <c r="F10" s="113">
        <v>1.14</v>
      </c>
      <c r="G10" s="113">
        <v>1.26</v>
      </c>
      <c r="H10" s="44">
        <v>1.06</v>
      </c>
      <c r="I10" s="113">
        <v>2.1467317774842</v>
      </c>
      <c r="J10" s="113">
        <v>1.58693599270409</v>
      </c>
      <c r="K10" s="113">
        <v>1.283831457296628</v>
      </c>
      <c r="L10" s="113">
        <v>1.39725731933575</v>
      </c>
    </row>
    <row r="11" spans="1:12" ht="15">
      <c r="A11" s="44" t="s">
        <v>163</v>
      </c>
      <c r="B11" s="113">
        <v>6.3</v>
      </c>
      <c r="C11" s="113">
        <v>6.2</v>
      </c>
      <c r="D11" s="113">
        <v>5.85</v>
      </c>
      <c r="E11" s="113">
        <v>5.59</v>
      </c>
      <c r="F11" s="113">
        <v>5.77</v>
      </c>
      <c r="G11" s="113">
        <v>5.91</v>
      </c>
      <c r="H11" s="44">
        <v>5.75</v>
      </c>
      <c r="I11" s="113">
        <v>6.436685789315531</v>
      </c>
      <c r="J11" s="113">
        <v>6.450563753069077</v>
      </c>
      <c r="K11" s="113">
        <v>6.434706080617092</v>
      </c>
      <c r="L11" s="113">
        <v>6.0901670190374695</v>
      </c>
    </row>
    <row r="12" spans="1:13" ht="15">
      <c r="A12" s="44" t="s">
        <v>128</v>
      </c>
      <c r="B12" s="113">
        <v>39.7</v>
      </c>
      <c r="C12" s="113">
        <v>35.3</v>
      </c>
      <c r="D12" s="150">
        <v>24.68</v>
      </c>
      <c r="E12" s="154">
        <v>20.63</v>
      </c>
      <c r="F12" s="238">
        <f>SUM(F9:F11)</f>
        <v>19.2</v>
      </c>
      <c r="G12" s="154">
        <v>19.5</v>
      </c>
      <c r="H12" s="238">
        <f>SUM(H9:H11)</f>
        <v>20.490000000000002</v>
      </c>
      <c r="I12" s="238">
        <f>SUM(I9:I11)</f>
        <v>25.531185557834668</v>
      </c>
      <c r="J12" s="238">
        <f>SUM(J9:J11)</f>
        <v>20.581428372971473</v>
      </c>
      <c r="K12" s="238">
        <f>SUM(K9:K11)</f>
        <v>22.7874671308226</v>
      </c>
      <c r="L12" s="238">
        <f>SUM(L9:L11)</f>
        <v>23.280403253123854</v>
      </c>
      <c r="M12" s="70"/>
    </row>
    <row r="13" spans="2:12" ht="15">
      <c r="B13" s="283" t="s">
        <v>287</v>
      </c>
      <c r="C13" s="70"/>
      <c r="D13" s="70"/>
      <c r="E13" s="113"/>
      <c r="F13" s="113"/>
      <c r="G13" s="113"/>
      <c r="H13" s="113"/>
      <c r="I13" s="44"/>
      <c r="L13" s="66"/>
    </row>
    <row r="14" spans="1:12" ht="18">
      <c r="A14" s="44" t="s">
        <v>673</v>
      </c>
      <c r="B14" s="58"/>
      <c r="C14" s="70"/>
      <c r="D14" s="70"/>
      <c r="E14" s="113"/>
      <c r="F14" s="113"/>
      <c r="G14" s="113"/>
      <c r="H14" s="113"/>
      <c r="I14" s="44"/>
      <c r="L14" s="66"/>
    </row>
    <row r="15" spans="1:12" ht="15">
      <c r="A15" s="44" t="s">
        <v>236</v>
      </c>
      <c r="B15" s="113">
        <v>2.56</v>
      </c>
      <c r="C15" s="113">
        <v>2.58</v>
      </c>
      <c r="D15" s="113">
        <v>1.54</v>
      </c>
      <c r="E15" s="113">
        <v>1.9</v>
      </c>
      <c r="F15" s="113">
        <v>1.81</v>
      </c>
      <c r="G15" s="113">
        <v>1.54</v>
      </c>
      <c r="H15" s="44">
        <v>1.34</v>
      </c>
      <c r="I15" s="113">
        <v>1.76349666734612</v>
      </c>
      <c r="J15" s="113">
        <v>1.4819304125724</v>
      </c>
      <c r="K15" s="113">
        <v>1.8314628235872488</v>
      </c>
      <c r="L15" s="113">
        <v>1.74602206669689</v>
      </c>
    </row>
    <row r="16" spans="1:12" ht="15">
      <c r="A16" s="44" t="s">
        <v>249</v>
      </c>
      <c r="B16" s="113">
        <v>0.32</v>
      </c>
      <c r="C16" s="141">
        <v>0</v>
      </c>
      <c r="D16" s="141">
        <v>0</v>
      </c>
      <c r="E16" s="141">
        <v>0</v>
      </c>
      <c r="F16" s="141" t="s">
        <v>143</v>
      </c>
      <c r="G16" s="141" t="s">
        <v>143</v>
      </c>
      <c r="H16" s="141" t="s">
        <v>143</v>
      </c>
      <c r="I16" s="141" t="s">
        <v>143</v>
      </c>
      <c r="J16" s="141" t="s">
        <v>143</v>
      </c>
      <c r="K16" s="141" t="s">
        <v>143</v>
      </c>
      <c r="L16" s="141" t="s">
        <v>143</v>
      </c>
    </row>
    <row r="17" spans="1:12" ht="15">
      <c r="A17" s="44" t="s">
        <v>128</v>
      </c>
      <c r="B17" s="239">
        <f aca="true" t="shared" si="0" ref="B17:L17">SUM(B15:B16)</f>
        <v>2.88</v>
      </c>
      <c r="C17" s="239">
        <f t="shared" si="0"/>
        <v>2.58</v>
      </c>
      <c r="D17" s="239">
        <f t="shared" si="0"/>
        <v>1.54</v>
      </c>
      <c r="E17" s="239">
        <f t="shared" si="0"/>
        <v>1.9</v>
      </c>
      <c r="F17" s="239">
        <f t="shared" si="0"/>
        <v>1.81</v>
      </c>
      <c r="G17" s="239">
        <f t="shared" si="0"/>
        <v>1.54</v>
      </c>
      <c r="H17" s="239">
        <f t="shared" si="0"/>
        <v>1.34</v>
      </c>
      <c r="I17" s="239">
        <f t="shared" si="0"/>
        <v>1.76349666734612</v>
      </c>
      <c r="J17" s="239">
        <f t="shared" si="0"/>
        <v>1.4819304125724</v>
      </c>
      <c r="K17" s="239">
        <f t="shared" si="0"/>
        <v>1.8314628235872488</v>
      </c>
      <c r="L17" s="239">
        <f t="shared" si="0"/>
        <v>1.74602206669689</v>
      </c>
    </row>
    <row r="18" spans="2:12" ht="15">
      <c r="B18" s="283" t="s">
        <v>287</v>
      </c>
      <c r="C18" s="113"/>
      <c r="D18" s="113"/>
      <c r="E18" s="113"/>
      <c r="F18" s="113"/>
      <c r="G18" s="113"/>
      <c r="H18" s="113"/>
      <c r="I18" s="44"/>
      <c r="L18" s="66"/>
    </row>
    <row r="19" spans="1:12" ht="15">
      <c r="A19" s="44" t="s">
        <v>237</v>
      </c>
      <c r="C19" s="113"/>
      <c r="D19" s="113"/>
      <c r="E19" s="113"/>
      <c r="F19" s="113"/>
      <c r="G19" s="113"/>
      <c r="H19" s="113"/>
      <c r="I19" s="44"/>
      <c r="L19" s="66"/>
    </row>
    <row r="20" spans="1:12" ht="15">
      <c r="A20" s="44" t="s">
        <v>238</v>
      </c>
      <c r="B20" s="114">
        <v>0</v>
      </c>
      <c r="C20" s="114">
        <v>0</v>
      </c>
      <c r="D20" s="114">
        <v>0</v>
      </c>
      <c r="E20" s="114">
        <v>0</v>
      </c>
      <c r="F20" s="175">
        <v>0.01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</row>
    <row r="21" spans="1:12" ht="15">
      <c r="A21" s="44" t="s">
        <v>239</v>
      </c>
      <c r="B21" s="113">
        <v>4.8</v>
      </c>
      <c r="C21" s="113">
        <v>4.56</v>
      </c>
      <c r="D21" s="113">
        <v>5.63</v>
      </c>
      <c r="E21" s="113">
        <v>4.62</v>
      </c>
      <c r="F21" s="147">
        <v>3.96</v>
      </c>
      <c r="G21" s="147">
        <v>4.05</v>
      </c>
      <c r="H21" s="44">
        <v>3.92</v>
      </c>
      <c r="I21" s="113">
        <v>4.769</v>
      </c>
      <c r="J21" s="113">
        <v>4.191</v>
      </c>
      <c r="K21" s="113">
        <v>4.1017536827348735</v>
      </c>
      <c r="L21" s="113">
        <v>3.993953651478585</v>
      </c>
    </row>
    <row r="22" spans="1:12" ht="15">
      <c r="A22" s="68" t="s">
        <v>240</v>
      </c>
      <c r="B22" s="114">
        <v>0</v>
      </c>
      <c r="C22" s="114">
        <v>0</v>
      </c>
      <c r="D22" s="113">
        <v>0.03</v>
      </c>
      <c r="E22" s="114">
        <v>0</v>
      </c>
      <c r="F22" s="175">
        <v>0.03</v>
      </c>
      <c r="G22" s="175">
        <v>0.02</v>
      </c>
      <c r="H22" s="44">
        <v>0.02</v>
      </c>
      <c r="I22" s="113">
        <v>0.0158</v>
      </c>
      <c r="J22" s="113">
        <v>0.112</v>
      </c>
      <c r="K22" s="113">
        <v>0.0315389508143991</v>
      </c>
      <c r="L22" s="113">
        <v>0.0172465608496958</v>
      </c>
    </row>
    <row r="23" spans="1:12" ht="15">
      <c r="A23" s="68" t="s">
        <v>241</v>
      </c>
      <c r="B23" s="113">
        <v>5.57</v>
      </c>
      <c r="C23" s="113">
        <v>4.91</v>
      </c>
      <c r="D23" s="113">
        <v>6.58</v>
      </c>
      <c r="E23" s="113">
        <v>6.79</v>
      </c>
      <c r="F23" s="147">
        <v>6.01</v>
      </c>
      <c r="G23" s="147">
        <v>5.99</v>
      </c>
      <c r="H23" s="44">
        <v>6.03</v>
      </c>
      <c r="I23" s="113">
        <v>5.409</v>
      </c>
      <c r="J23" s="113">
        <v>5.86</v>
      </c>
      <c r="K23" s="113">
        <v>6.363121112136033</v>
      </c>
      <c r="L23" s="113">
        <v>8.18343047349351</v>
      </c>
    </row>
    <row r="24" spans="1:12" ht="15">
      <c r="A24" s="68" t="s">
        <v>242</v>
      </c>
      <c r="B24" s="240">
        <f aca="true" t="shared" si="1" ref="B24:L24">SUM(B20:B23)</f>
        <v>10.370000000000001</v>
      </c>
      <c r="C24" s="240">
        <f t="shared" si="1"/>
        <v>9.469999999999999</v>
      </c>
      <c r="D24" s="240">
        <f t="shared" si="1"/>
        <v>12.24</v>
      </c>
      <c r="E24" s="240">
        <f t="shared" si="1"/>
        <v>11.41</v>
      </c>
      <c r="F24" s="240">
        <f t="shared" si="1"/>
        <v>10.01</v>
      </c>
      <c r="G24" s="240">
        <f t="shared" si="1"/>
        <v>10.059999999999999</v>
      </c>
      <c r="H24" s="240">
        <f t="shared" si="1"/>
        <v>9.97</v>
      </c>
      <c r="I24" s="240">
        <f t="shared" si="1"/>
        <v>10.1938</v>
      </c>
      <c r="J24" s="240">
        <f t="shared" si="1"/>
        <v>10.163</v>
      </c>
      <c r="K24" s="240">
        <f t="shared" si="1"/>
        <v>10.496413745685306</v>
      </c>
      <c r="L24" s="240">
        <f t="shared" si="1"/>
        <v>12.194630685821792</v>
      </c>
    </row>
    <row r="25" spans="1:12" ht="15">
      <c r="A25" s="68"/>
      <c r="B25" s="283" t="s">
        <v>287</v>
      </c>
      <c r="C25" s="70"/>
      <c r="D25" s="70"/>
      <c r="E25" s="113"/>
      <c r="F25" s="113"/>
      <c r="G25" s="113"/>
      <c r="H25" s="113"/>
      <c r="I25" s="44"/>
      <c r="L25" s="66"/>
    </row>
    <row r="26" spans="1:12" ht="18">
      <c r="A26" s="68" t="s">
        <v>674</v>
      </c>
      <c r="B26" s="63">
        <f aca="true" t="shared" si="2" ref="B26:J26">B12+B17+B20+B23</f>
        <v>48.150000000000006</v>
      </c>
      <c r="C26" s="63">
        <f t="shared" si="2"/>
        <v>42.78999999999999</v>
      </c>
      <c r="D26" s="63">
        <f t="shared" si="2"/>
        <v>32.8</v>
      </c>
      <c r="E26" s="63">
        <f t="shared" si="2"/>
        <v>29.319999999999997</v>
      </c>
      <c r="F26" s="161">
        <f t="shared" si="2"/>
        <v>27.03</v>
      </c>
      <c r="G26" s="161">
        <f t="shared" si="2"/>
        <v>27.03</v>
      </c>
      <c r="H26" s="161">
        <f t="shared" si="2"/>
        <v>27.860000000000003</v>
      </c>
      <c r="I26" s="161">
        <f t="shared" si="2"/>
        <v>32.70368222518079</v>
      </c>
      <c r="J26" s="161">
        <f t="shared" si="2"/>
        <v>27.923358785543872</v>
      </c>
      <c r="K26" s="161">
        <f>K12+K17+K20+K23</f>
        <v>30.98205106654588</v>
      </c>
      <c r="L26" s="161">
        <f>L12+L17+L20+L23</f>
        <v>33.209855793314254</v>
      </c>
    </row>
    <row r="27" spans="1:12" ht="15">
      <c r="A27" s="68"/>
      <c r="B27" s="59"/>
      <c r="C27" s="113"/>
      <c r="D27" s="113"/>
      <c r="E27" s="113"/>
      <c r="F27" s="113"/>
      <c r="G27" s="113"/>
      <c r="H27" s="113"/>
      <c r="I27" s="44"/>
      <c r="L27" s="66"/>
    </row>
    <row r="28" spans="1:15" ht="18">
      <c r="A28" s="68" t="s">
        <v>675</v>
      </c>
      <c r="B28" s="137">
        <v>60.58</v>
      </c>
      <c r="C28" s="113">
        <v>67.22</v>
      </c>
      <c r="D28" s="150">
        <v>73.19</v>
      </c>
      <c r="E28" s="154">
        <v>67</v>
      </c>
      <c r="F28" s="154">
        <v>67.783</v>
      </c>
      <c r="G28" s="154">
        <v>58.903</v>
      </c>
      <c r="H28" s="154">
        <v>54.45</v>
      </c>
      <c r="I28" s="154">
        <v>45</v>
      </c>
      <c r="J28" s="154">
        <v>43.994</v>
      </c>
      <c r="K28" s="154">
        <v>45.581459045590144</v>
      </c>
      <c r="L28" s="154">
        <v>42.416</v>
      </c>
      <c r="O28" s="284"/>
    </row>
    <row r="29" spans="1:12" ht="15">
      <c r="A29" s="68"/>
      <c r="B29" s="59"/>
      <c r="C29" s="113"/>
      <c r="D29" s="113"/>
      <c r="E29" s="113"/>
      <c r="F29" s="113"/>
      <c r="G29" s="113"/>
      <c r="H29" s="113"/>
      <c r="I29" s="44"/>
      <c r="L29" s="66"/>
    </row>
    <row r="30" spans="1:12" ht="18">
      <c r="A30" s="68" t="s">
        <v>676</v>
      </c>
      <c r="B30" s="64">
        <f aca="true" t="shared" si="3" ref="B30:J30">B12+B17+B20+B28</f>
        <v>103.16</v>
      </c>
      <c r="C30" s="124">
        <f t="shared" si="3"/>
        <v>105.1</v>
      </c>
      <c r="D30" s="151">
        <f t="shared" si="3"/>
        <v>99.41</v>
      </c>
      <c r="E30" s="172">
        <f t="shared" si="3"/>
        <v>89.53</v>
      </c>
      <c r="F30" s="172">
        <f t="shared" si="3"/>
        <v>88.803</v>
      </c>
      <c r="G30" s="172">
        <f t="shared" si="3"/>
        <v>79.943</v>
      </c>
      <c r="H30" s="172">
        <f t="shared" si="3"/>
        <v>76.28</v>
      </c>
      <c r="I30" s="172">
        <f t="shared" si="3"/>
        <v>72.2946822251808</v>
      </c>
      <c r="J30" s="172">
        <f t="shared" si="3"/>
        <v>66.05735878554387</v>
      </c>
      <c r="K30" s="172">
        <f>K12+K17+K20+K28</f>
        <v>70.20038899999999</v>
      </c>
      <c r="L30" s="172">
        <f>L12+L17+L20+L28</f>
        <v>67.44242531982074</v>
      </c>
    </row>
    <row r="31" spans="3:12" ht="15">
      <c r="C31" s="66"/>
      <c r="D31" s="66"/>
      <c r="E31" s="113"/>
      <c r="F31" s="113"/>
      <c r="G31" s="113"/>
      <c r="H31" s="113"/>
      <c r="I31" s="44"/>
      <c r="L31" s="66"/>
    </row>
    <row r="32" spans="1:12" ht="15.75">
      <c r="A32" s="280" t="s">
        <v>677</v>
      </c>
      <c r="F32" s="66"/>
      <c r="G32" s="66"/>
      <c r="H32" s="66"/>
      <c r="J32" s="285"/>
      <c r="K32" s="177"/>
      <c r="L32" s="177" t="s">
        <v>251</v>
      </c>
    </row>
    <row r="33" spans="1:12" ht="8.25" customHeight="1">
      <c r="A33" s="280"/>
      <c r="B33" s="281"/>
      <c r="C33" s="66"/>
      <c r="D33" s="66"/>
      <c r="E33" s="113"/>
      <c r="F33" s="113"/>
      <c r="G33" s="113"/>
      <c r="H33" s="113"/>
      <c r="I33" s="44"/>
      <c r="L33" s="66"/>
    </row>
    <row r="34" spans="1:12" ht="18">
      <c r="A34" s="44" t="s">
        <v>672</v>
      </c>
      <c r="B34" s="281"/>
      <c r="C34" s="66"/>
      <c r="D34" s="66"/>
      <c r="E34" s="113"/>
      <c r="F34" s="113"/>
      <c r="G34" s="113"/>
      <c r="H34" s="113"/>
      <c r="I34" s="44"/>
      <c r="L34" s="66"/>
    </row>
    <row r="35" spans="1:12" ht="15">
      <c r="A35" s="44" t="s">
        <v>234</v>
      </c>
      <c r="B35" s="49">
        <v>25480</v>
      </c>
      <c r="C35" s="49">
        <v>23020</v>
      </c>
      <c r="D35" s="152">
        <v>15750</v>
      </c>
      <c r="E35" s="173">
        <v>11450</v>
      </c>
      <c r="F35" s="173">
        <v>10340</v>
      </c>
      <c r="G35" s="173">
        <v>10460</v>
      </c>
      <c r="H35" s="47">
        <v>10580</v>
      </c>
      <c r="I35" s="49">
        <v>13523.4627829686</v>
      </c>
      <c r="J35" s="49">
        <v>10549.6627451501</v>
      </c>
      <c r="K35" s="49">
        <v>13154.602590117907</v>
      </c>
      <c r="L35" s="49">
        <v>14455.84388887114</v>
      </c>
    </row>
    <row r="36" spans="1:12" ht="15">
      <c r="A36" s="44" t="s">
        <v>235</v>
      </c>
      <c r="B36" s="49">
        <v>390</v>
      </c>
      <c r="C36" s="49">
        <v>510</v>
      </c>
      <c r="D36" s="145">
        <v>160</v>
      </c>
      <c r="E36" s="145">
        <v>410</v>
      </c>
      <c r="F36" s="145">
        <v>180</v>
      </c>
      <c r="G36" s="145">
        <v>360</v>
      </c>
      <c r="H36" s="44">
        <v>170</v>
      </c>
      <c r="I36" s="49">
        <v>391.078908218786</v>
      </c>
      <c r="J36" s="49">
        <v>368.498909221944</v>
      </c>
      <c r="K36" s="49">
        <v>304.7725540432619</v>
      </c>
      <c r="L36" s="49">
        <v>343.46212297709</v>
      </c>
    </row>
    <row r="37" spans="1:12" ht="15">
      <c r="A37" s="44" t="s">
        <v>163</v>
      </c>
      <c r="B37" s="49">
        <v>3740</v>
      </c>
      <c r="C37" s="49">
        <v>3320</v>
      </c>
      <c r="D37" s="145">
        <v>4220</v>
      </c>
      <c r="E37" s="145">
        <v>3690</v>
      </c>
      <c r="F37" s="145">
        <v>4020</v>
      </c>
      <c r="G37" s="145">
        <v>4030</v>
      </c>
      <c r="H37" s="47">
        <v>3310</v>
      </c>
      <c r="I37" s="49">
        <v>3542.9361557527</v>
      </c>
      <c r="J37" s="49">
        <v>3572.82386194311</v>
      </c>
      <c r="K37" s="49">
        <v>3449.407823982528</v>
      </c>
      <c r="L37" s="49">
        <v>3090.372337290559</v>
      </c>
    </row>
    <row r="38" spans="1:12" ht="15">
      <c r="A38" s="44" t="s">
        <v>128</v>
      </c>
      <c r="B38" s="49">
        <v>29610</v>
      </c>
      <c r="C38" s="49">
        <v>26850</v>
      </c>
      <c r="D38" s="152">
        <v>20100</v>
      </c>
      <c r="E38" s="173">
        <v>15600</v>
      </c>
      <c r="F38" s="241">
        <f aca="true" t="shared" si="4" ref="F38:L38">SUM(F35:F37)</f>
        <v>14540</v>
      </c>
      <c r="G38" s="241">
        <f t="shared" si="4"/>
        <v>14850</v>
      </c>
      <c r="H38" s="260">
        <f t="shared" si="4"/>
        <v>14060</v>
      </c>
      <c r="I38" s="260">
        <f t="shared" si="4"/>
        <v>17457.477846940084</v>
      </c>
      <c r="J38" s="260">
        <f t="shared" si="4"/>
        <v>14490.985516315155</v>
      </c>
      <c r="K38" s="260">
        <f t="shared" si="4"/>
        <v>16908.782968143696</v>
      </c>
      <c r="L38" s="260">
        <f t="shared" si="4"/>
        <v>17889.67834913879</v>
      </c>
    </row>
    <row r="39" spans="2:12" ht="15">
      <c r="B39" s="286" t="s">
        <v>287</v>
      </c>
      <c r="C39" s="49"/>
      <c r="D39" s="49"/>
      <c r="E39" s="145"/>
      <c r="F39" s="145"/>
      <c r="G39" s="145"/>
      <c r="H39" s="145"/>
      <c r="I39" s="44"/>
      <c r="J39" s="49"/>
      <c r="K39" s="49"/>
      <c r="L39" s="49"/>
    </row>
    <row r="40" spans="1:12" ht="18">
      <c r="A40" s="44" t="s">
        <v>673</v>
      </c>
      <c r="B40" s="281"/>
      <c r="C40" s="49"/>
      <c r="D40" s="49"/>
      <c r="E40" s="145"/>
      <c r="F40" s="145"/>
      <c r="G40" s="145"/>
      <c r="H40" s="145"/>
      <c r="I40" s="44"/>
      <c r="J40" s="49"/>
      <c r="K40" s="49"/>
      <c r="L40" s="49"/>
    </row>
    <row r="41" spans="1:12" ht="15">
      <c r="A41" s="44" t="s">
        <v>236</v>
      </c>
      <c r="B41" s="49">
        <v>530</v>
      </c>
      <c r="C41" s="49">
        <v>600</v>
      </c>
      <c r="D41" s="145">
        <v>1540</v>
      </c>
      <c r="E41" s="145">
        <v>1900</v>
      </c>
      <c r="F41" s="145">
        <v>1810</v>
      </c>
      <c r="G41" s="145">
        <v>1540</v>
      </c>
      <c r="H41" s="47">
        <v>1270</v>
      </c>
      <c r="I41" s="49">
        <v>1761.94438671983</v>
      </c>
      <c r="J41" s="49">
        <v>1481.9304125724</v>
      </c>
      <c r="K41" s="49">
        <v>1831.7776603041343</v>
      </c>
      <c r="L41" s="49">
        <v>1746.03253647473</v>
      </c>
    </row>
    <row r="42" spans="1:12" ht="15">
      <c r="A42" s="44" t="s">
        <v>249</v>
      </c>
      <c r="B42" s="54" t="s">
        <v>143</v>
      </c>
      <c r="C42" s="54" t="s">
        <v>143</v>
      </c>
      <c r="D42" s="146" t="s">
        <v>143</v>
      </c>
      <c r="E42" s="146">
        <v>0</v>
      </c>
      <c r="F42" s="146" t="s">
        <v>143</v>
      </c>
      <c r="G42" s="146" t="s">
        <v>143</v>
      </c>
      <c r="H42" s="146" t="s">
        <v>143</v>
      </c>
      <c r="I42" s="146" t="s">
        <v>143</v>
      </c>
      <c r="J42" s="146" t="s">
        <v>143</v>
      </c>
      <c r="K42" s="146" t="s">
        <v>143</v>
      </c>
      <c r="L42" s="146" t="s">
        <v>143</v>
      </c>
    </row>
    <row r="43" spans="1:12" ht="15">
      <c r="A43" s="44" t="s">
        <v>128</v>
      </c>
      <c r="B43" s="261">
        <f aca="true" t="shared" si="5" ref="B43:L43">SUM(B40:B42)</f>
        <v>530</v>
      </c>
      <c r="C43" s="261">
        <f t="shared" si="5"/>
        <v>600</v>
      </c>
      <c r="D43" s="261">
        <f t="shared" si="5"/>
        <v>1540</v>
      </c>
      <c r="E43" s="261">
        <f t="shared" si="5"/>
        <v>1900</v>
      </c>
      <c r="F43" s="261">
        <f t="shared" si="5"/>
        <v>1810</v>
      </c>
      <c r="G43" s="261">
        <f t="shared" si="5"/>
        <v>1540</v>
      </c>
      <c r="H43" s="261">
        <f t="shared" si="5"/>
        <v>1270</v>
      </c>
      <c r="I43" s="261">
        <f t="shared" si="5"/>
        <v>1761.94438671983</v>
      </c>
      <c r="J43" s="261">
        <f t="shared" si="5"/>
        <v>1481.9304125724</v>
      </c>
      <c r="K43" s="261">
        <f t="shared" si="5"/>
        <v>1831.7776603041343</v>
      </c>
      <c r="L43" s="261">
        <f t="shared" si="5"/>
        <v>1746.03253647473</v>
      </c>
    </row>
    <row r="44" spans="2:12" ht="15">
      <c r="B44" s="287" t="s">
        <v>287</v>
      </c>
      <c r="C44" s="49"/>
      <c r="D44" s="49"/>
      <c r="E44" s="145"/>
      <c r="F44" s="145"/>
      <c r="G44" s="145"/>
      <c r="H44" s="145"/>
      <c r="I44" s="44"/>
      <c r="J44" s="49"/>
      <c r="K44" s="49"/>
      <c r="L44" s="49"/>
    </row>
    <row r="45" spans="1:12" ht="15">
      <c r="A45" s="44" t="s">
        <v>237</v>
      </c>
      <c r="B45" s="281"/>
      <c r="C45" s="49"/>
      <c r="D45" s="49"/>
      <c r="E45" s="145"/>
      <c r="F45" s="145"/>
      <c r="G45" s="145"/>
      <c r="H45" s="145"/>
      <c r="I45" s="44"/>
      <c r="J45" s="49"/>
      <c r="K45" s="49"/>
      <c r="L45" s="49"/>
    </row>
    <row r="46" spans="1:12" ht="15">
      <c r="A46" s="44" t="s">
        <v>243</v>
      </c>
      <c r="B46" s="54" t="s">
        <v>143</v>
      </c>
      <c r="C46" s="54" t="s">
        <v>143</v>
      </c>
      <c r="D46" s="146" t="s">
        <v>143</v>
      </c>
      <c r="E46" s="146">
        <v>0</v>
      </c>
      <c r="F46" s="146" t="s">
        <v>143</v>
      </c>
      <c r="G46" s="146" t="s">
        <v>143</v>
      </c>
      <c r="H46" s="146" t="s">
        <v>143</v>
      </c>
      <c r="I46" s="146" t="s">
        <v>143</v>
      </c>
      <c r="J46" s="146" t="s">
        <v>143</v>
      </c>
      <c r="K46" s="146" t="s">
        <v>143</v>
      </c>
      <c r="L46" s="146" t="s">
        <v>143</v>
      </c>
    </row>
    <row r="47" spans="1:12" ht="15">
      <c r="A47" s="44" t="s">
        <v>244</v>
      </c>
      <c r="B47" s="49">
        <v>110</v>
      </c>
      <c r="C47" s="49">
        <v>100</v>
      </c>
      <c r="D47" s="145">
        <v>120</v>
      </c>
      <c r="E47" s="145">
        <v>110</v>
      </c>
      <c r="F47" s="145">
        <v>100</v>
      </c>
      <c r="G47" s="145">
        <v>90</v>
      </c>
      <c r="H47" s="44">
        <v>90</v>
      </c>
      <c r="I47" s="49">
        <v>115</v>
      </c>
      <c r="J47" s="49">
        <v>100.8</v>
      </c>
      <c r="K47" s="49">
        <v>100.99963757346924</v>
      </c>
      <c r="L47" s="49">
        <v>101.3385836209898</v>
      </c>
    </row>
    <row r="48" spans="1:12" ht="15">
      <c r="A48" s="68" t="s">
        <v>245</v>
      </c>
      <c r="B48" s="54" t="s">
        <v>143</v>
      </c>
      <c r="C48" s="54" t="s">
        <v>143</v>
      </c>
      <c r="D48" s="146" t="s">
        <v>143</v>
      </c>
      <c r="E48" s="146">
        <v>0</v>
      </c>
      <c r="F48" s="146" t="s">
        <v>143</v>
      </c>
      <c r="G48" s="146" t="s">
        <v>143</v>
      </c>
      <c r="H48" s="146" t="s">
        <v>143</v>
      </c>
      <c r="I48" s="146" t="s">
        <v>143</v>
      </c>
      <c r="J48" s="146" t="s">
        <v>143</v>
      </c>
      <c r="K48" s="146" t="s">
        <v>143</v>
      </c>
      <c r="L48" s="146" t="s">
        <v>143</v>
      </c>
    </row>
    <row r="49" spans="1:12" ht="15">
      <c r="A49" s="68" t="s">
        <v>246</v>
      </c>
      <c r="B49" s="49">
        <v>150</v>
      </c>
      <c r="C49" s="49">
        <v>140</v>
      </c>
      <c r="D49" s="145">
        <v>160</v>
      </c>
      <c r="E49" s="145">
        <v>170</v>
      </c>
      <c r="F49" s="145">
        <v>150</v>
      </c>
      <c r="G49" s="145">
        <v>140</v>
      </c>
      <c r="H49" s="44">
        <v>140</v>
      </c>
      <c r="I49" s="49">
        <v>135</v>
      </c>
      <c r="J49" s="49">
        <v>145.8</v>
      </c>
      <c r="K49" s="49">
        <v>165.81543484384832</v>
      </c>
      <c r="L49" s="49">
        <v>209.8131364734914</v>
      </c>
    </row>
    <row r="50" spans="1:12" ht="15">
      <c r="A50" s="68" t="s">
        <v>128</v>
      </c>
      <c r="B50" s="49">
        <v>260</v>
      </c>
      <c r="C50" s="49">
        <v>240</v>
      </c>
      <c r="D50" s="145">
        <v>280</v>
      </c>
      <c r="E50" s="145">
        <v>280</v>
      </c>
      <c r="F50" s="145">
        <v>240</v>
      </c>
      <c r="G50" s="145">
        <v>240</v>
      </c>
      <c r="H50" s="44">
        <v>240</v>
      </c>
      <c r="I50" s="49">
        <v>251</v>
      </c>
      <c r="J50" s="49">
        <v>249.4</v>
      </c>
      <c r="K50" s="49">
        <v>267.95792638442</v>
      </c>
      <c r="L50" s="49">
        <v>311.98284187232485</v>
      </c>
    </row>
    <row r="51" spans="1:12" ht="15">
      <c r="A51" s="68"/>
      <c r="B51" s="287" t="s">
        <v>287</v>
      </c>
      <c r="C51" s="49"/>
      <c r="D51" s="49"/>
      <c r="E51" s="145"/>
      <c r="F51" s="145"/>
      <c r="G51" s="145"/>
      <c r="H51" s="145"/>
      <c r="I51" s="44"/>
      <c r="J51" s="49"/>
      <c r="K51" s="49"/>
      <c r="L51" s="49"/>
    </row>
    <row r="52" spans="1:12" ht="18">
      <c r="A52" s="68" t="s">
        <v>678</v>
      </c>
      <c r="B52" s="65">
        <f aca="true" t="shared" si="6" ref="B52:J52">B38+B43+B50</f>
        <v>30400</v>
      </c>
      <c r="C52" s="65">
        <f t="shared" si="6"/>
        <v>27690</v>
      </c>
      <c r="D52" s="65">
        <f t="shared" si="6"/>
        <v>21920</v>
      </c>
      <c r="E52" s="65">
        <f t="shared" si="6"/>
        <v>17780</v>
      </c>
      <c r="F52" s="162">
        <f t="shared" si="6"/>
        <v>16590</v>
      </c>
      <c r="G52" s="162">
        <f t="shared" si="6"/>
        <v>16630</v>
      </c>
      <c r="H52" s="162">
        <f t="shared" si="6"/>
        <v>15570</v>
      </c>
      <c r="I52" s="162">
        <f t="shared" si="6"/>
        <v>19470.422233659916</v>
      </c>
      <c r="J52" s="162">
        <f t="shared" si="6"/>
        <v>16222.315928887554</v>
      </c>
      <c r="K52" s="162">
        <f>K38+K43+K50</f>
        <v>19008.51855483225</v>
      </c>
      <c r="L52" s="162">
        <f>L38+L43+L50</f>
        <v>19947.693727485846</v>
      </c>
    </row>
    <row r="53" spans="1:12" ht="15">
      <c r="A53" s="68"/>
      <c r="B53" s="61"/>
      <c r="C53" s="61"/>
      <c r="D53" s="47"/>
      <c r="F53" s="113"/>
      <c r="G53" s="113"/>
      <c r="H53" s="113"/>
      <c r="I53" s="113"/>
      <c r="J53" s="44"/>
      <c r="K53" s="47"/>
      <c r="L53" s="47"/>
    </row>
    <row r="54" spans="1:12" ht="18">
      <c r="A54" s="68" t="s">
        <v>679</v>
      </c>
      <c r="B54" s="62" t="s">
        <v>180</v>
      </c>
      <c r="C54" s="62" t="s">
        <v>180</v>
      </c>
      <c r="D54" s="53" t="s">
        <v>180</v>
      </c>
      <c r="E54" s="53" t="s">
        <v>180</v>
      </c>
      <c r="F54" s="147" t="s">
        <v>180</v>
      </c>
      <c r="G54" s="147" t="s">
        <v>180</v>
      </c>
      <c r="H54" s="147" t="s">
        <v>180</v>
      </c>
      <c r="I54" s="147" t="s">
        <v>180</v>
      </c>
      <c r="J54" s="147" t="s">
        <v>180</v>
      </c>
      <c r="K54" s="147" t="s">
        <v>180</v>
      </c>
      <c r="L54" s="147" t="s">
        <v>180</v>
      </c>
    </row>
    <row r="55" spans="1:12" ht="24.75" customHeight="1">
      <c r="A55" s="291" t="s">
        <v>680</v>
      </c>
      <c r="B55" s="292" t="s">
        <v>180</v>
      </c>
      <c r="C55" s="292" t="s">
        <v>180</v>
      </c>
      <c r="D55" s="293" t="s">
        <v>180</v>
      </c>
      <c r="E55" s="293" t="s">
        <v>180</v>
      </c>
      <c r="F55" s="294" t="s">
        <v>180</v>
      </c>
      <c r="G55" s="294" t="s">
        <v>180</v>
      </c>
      <c r="H55" s="294" t="s">
        <v>180</v>
      </c>
      <c r="I55" s="294" t="s">
        <v>180</v>
      </c>
      <c r="J55" s="294" t="s">
        <v>180</v>
      </c>
      <c r="K55" s="294" t="s">
        <v>180</v>
      </c>
      <c r="L55" s="294" t="s">
        <v>180</v>
      </c>
    </row>
    <row r="56" spans="1:11" s="56" customFormat="1" ht="12.75">
      <c r="A56" s="109" t="s">
        <v>682</v>
      </c>
      <c r="B56" s="295"/>
      <c r="C56" s="295"/>
      <c r="D56" s="295"/>
      <c r="E56" s="295"/>
      <c r="I56" s="276"/>
      <c r="J56" s="276"/>
      <c r="K56" s="276"/>
    </row>
    <row r="57" spans="1:11" s="56" customFormat="1" ht="12.75">
      <c r="A57" s="109" t="s">
        <v>334</v>
      </c>
      <c r="B57" s="295"/>
      <c r="C57" s="295"/>
      <c r="D57" s="295"/>
      <c r="E57" s="295"/>
      <c r="I57" s="276"/>
      <c r="J57" s="276"/>
      <c r="K57" s="276"/>
    </row>
    <row r="58" spans="1:11" s="56" customFormat="1" ht="12.75">
      <c r="A58" s="109" t="s">
        <v>683</v>
      </c>
      <c r="B58" s="295"/>
      <c r="C58" s="295"/>
      <c r="D58" s="295"/>
      <c r="E58" s="295"/>
      <c r="I58" s="276"/>
      <c r="J58" s="276"/>
      <c r="K58" s="276"/>
    </row>
    <row r="59" spans="1:11" s="56" customFormat="1" ht="12.75">
      <c r="A59" s="109" t="s">
        <v>684</v>
      </c>
      <c r="B59" s="295"/>
      <c r="C59" s="295"/>
      <c r="D59" s="295"/>
      <c r="E59" s="295"/>
      <c r="I59" s="276"/>
      <c r="J59" s="276"/>
      <c r="K59" s="276"/>
    </row>
    <row r="60" spans="1:11" s="56" customFormat="1" ht="12.75">
      <c r="A60" s="296" t="s">
        <v>626</v>
      </c>
      <c r="B60" s="297"/>
      <c r="C60" s="297"/>
      <c r="D60" s="297"/>
      <c r="E60" s="297"/>
      <c r="F60" s="276"/>
      <c r="G60" s="276"/>
      <c r="H60" s="276"/>
      <c r="I60" s="276"/>
      <c r="J60" s="276"/>
      <c r="K60" s="276"/>
    </row>
    <row r="61" spans="1:11" s="56" customFormat="1" ht="12.75">
      <c r="A61" s="296" t="s">
        <v>630</v>
      </c>
      <c r="B61" s="297"/>
      <c r="C61" s="297"/>
      <c r="D61" s="297"/>
      <c r="E61" s="297"/>
      <c r="F61" s="276"/>
      <c r="G61" s="276"/>
      <c r="H61" s="276"/>
      <c r="I61" s="276"/>
      <c r="J61" s="276"/>
      <c r="K61" s="276"/>
    </row>
    <row r="62" spans="1:11" s="56" customFormat="1" ht="12.75">
      <c r="A62" s="109" t="s">
        <v>685</v>
      </c>
      <c r="B62" s="295"/>
      <c r="C62" s="295"/>
      <c r="D62" s="295"/>
      <c r="E62" s="295"/>
      <c r="I62" s="276"/>
      <c r="J62" s="276"/>
      <c r="K62" s="276"/>
    </row>
    <row r="63" spans="1:11" s="56" customFormat="1" ht="12.75">
      <c r="A63" s="109" t="s">
        <v>686</v>
      </c>
      <c r="B63" s="295"/>
      <c r="C63" s="295"/>
      <c r="D63" s="295"/>
      <c r="E63" s="295"/>
      <c r="I63" s="276"/>
      <c r="J63" s="276"/>
      <c r="K63" s="276"/>
    </row>
    <row r="64" spans="1:11" s="56" customFormat="1" ht="12.75">
      <c r="A64" s="109" t="s">
        <v>253</v>
      </c>
      <c r="B64" s="295"/>
      <c r="C64" s="295"/>
      <c r="D64" s="295"/>
      <c r="E64" s="295"/>
      <c r="I64" s="276"/>
      <c r="J64" s="276"/>
      <c r="K64" s="276"/>
    </row>
    <row r="65" spans="1:11" s="56" customFormat="1" ht="12.75">
      <c r="A65" s="109" t="s">
        <v>687</v>
      </c>
      <c r="B65" s="295"/>
      <c r="C65" s="295"/>
      <c r="D65" s="295"/>
      <c r="E65" s="295"/>
      <c r="I65" s="276"/>
      <c r="J65" s="276"/>
      <c r="K65" s="276"/>
    </row>
    <row r="66" spans="1:11" s="56" customFormat="1" ht="12.75">
      <c r="A66" s="109" t="s">
        <v>1</v>
      </c>
      <c r="B66" s="295"/>
      <c r="C66" s="295"/>
      <c r="D66" s="295"/>
      <c r="E66" s="295"/>
      <c r="I66" s="276"/>
      <c r="J66" s="276"/>
      <c r="K66" s="276"/>
    </row>
    <row r="67" spans="1:11" s="56" customFormat="1" ht="12.75">
      <c r="A67" s="109" t="s">
        <v>301</v>
      </c>
      <c r="B67" s="295"/>
      <c r="C67" s="295"/>
      <c r="D67" s="295"/>
      <c r="E67" s="295"/>
      <c r="I67" s="276"/>
      <c r="J67" s="276"/>
      <c r="K67" s="276"/>
    </row>
    <row r="68" ht="118.5" customHeight="1"/>
  </sheetData>
  <printOptions/>
  <pageMargins left="0.75" right="0.71" top="0.89" bottom="0.64" header="0.5" footer="0.5"/>
  <pageSetup fitToHeight="1" fitToWidth="1" horizontalDpi="96" verticalDpi="96" orientation="portrait" paperSize="9" scale="66" r:id="rId1"/>
  <headerFooter alignWithMargins="0">
    <oddHeader>&amp;R&amp;"Arial,Bold"&amp;16WATER TRANSPORT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95" customWidth="1"/>
    <col min="2" max="3" width="1.8515625" style="195" customWidth="1"/>
    <col min="4" max="4" width="29.57421875" style="195" customWidth="1"/>
    <col min="5" max="9" width="9.7109375" style="195" customWidth="1"/>
    <col min="10" max="10" width="10.28125" style="195" customWidth="1"/>
    <col min="11" max="11" width="10.00390625" style="195" customWidth="1"/>
    <col min="12" max="12" width="10.28125" style="195" customWidth="1"/>
    <col min="13" max="14" width="10.00390625" style="195" customWidth="1"/>
    <col min="15" max="15" width="10.57421875" style="195" customWidth="1"/>
    <col min="16" max="16384" width="9.140625" style="195" customWidth="1"/>
  </cols>
  <sheetData>
    <row r="1" spans="11:13" ht="20.25">
      <c r="K1" s="432"/>
      <c r="M1" s="589" t="s">
        <v>504</v>
      </c>
    </row>
    <row r="2" spans="1:15" s="25" customFormat="1" ht="15.75">
      <c r="A2" s="37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8.2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15" ht="15.75">
      <c r="A4" s="543"/>
      <c r="B4" s="543"/>
      <c r="C4" s="543"/>
      <c r="D4" s="544"/>
      <c r="E4" s="544">
        <v>1998</v>
      </c>
      <c r="F4" s="544">
        <v>1999</v>
      </c>
      <c r="G4" s="544">
        <v>2000</v>
      </c>
      <c r="H4" s="544">
        <v>2001</v>
      </c>
      <c r="I4" s="544">
        <v>2002</v>
      </c>
      <c r="J4" s="544">
        <v>2003</v>
      </c>
      <c r="K4" s="544">
        <v>2004</v>
      </c>
      <c r="L4" s="544">
        <v>2005</v>
      </c>
      <c r="M4" s="544">
        <v>2006</v>
      </c>
      <c r="N4" s="544">
        <v>2007</v>
      </c>
      <c r="O4" s="544">
        <v>2008</v>
      </c>
    </row>
    <row r="5" spans="1:15" ht="15.75">
      <c r="A5" s="463"/>
      <c r="B5" s="463"/>
      <c r="C5" s="463"/>
      <c r="D5" s="545"/>
      <c r="E5" s="546" t="s">
        <v>444</v>
      </c>
      <c r="F5" s="546" t="s">
        <v>443</v>
      </c>
      <c r="G5" s="546" t="s">
        <v>442</v>
      </c>
      <c r="H5" s="546" t="s">
        <v>441</v>
      </c>
      <c r="I5" s="546" t="s">
        <v>440</v>
      </c>
      <c r="J5" s="546" t="s">
        <v>439</v>
      </c>
      <c r="K5" s="546" t="s">
        <v>459</v>
      </c>
      <c r="L5" s="546" t="s">
        <v>585</v>
      </c>
      <c r="M5" s="546" t="s">
        <v>603</v>
      </c>
      <c r="N5" s="546" t="s">
        <v>635</v>
      </c>
      <c r="O5" s="546" t="s">
        <v>691</v>
      </c>
    </row>
    <row r="6" spans="4:13" ht="15.75">
      <c r="D6" s="457"/>
      <c r="E6" s="457"/>
      <c r="L6" s="434"/>
      <c r="M6" s="434"/>
    </row>
    <row r="7" spans="1:15" ht="15.75">
      <c r="A7" s="531"/>
      <c r="B7" s="432" t="s">
        <v>438</v>
      </c>
      <c r="C7" s="531"/>
      <c r="D7" s="457"/>
      <c r="E7" s="457"/>
      <c r="H7" s="434"/>
      <c r="L7" s="501"/>
      <c r="M7" s="501"/>
      <c r="N7" s="516"/>
      <c r="O7" s="516" t="s">
        <v>437</v>
      </c>
    </row>
    <row r="8" spans="3:15" ht="18">
      <c r="C8" s="195" t="s">
        <v>109</v>
      </c>
      <c r="E8" s="351" t="s">
        <v>180</v>
      </c>
      <c r="F8" s="362">
        <v>142131</v>
      </c>
      <c r="G8" s="362">
        <v>137770</v>
      </c>
      <c r="H8" s="362">
        <v>132020</v>
      </c>
      <c r="I8" s="362">
        <v>135022</v>
      </c>
      <c r="J8" s="362">
        <v>139653</v>
      </c>
      <c r="K8" s="362">
        <v>140381</v>
      </c>
      <c r="L8" s="455">
        <v>143910</v>
      </c>
      <c r="M8" s="455">
        <v>142933</v>
      </c>
      <c r="N8" s="455">
        <v>132558</v>
      </c>
      <c r="O8" s="455">
        <v>131639</v>
      </c>
    </row>
    <row r="9" spans="5:13" ht="15">
      <c r="E9" s="351"/>
      <c r="F9" s="351"/>
      <c r="G9" s="351"/>
      <c r="H9" s="351"/>
      <c r="I9" s="351"/>
      <c r="J9" s="504"/>
      <c r="K9" s="504"/>
      <c r="L9" s="362"/>
      <c r="M9" s="362"/>
    </row>
    <row r="10" spans="2:15" ht="15" customHeight="1">
      <c r="B10" s="345"/>
      <c r="E10" s="345"/>
      <c r="F10" s="345"/>
      <c r="G10" s="345"/>
      <c r="H10" s="345"/>
      <c r="I10" s="345"/>
      <c r="J10" s="345"/>
      <c r="K10" s="345"/>
      <c r="L10" s="501"/>
      <c r="N10" s="516"/>
      <c r="O10" s="516" t="s">
        <v>436</v>
      </c>
    </row>
    <row r="11" spans="1:15" ht="18.75">
      <c r="A11" s="457"/>
      <c r="B11" s="457"/>
      <c r="C11" s="195" t="s">
        <v>110</v>
      </c>
      <c r="E11" s="351" t="s">
        <v>180</v>
      </c>
      <c r="F11" s="351" t="s">
        <v>180</v>
      </c>
      <c r="G11" s="351" t="s">
        <v>180</v>
      </c>
      <c r="H11" s="351" t="s">
        <v>180</v>
      </c>
      <c r="I11" s="351" t="s">
        <v>180</v>
      </c>
      <c r="J11" s="504">
        <v>99.7</v>
      </c>
      <c r="K11" s="504">
        <v>99.7</v>
      </c>
      <c r="L11" s="195">
        <v>99.7</v>
      </c>
      <c r="M11" s="195">
        <v>99.7</v>
      </c>
      <c r="N11" s="195">
        <v>99.8</v>
      </c>
      <c r="O11" s="448">
        <v>99.95</v>
      </c>
    </row>
    <row r="12" spans="1:15" ht="18.75">
      <c r="A12" s="457"/>
      <c r="B12" s="457"/>
      <c r="C12" s="195" t="s">
        <v>111</v>
      </c>
      <c r="E12" s="351" t="s">
        <v>180</v>
      </c>
      <c r="F12" s="504">
        <v>97.1</v>
      </c>
      <c r="G12" s="504">
        <v>98.6</v>
      </c>
      <c r="H12" s="504">
        <v>98.8</v>
      </c>
      <c r="I12" s="504">
        <v>98.9</v>
      </c>
      <c r="J12" s="504">
        <v>98.9</v>
      </c>
      <c r="K12" s="504">
        <v>98.8</v>
      </c>
      <c r="L12" s="532">
        <v>99.2</v>
      </c>
      <c r="M12" s="532">
        <v>99.2</v>
      </c>
      <c r="N12" s="532">
        <v>99.4</v>
      </c>
      <c r="O12" s="532">
        <v>99.86</v>
      </c>
    </row>
    <row r="13" spans="1:13" ht="15" customHeight="1">
      <c r="A13" s="457"/>
      <c r="B13" s="457"/>
      <c r="E13" s="351"/>
      <c r="F13" s="351"/>
      <c r="G13" s="351"/>
      <c r="H13" s="504"/>
      <c r="I13" s="504"/>
      <c r="J13" s="504"/>
      <c r="K13" s="504"/>
      <c r="L13" s="504"/>
      <c r="M13" s="504"/>
    </row>
    <row r="14" spans="1:13" ht="15" customHeight="1">
      <c r="A14" s="457"/>
      <c r="B14" s="457"/>
      <c r="E14" s="351"/>
      <c r="F14" s="351"/>
      <c r="G14" s="351"/>
      <c r="H14" s="504"/>
      <c r="I14" s="504"/>
      <c r="J14" s="504"/>
      <c r="K14" s="504"/>
      <c r="L14" s="504"/>
      <c r="M14" s="504"/>
    </row>
    <row r="15" spans="2:15" ht="18.75">
      <c r="B15" s="432" t="s">
        <v>114</v>
      </c>
      <c r="C15" s="531"/>
      <c r="E15" s="351"/>
      <c r="F15" s="351"/>
      <c r="G15" s="351"/>
      <c r="H15" s="351"/>
      <c r="I15" s="351"/>
      <c r="J15" s="504"/>
      <c r="K15" s="504"/>
      <c r="L15" s="501"/>
      <c r="N15" s="516"/>
      <c r="O15" s="516" t="s">
        <v>437</v>
      </c>
    </row>
    <row r="16" spans="3:15" ht="18">
      <c r="C16" s="195" t="s">
        <v>109</v>
      </c>
      <c r="E16" s="351" t="s">
        <v>180</v>
      </c>
      <c r="F16" s="351" t="s">
        <v>180</v>
      </c>
      <c r="G16" s="351" t="s">
        <v>180</v>
      </c>
      <c r="H16" s="351" t="s">
        <v>180</v>
      </c>
      <c r="I16" s="455">
        <v>1350</v>
      </c>
      <c r="J16" s="362">
        <v>2625</v>
      </c>
      <c r="K16" s="362">
        <v>2645</v>
      </c>
      <c r="L16" s="362">
        <v>3254</v>
      </c>
      <c r="M16" s="362">
        <v>2688</v>
      </c>
      <c r="N16" s="362">
        <v>3191</v>
      </c>
      <c r="O16" s="455">
        <v>3247</v>
      </c>
    </row>
    <row r="17" spans="5:15" ht="15">
      <c r="E17" s="351"/>
      <c r="F17" s="351"/>
      <c r="G17" s="351"/>
      <c r="H17" s="351"/>
      <c r="I17" s="351"/>
      <c r="J17" s="362"/>
      <c r="K17" s="362"/>
      <c r="L17" s="504"/>
      <c r="M17" s="504"/>
      <c r="O17" s="439"/>
    </row>
    <row r="18" spans="5:15" ht="15" customHeight="1">
      <c r="E18" s="351"/>
      <c r="F18" s="351"/>
      <c r="G18" s="351"/>
      <c r="H18" s="351"/>
      <c r="I18" s="351"/>
      <c r="J18" s="362"/>
      <c r="K18" s="362"/>
      <c r="L18" s="501"/>
      <c r="N18" s="516"/>
      <c r="O18" s="572" t="s">
        <v>436</v>
      </c>
    </row>
    <row r="19" spans="3:15" ht="15">
      <c r="C19" s="195" t="s">
        <v>123</v>
      </c>
      <c r="O19" s="439"/>
    </row>
    <row r="20" spans="4:15" ht="15" customHeight="1">
      <c r="D20" s="195" t="s">
        <v>435</v>
      </c>
      <c r="E20" s="351" t="s">
        <v>180</v>
      </c>
      <c r="F20" s="351" t="s">
        <v>180</v>
      </c>
      <c r="G20" s="351" t="s">
        <v>180</v>
      </c>
      <c r="H20" s="351" t="s">
        <v>180</v>
      </c>
      <c r="I20" s="532">
        <v>100</v>
      </c>
      <c r="J20" s="504">
        <v>100</v>
      </c>
      <c r="K20" s="504">
        <v>100</v>
      </c>
      <c r="L20" s="532">
        <v>100</v>
      </c>
      <c r="M20" s="532">
        <v>100</v>
      </c>
      <c r="N20" s="532">
        <v>99.9</v>
      </c>
      <c r="O20" s="532">
        <v>99.9</v>
      </c>
    </row>
    <row r="21" spans="4:15" ht="15" customHeight="1">
      <c r="D21" s="195" t="s">
        <v>434</v>
      </c>
      <c r="E21" s="351" t="s">
        <v>180</v>
      </c>
      <c r="F21" s="351" t="s">
        <v>180</v>
      </c>
      <c r="G21" s="351" t="s">
        <v>180</v>
      </c>
      <c r="H21" s="351" t="s">
        <v>180</v>
      </c>
      <c r="I21" s="532">
        <v>99.8</v>
      </c>
      <c r="J21" s="504">
        <v>99.2</v>
      </c>
      <c r="K21" s="504">
        <v>96.7</v>
      </c>
      <c r="L21" s="532">
        <v>100</v>
      </c>
      <c r="M21" s="532">
        <v>99</v>
      </c>
      <c r="N21" s="532">
        <v>98.6</v>
      </c>
      <c r="O21" s="532">
        <v>98.9</v>
      </c>
    </row>
    <row r="22" spans="1:15" ht="15">
      <c r="A22" s="463"/>
      <c r="B22" s="463"/>
      <c r="C22" s="463"/>
      <c r="D22" s="463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</row>
    <row r="23" spans="1:9" s="199" customFormat="1" ht="16.5" customHeight="1">
      <c r="A23" s="199" t="s">
        <v>639</v>
      </c>
      <c r="B23" s="71"/>
      <c r="C23" s="71"/>
      <c r="D23" s="71"/>
      <c r="E23" s="548"/>
      <c r="F23" s="548"/>
      <c r="G23" s="548"/>
      <c r="H23" s="548"/>
      <c r="I23" s="71"/>
    </row>
    <row r="24" spans="1:2" s="199" customFormat="1" ht="12.75">
      <c r="A24" s="197" t="s">
        <v>433</v>
      </c>
      <c r="B24" s="71" t="s">
        <v>479</v>
      </c>
    </row>
    <row r="25" spans="1:2" s="199" customFormat="1" ht="12.75">
      <c r="A25" s="198" t="s">
        <v>432</v>
      </c>
      <c r="B25" s="71" t="s">
        <v>480</v>
      </c>
    </row>
    <row r="26" spans="1:2" s="199" customFormat="1" ht="12.75">
      <c r="A26" s="197"/>
      <c r="B26" s="549" t="s">
        <v>481</v>
      </c>
    </row>
    <row r="27" s="199" customFormat="1" ht="12.75">
      <c r="B27" s="199" t="s">
        <v>482</v>
      </c>
    </row>
    <row r="28" spans="1:2" s="199" customFormat="1" ht="12.75">
      <c r="A28" s="198" t="s">
        <v>431</v>
      </c>
      <c r="B28" s="71" t="s">
        <v>483</v>
      </c>
    </row>
    <row r="29" spans="1:2" s="199" customFormat="1" ht="12.75">
      <c r="A29" s="198"/>
      <c r="B29" s="199" t="s">
        <v>484</v>
      </c>
    </row>
    <row r="30" spans="1:2" s="199" customFormat="1" ht="12.75">
      <c r="A30" s="198" t="s">
        <v>430</v>
      </c>
      <c r="B30" s="199" t="s">
        <v>645</v>
      </c>
    </row>
    <row r="31" spans="1:2" s="199" customFormat="1" ht="12.75">
      <c r="A31" s="200"/>
      <c r="B31" s="199" t="s">
        <v>646</v>
      </c>
    </row>
    <row r="32" spans="2:13" s="199" customFormat="1" ht="12.75">
      <c r="B32" s="201" t="s">
        <v>120</v>
      </c>
      <c r="E32" s="550"/>
      <c r="F32" s="550"/>
      <c r="G32" s="550"/>
      <c r="H32" s="550"/>
      <c r="I32" s="550"/>
      <c r="J32" s="550"/>
      <c r="K32" s="550"/>
      <c r="L32" s="550"/>
      <c r="M32" s="550"/>
    </row>
    <row r="33" s="199" customFormat="1" ht="12.75" customHeight="1">
      <c r="B33" s="201" t="s">
        <v>121</v>
      </c>
    </row>
    <row r="34" s="199" customFormat="1" ht="12.75" customHeight="1">
      <c r="B34" s="201" t="s">
        <v>122</v>
      </c>
    </row>
    <row r="35" s="199" customFormat="1" ht="12.75">
      <c r="B35" s="201" t="s">
        <v>642</v>
      </c>
    </row>
    <row r="36" spans="2:13" s="199" customFormat="1" ht="12.75">
      <c r="B36" s="201" t="s">
        <v>643</v>
      </c>
      <c r="E36" s="550"/>
      <c r="F36" s="550"/>
      <c r="G36" s="550"/>
      <c r="H36" s="550"/>
      <c r="I36" s="550"/>
      <c r="J36" s="550"/>
      <c r="K36" s="550"/>
      <c r="L36" s="550"/>
      <c r="M36" s="550"/>
    </row>
    <row r="37" spans="2:13" s="199" customFormat="1" ht="12.75">
      <c r="B37" s="201" t="s">
        <v>644</v>
      </c>
      <c r="E37" s="551"/>
      <c r="F37" s="551"/>
      <c r="G37" s="551"/>
      <c r="H37" s="552"/>
      <c r="I37" s="552"/>
      <c r="J37" s="553"/>
      <c r="K37" s="553"/>
      <c r="L37" s="550"/>
      <c r="M37" s="550"/>
    </row>
    <row r="38" spans="2:11" s="199" customFormat="1" ht="12.75">
      <c r="B38" s="201" t="s">
        <v>642</v>
      </c>
      <c r="E38" s="554"/>
      <c r="F38" s="554"/>
      <c r="G38" s="554"/>
      <c r="H38" s="555"/>
      <c r="I38" s="555"/>
      <c r="J38" s="71"/>
      <c r="K38" s="71"/>
    </row>
    <row r="39" spans="2:13" ht="15">
      <c r="B39" s="533"/>
      <c r="E39" s="534"/>
      <c r="F39" s="534"/>
      <c r="G39" s="534"/>
      <c r="H39" s="535"/>
      <c r="I39" s="535"/>
      <c r="J39" s="366"/>
      <c r="K39" s="366"/>
      <c r="L39" s="439"/>
      <c r="M39" s="439"/>
    </row>
    <row r="40" spans="5:11" ht="15" hidden="1">
      <c r="E40" s="536"/>
      <c r="F40" s="536"/>
      <c r="G40" s="536"/>
      <c r="H40" s="537"/>
      <c r="I40" s="537"/>
      <c r="J40" s="345"/>
      <c r="K40" s="345"/>
    </row>
    <row r="41" spans="5:11" ht="15" hidden="1">
      <c r="E41" s="536"/>
      <c r="F41" s="536"/>
      <c r="G41" s="536"/>
      <c r="H41" s="537"/>
      <c r="I41" s="537"/>
      <c r="J41" s="345"/>
      <c r="K41" s="345"/>
    </row>
    <row r="42" spans="1:15" s="25" customFormat="1" ht="15.75">
      <c r="A42" s="37" t="s">
        <v>115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9.75" customHeight="1">
      <c r="A43" s="345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8.75">
      <c r="A44" s="470" t="s">
        <v>296</v>
      </c>
      <c r="B44" s="469"/>
      <c r="C44" s="469"/>
      <c r="D44" s="469"/>
      <c r="E44" s="470">
        <v>1998</v>
      </c>
      <c r="F44" s="470">
        <v>1999</v>
      </c>
      <c r="G44" s="470">
        <v>2000</v>
      </c>
      <c r="H44" s="470">
        <v>2001</v>
      </c>
      <c r="I44" s="470">
        <v>2002</v>
      </c>
      <c r="J44" s="470">
        <v>2003</v>
      </c>
      <c r="K44" s="470">
        <v>2004</v>
      </c>
      <c r="L44" s="470">
        <v>2005</v>
      </c>
      <c r="M44" s="470">
        <v>2006</v>
      </c>
      <c r="N44" s="473" t="s">
        <v>112</v>
      </c>
      <c r="O44" s="473" t="s">
        <v>694</v>
      </c>
    </row>
    <row r="45" spans="1:15" ht="15">
      <c r="A45" s="195" t="s">
        <v>290</v>
      </c>
      <c r="E45" s="538">
        <v>1212</v>
      </c>
      <c r="F45" s="538">
        <v>1199</v>
      </c>
      <c r="G45" s="538">
        <v>1219</v>
      </c>
      <c r="H45" s="538">
        <v>1395</v>
      </c>
      <c r="I45" s="539">
        <v>1410</v>
      </c>
      <c r="J45" s="539">
        <v>1347</v>
      </c>
      <c r="K45" s="539">
        <v>1481</v>
      </c>
      <c r="L45" s="539">
        <v>1416</v>
      </c>
      <c r="M45" s="539">
        <v>1178</v>
      </c>
      <c r="N45" s="540" t="s">
        <v>180</v>
      </c>
      <c r="O45" s="540" t="s">
        <v>180</v>
      </c>
    </row>
    <row r="46" spans="1:15" ht="15">
      <c r="A46" s="195" t="s">
        <v>291</v>
      </c>
      <c r="E46" s="538">
        <v>961</v>
      </c>
      <c r="F46" s="538">
        <v>1155</v>
      </c>
      <c r="G46" s="538">
        <v>1106</v>
      </c>
      <c r="H46" s="538">
        <v>1108</v>
      </c>
      <c r="I46" s="539">
        <v>1170</v>
      </c>
      <c r="J46" s="539">
        <v>1111</v>
      </c>
      <c r="K46" s="539">
        <v>1341</v>
      </c>
      <c r="L46" s="539">
        <v>1434</v>
      </c>
      <c r="M46" s="539">
        <v>2074</v>
      </c>
      <c r="N46" s="540" t="s">
        <v>180</v>
      </c>
      <c r="O46" s="540" t="s">
        <v>180</v>
      </c>
    </row>
    <row r="47" spans="1:15" ht="15">
      <c r="A47" s="195" t="s">
        <v>292</v>
      </c>
      <c r="E47" s="538">
        <v>27</v>
      </c>
      <c r="F47" s="538">
        <v>37</v>
      </c>
      <c r="G47" s="538">
        <v>24</v>
      </c>
      <c r="H47" s="538">
        <v>30</v>
      </c>
      <c r="I47" s="539">
        <v>34</v>
      </c>
      <c r="J47" s="539">
        <v>31</v>
      </c>
      <c r="K47" s="539">
        <v>64</v>
      </c>
      <c r="L47" s="539">
        <v>53</v>
      </c>
      <c r="M47" s="539">
        <v>99</v>
      </c>
      <c r="N47" s="539">
        <v>92</v>
      </c>
      <c r="O47" s="539">
        <v>56</v>
      </c>
    </row>
    <row r="48" spans="1:15" ht="15.75">
      <c r="A48" s="457" t="s">
        <v>297</v>
      </c>
      <c r="E48" s="541">
        <v>2200</v>
      </c>
      <c r="F48" s="541">
        <v>2393</v>
      </c>
      <c r="G48" s="541">
        <v>2349</v>
      </c>
      <c r="H48" s="541">
        <v>2533</v>
      </c>
      <c r="I48" s="542">
        <v>2614</v>
      </c>
      <c r="J48" s="542">
        <v>2524</v>
      </c>
      <c r="K48" s="542">
        <v>2680</v>
      </c>
      <c r="L48" s="542">
        <v>2903</v>
      </c>
      <c r="M48" s="539">
        <v>3351</v>
      </c>
      <c r="N48" s="539">
        <v>3383</v>
      </c>
      <c r="O48" s="539">
        <v>3583</v>
      </c>
    </row>
    <row r="49" spans="1:15" ht="15.75">
      <c r="A49" s="457"/>
      <c r="E49" s="541"/>
      <c r="F49" s="541"/>
      <c r="G49" s="541"/>
      <c r="H49" s="541"/>
      <c r="I49" s="542"/>
      <c r="J49" s="542"/>
      <c r="K49" s="542"/>
      <c r="L49" s="542"/>
      <c r="M49" s="539" t="s">
        <v>287</v>
      </c>
      <c r="N49" s="539"/>
      <c r="O49" s="539"/>
    </row>
    <row r="50" spans="1:15" ht="15">
      <c r="A50" s="195" t="s">
        <v>305</v>
      </c>
      <c r="E50" s="445" t="s">
        <v>180</v>
      </c>
      <c r="F50" s="445" t="s">
        <v>180</v>
      </c>
      <c r="G50" s="538">
        <v>1351</v>
      </c>
      <c r="H50" s="538">
        <v>1480</v>
      </c>
      <c r="I50" s="539">
        <v>1636</v>
      </c>
      <c r="J50" s="539">
        <v>1197</v>
      </c>
      <c r="K50" s="539">
        <v>2037</v>
      </c>
      <c r="L50" s="539">
        <v>1897</v>
      </c>
      <c r="M50" s="539">
        <v>2591</v>
      </c>
      <c r="N50" s="540" t="s">
        <v>180</v>
      </c>
      <c r="O50" s="540" t="s">
        <v>180</v>
      </c>
    </row>
    <row r="51" spans="5:15" ht="15">
      <c r="E51" s="445"/>
      <c r="F51" s="445"/>
      <c r="G51" s="538"/>
      <c r="H51" s="538"/>
      <c r="I51" s="539"/>
      <c r="J51" s="539"/>
      <c r="K51" s="539"/>
      <c r="L51" s="539"/>
      <c r="M51" s="539" t="s">
        <v>287</v>
      </c>
      <c r="N51" s="539"/>
      <c r="O51" s="539"/>
    </row>
    <row r="52" spans="1:15" ht="15">
      <c r="A52" s="195" t="s">
        <v>293</v>
      </c>
      <c r="E52" s="538">
        <v>2202</v>
      </c>
      <c r="F52" s="538">
        <v>3032</v>
      </c>
      <c r="G52" s="538">
        <v>2475</v>
      </c>
      <c r="H52" s="538">
        <v>4267</v>
      </c>
      <c r="I52" s="539">
        <v>6670</v>
      </c>
      <c r="J52" s="539">
        <v>13591</v>
      </c>
      <c r="K52" s="539">
        <v>11696</v>
      </c>
      <c r="L52" s="539">
        <v>12810</v>
      </c>
      <c r="M52" s="539">
        <v>13317</v>
      </c>
      <c r="N52" s="540" t="s">
        <v>180</v>
      </c>
      <c r="O52" s="540" t="s">
        <v>180</v>
      </c>
    </row>
    <row r="53" spans="1:15" ht="15">
      <c r="A53" s="195" t="s">
        <v>294</v>
      </c>
      <c r="E53" s="538">
        <v>938</v>
      </c>
      <c r="F53" s="538">
        <v>1032</v>
      </c>
      <c r="G53" s="538">
        <v>1079</v>
      </c>
      <c r="H53" s="538">
        <v>890</v>
      </c>
      <c r="I53" s="539">
        <v>1214</v>
      </c>
      <c r="J53" s="539">
        <v>1123</v>
      </c>
      <c r="K53" s="539">
        <v>1148</v>
      </c>
      <c r="L53" s="539">
        <v>1273</v>
      </c>
      <c r="M53" s="539">
        <v>970</v>
      </c>
      <c r="N53" s="540" t="s">
        <v>180</v>
      </c>
      <c r="O53" s="540" t="s">
        <v>180</v>
      </c>
    </row>
    <row r="54" spans="1:15" ht="15">
      <c r="A54" s="463" t="s">
        <v>295</v>
      </c>
      <c r="B54" s="463"/>
      <c r="C54" s="463"/>
      <c r="D54" s="463"/>
      <c r="E54" s="556">
        <v>52</v>
      </c>
      <c r="F54" s="556">
        <v>53</v>
      </c>
      <c r="G54" s="556">
        <v>54</v>
      </c>
      <c r="H54" s="556">
        <v>84</v>
      </c>
      <c r="I54" s="557">
        <v>78</v>
      </c>
      <c r="J54" s="557">
        <v>60</v>
      </c>
      <c r="K54" s="557">
        <v>58</v>
      </c>
      <c r="L54" s="557">
        <v>86</v>
      </c>
      <c r="M54" s="557">
        <v>69</v>
      </c>
      <c r="N54" s="558" t="s">
        <v>180</v>
      </c>
      <c r="O54" s="558" t="s">
        <v>693</v>
      </c>
    </row>
    <row r="55" spans="1:15" s="199" customFormat="1" ht="20.25" customHeight="1">
      <c r="A55" s="553" t="s">
        <v>636</v>
      </c>
      <c r="B55" s="71"/>
      <c r="C55" s="71"/>
      <c r="D55" s="71"/>
      <c r="E55" s="559"/>
      <c r="F55" s="559"/>
      <c r="G55" s="559"/>
      <c r="H55" s="559"/>
      <c r="I55" s="559"/>
      <c r="J55" s="560"/>
      <c r="K55" s="560"/>
      <c r="L55" s="560"/>
      <c r="M55" s="560"/>
      <c r="N55" s="560"/>
      <c r="O55" s="561"/>
    </row>
    <row r="56" s="199" customFormat="1" ht="13.5" customHeight="1">
      <c r="A56" s="199" t="s">
        <v>695</v>
      </c>
    </row>
    <row r="57" s="199" customFormat="1" ht="12.75">
      <c r="A57" s="199" t="s">
        <v>696</v>
      </c>
    </row>
    <row r="58" ht="82.5" customHeight="1"/>
  </sheetData>
  <printOptions/>
  <pageMargins left="0.75" right="0.75" top="1" bottom="1" header="0.5" footer="0.5"/>
  <pageSetup fitToHeight="1" fitToWidth="1" horizontalDpi="300" verticalDpi="3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6" max="6" width="10.57421875" style="0" bestFit="1" customWidth="1"/>
    <col min="8" max="8" width="8.7109375" style="0" customWidth="1"/>
    <col min="14" max="14" width="6.140625" style="0" customWidth="1"/>
  </cols>
  <sheetData>
    <row r="1" s="195" customFormat="1" ht="15.75">
      <c r="B1" s="432" t="s">
        <v>692</v>
      </c>
    </row>
    <row r="2" ht="18">
      <c r="A2" s="84"/>
    </row>
    <row r="96" spans="1:6" ht="18">
      <c r="A96" s="84"/>
      <c r="D96" t="s">
        <v>279</v>
      </c>
      <c r="E96" t="s">
        <v>221</v>
      </c>
      <c r="F96" s="131" t="s">
        <v>280</v>
      </c>
    </row>
    <row r="97" spans="2:10" ht="15">
      <c r="B97" s="11" t="s">
        <v>136</v>
      </c>
      <c r="D97" s="213">
        <f>'T10.14'!M32</f>
        <v>152.578</v>
      </c>
      <c r="E97" s="213">
        <f>'T10.14'!M69</f>
        <v>32.177</v>
      </c>
      <c r="F97" s="214">
        <f>'T10.14 (cont)'!L32</f>
        <v>1.964</v>
      </c>
      <c r="J97" s="1"/>
    </row>
    <row r="98" spans="2:10" ht="15">
      <c r="B98" s="112" t="s">
        <v>485</v>
      </c>
      <c r="D98" s="213">
        <f>'T10.14'!M31</f>
        <v>53.941</v>
      </c>
      <c r="E98" s="213">
        <f>'T10.14'!M68</f>
        <v>21.513</v>
      </c>
      <c r="F98" s="214">
        <f>'T10.14 (cont)'!L31</f>
        <v>2.106</v>
      </c>
      <c r="J98" s="1"/>
    </row>
    <row r="99" spans="2:6" ht="15">
      <c r="B99" s="1" t="s">
        <v>228</v>
      </c>
      <c r="D99" s="213">
        <f>'T10.14'!M29</f>
        <v>64.536</v>
      </c>
      <c r="E99" s="213">
        <f>'T10.14'!M66</f>
        <v>22.858</v>
      </c>
      <c r="F99" s="214">
        <f>'T10.14 (cont)'!L29</f>
        <v>1.465</v>
      </c>
    </row>
    <row r="100" spans="2:6" ht="15">
      <c r="B100" s="1" t="s">
        <v>227</v>
      </c>
      <c r="D100" s="213">
        <f>'T10.14'!M28</f>
        <v>57.77</v>
      </c>
      <c r="E100" s="213">
        <f>'T10.14'!M65</f>
        <v>13.723</v>
      </c>
      <c r="F100" s="214">
        <f>'T10.14 (cont)'!L28</f>
        <v>1.422</v>
      </c>
    </row>
    <row r="101" spans="2:6" ht="15">
      <c r="B101" s="1" t="s">
        <v>218</v>
      </c>
      <c r="D101" s="213">
        <f>'T10.14'!M27</f>
        <v>182.833</v>
      </c>
      <c r="E101" s="213">
        <f>'T10.14'!M64</f>
        <v>48.83</v>
      </c>
      <c r="F101" s="214">
        <f>'T10.14 (cont)'!L27</f>
        <v>12.729</v>
      </c>
    </row>
    <row r="102" spans="2:6" ht="15">
      <c r="B102" s="11" t="s">
        <v>217</v>
      </c>
      <c r="D102" s="213">
        <f>'T10.14'!M26</f>
        <v>161.737</v>
      </c>
      <c r="E102" s="213">
        <f>'T10.14'!M63</f>
        <v>57.031</v>
      </c>
      <c r="F102" s="214">
        <f>'T10.14 (cont)'!L26</f>
        <v>7.241</v>
      </c>
    </row>
    <row r="103" spans="2:6" ht="15">
      <c r="B103" s="1" t="s">
        <v>216</v>
      </c>
      <c r="D103" s="213">
        <f>'T10.14'!M25</f>
        <v>187.507</v>
      </c>
      <c r="E103" s="213">
        <f>'T10.14'!M62</f>
        <v>46.597</v>
      </c>
      <c r="F103" s="214">
        <f>'T10.14 (cont)'!L25</f>
        <v>1.903</v>
      </c>
    </row>
    <row r="104" spans="2:6" ht="15">
      <c r="B104" s="1" t="s">
        <v>281</v>
      </c>
      <c r="D104" s="213">
        <f>'T10.14'!M24</f>
        <v>46.153</v>
      </c>
      <c r="E104" s="213">
        <f>'T10.14'!M61</f>
        <v>13.597</v>
      </c>
      <c r="F104" s="214">
        <f>'T10.14 (cont)'!L24</f>
        <v>1.057</v>
      </c>
    </row>
    <row r="105" spans="2:6" ht="15">
      <c r="B105" s="1" t="s">
        <v>213</v>
      </c>
      <c r="D105" s="213">
        <f>'T10.14'!M22</f>
        <v>46.538</v>
      </c>
      <c r="E105" s="213">
        <f>'T10.14'!M59</f>
        <v>13.026</v>
      </c>
      <c r="F105" s="214">
        <f>'T10.14 (cont)'!L22</f>
        <v>1.68</v>
      </c>
    </row>
    <row r="106" spans="2:6" ht="15">
      <c r="B106" s="1" t="s">
        <v>212</v>
      </c>
      <c r="D106" s="213">
        <f>'T10.14'!M21</f>
        <v>222.253</v>
      </c>
      <c r="E106" s="213">
        <f>'T10.14'!M58</f>
        <v>4.812</v>
      </c>
      <c r="F106" s="214">
        <f>'T10.14 (cont)'!L21</f>
        <v>0.887</v>
      </c>
    </row>
    <row r="107" spans="2:6" ht="15">
      <c r="B107" s="1" t="s">
        <v>211</v>
      </c>
      <c r="D107" s="213">
        <f>'T10.14'!M20</f>
        <v>118.243</v>
      </c>
      <c r="E107" s="213">
        <f>'T10.14'!M57</f>
        <v>45.212</v>
      </c>
      <c r="F107" s="214">
        <f>'T10.14 (cont)'!L20</f>
        <v>3.979</v>
      </c>
    </row>
    <row r="108" spans="2:6" ht="15">
      <c r="B108" s="11" t="s">
        <v>210</v>
      </c>
      <c r="D108" s="213">
        <f>'T10.14'!M19</f>
        <v>554.568</v>
      </c>
      <c r="E108" s="213">
        <f>'T10.14'!M56</f>
        <v>110.11</v>
      </c>
      <c r="F108" s="214">
        <f>'T10.14 (cont)'!L19</f>
        <v>10.915</v>
      </c>
    </row>
    <row r="109" spans="2:9" ht="15">
      <c r="B109" s="11" t="s">
        <v>289</v>
      </c>
      <c r="D109" s="213">
        <f>'T10.14'!M18</f>
        <v>159.343</v>
      </c>
      <c r="E109" s="213">
        <f>'T10.14'!M55</f>
        <v>52.201</v>
      </c>
      <c r="F109" s="214">
        <f>'T10.14 (cont)'!L18</f>
        <v>9.981</v>
      </c>
      <c r="H109" s="11"/>
      <c r="I109" s="11"/>
    </row>
    <row r="110" spans="8:9" ht="12.75">
      <c r="H110" s="11"/>
      <c r="I110" s="112"/>
    </row>
    <row r="111" spans="8:9" ht="12.75">
      <c r="H111" s="1"/>
      <c r="I111" s="1"/>
    </row>
    <row r="112" spans="2:9" ht="12.75">
      <c r="B112" s="6"/>
      <c r="H112" s="1"/>
      <c r="I112" s="1"/>
    </row>
    <row r="113" spans="2:9" ht="15">
      <c r="B113" s="1" t="s">
        <v>136</v>
      </c>
      <c r="D113" s="213" t="str">
        <f>'T10.14'!M14</f>
        <v>-</v>
      </c>
      <c r="E113" s="213" t="str">
        <f>'T10.14'!M51</f>
        <v>-</v>
      </c>
      <c r="F113" s="214" t="str">
        <f>'T10.14 (cont)'!L14</f>
        <v>-</v>
      </c>
      <c r="H113" s="1"/>
      <c r="I113" s="1"/>
    </row>
    <row r="114" spans="2:9" ht="15">
      <c r="B114" s="1" t="s">
        <v>208</v>
      </c>
      <c r="D114" s="213">
        <f>'T10.14'!M13</f>
        <v>710.837</v>
      </c>
      <c r="E114" s="213">
        <f>'T10.14'!M50</f>
        <v>143.087</v>
      </c>
      <c r="F114" s="214">
        <f>'T10.14 (cont)'!L13</f>
        <v>6.6</v>
      </c>
      <c r="H114" s="1"/>
      <c r="I114" s="11"/>
    </row>
    <row r="115" spans="2:9" ht="15">
      <c r="B115" s="1" t="s">
        <v>283</v>
      </c>
      <c r="D115" s="213">
        <f>'T10.14'!M12</f>
        <v>50.16</v>
      </c>
      <c r="E115" s="213">
        <f>'T10.14'!M49</f>
        <v>16.672</v>
      </c>
      <c r="F115" s="214">
        <f>'T10.14 (cont)'!L12</f>
        <v>0.505</v>
      </c>
      <c r="H115" s="1"/>
      <c r="I115" s="1"/>
    </row>
    <row r="116" spans="2:9" ht="15">
      <c r="B116" s="1" t="s">
        <v>207</v>
      </c>
      <c r="D116" s="213">
        <f>'T10.14'!M11</f>
        <v>707.441</v>
      </c>
      <c r="E116" s="213">
        <f>'T10.14'!M48</f>
        <v>131.085</v>
      </c>
      <c r="F116" s="214">
        <f>'T10.14 (cont)'!L11</f>
        <v>12.536</v>
      </c>
      <c r="H116" s="1"/>
      <c r="I116" s="1"/>
    </row>
    <row r="117" spans="2:9" ht="15">
      <c r="B117" s="100" t="s">
        <v>282</v>
      </c>
      <c r="D117" s="213">
        <f>'T10.14'!M10</f>
        <v>59.476</v>
      </c>
      <c r="E117" s="213">
        <f>'T10.14'!M47</f>
        <v>20.992</v>
      </c>
      <c r="F117" s="214">
        <f>'T10.14 (cont)'!L10</f>
        <v>0.527</v>
      </c>
      <c r="H117" s="11"/>
      <c r="I117" s="1"/>
    </row>
    <row r="118" spans="2:9" ht="15">
      <c r="B118" s="1" t="s">
        <v>206</v>
      </c>
      <c r="D118" s="213">
        <f>'T10.14'!M9</f>
        <v>256.332</v>
      </c>
      <c r="E118" s="213">
        <f>'T10.14'!M46</f>
        <v>88.225</v>
      </c>
      <c r="F118" s="214">
        <f>'T10.14 (cont)'!L9</f>
        <v>17.499</v>
      </c>
      <c r="H118" s="1"/>
      <c r="I118" s="1"/>
    </row>
    <row r="119" spans="2:9" ht="15">
      <c r="B119" s="1" t="s">
        <v>205</v>
      </c>
      <c r="D119" s="213">
        <f>'T10.14'!M8</f>
        <v>740.969</v>
      </c>
      <c r="E119" s="213">
        <f>'T10.14'!M45</f>
        <v>159.855</v>
      </c>
      <c r="F119" s="214">
        <f>'T10.14 (cont)'!L8</f>
        <v>14.068</v>
      </c>
      <c r="H119" s="1"/>
      <c r="I119" s="1"/>
    </row>
    <row r="120" spans="2:9" ht="15">
      <c r="B120" s="11" t="s">
        <v>203</v>
      </c>
      <c r="D120" s="213">
        <f>'T10.14'!M6</f>
        <v>550.849</v>
      </c>
      <c r="E120" s="213">
        <f>'T10.14'!M43</f>
        <v>71.754</v>
      </c>
      <c r="F120" s="214">
        <f>'T10.14 (cont)'!L6</f>
        <v>3.852</v>
      </c>
      <c r="H120" s="1"/>
      <c r="I120" s="11"/>
    </row>
    <row r="121" ht="12.75">
      <c r="H121" s="11"/>
    </row>
    <row r="130" spans="2:8" ht="12.75">
      <c r="B130" s="110"/>
      <c r="F130" s="126"/>
      <c r="G130" s="126"/>
      <c r="H130" s="126"/>
    </row>
    <row r="131" spans="2:8" ht="12.75">
      <c r="B131" s="73"/>
      <c r="F131" s="7"/>
      <c r="G131" s="7"/>
      <c r="H131" s="7"/>
    </row>
    <row r="132" spans="2:8" ht="12.75">
      <c r="B132" s="127"/>
      <c r="F132" s="7"/>
      <c r="G132" s="7"/>
      <c r="H132" s="7"/>
    </row>
    <row r="133" spans="6:8" ht="12.75">
      <c r="F133" s="7"/>
      <c r="G133" s="7"/>
      <c r="H133" s="7"/>
    </row>
    <row r="134" spans="6:8" ht="12.75">
      <c r="F134" s="7"/>
      <c r="G134" s="7"/>
      <c r="H134" s="7"/>
    </row>
    <row r="135" spans="6:8" ht="12.75">
      <c r="F135" s="7"/>
      <c r="G135" s="7"/>
      <c r="H135" s="7"/>
    </row>
    <row r="136" spans="6:8" ht="12.75">
      <c r="F136" s="7"/>
      <c r="G136" s="7"/>
      <c r="H136" s="7"/>
    </row>
    <row r="137" spans="6:8" ht="12.75">
      <c r="F137" s="7"/>
      <c r="G137" s="7"/>
      <c r="H137" s="7"/>
    </row>
    <row r="138" spans="6:8" ht="12.75">
      <c r="F138" s="7"/>
      <c r="G138" s="7"/>
      <c r="H138" s="7"/>
    </row>
    <row r="139" spans="6:8" ht="12.75">
      <c r="F139" s="7"/>
      <c r="G139" s="7"/>
      <c r="H139" s="7"/>
    </row>
    <row r="140" spans="6:8" ht="12.75">
      <c r="F140" s="7"/>
      <c r="G140" s="7"/>
      <c r="H140" s="7"/>
    </row>
    <row r="141" spans="6:8" ht="12.75">
      <c r="F141" s="7"/>
      <c r="G141" s="7"/>
      <c r="H141" s="7"/>
    </row>
    <row r="144" spans="2:7" ht="27.75" customHeight="1">
      <c r="B144" s="110"/>
      <c r="D144" s="126"/>
      <c r="E144" s="128"/>
      <c r="F144" s="126"/>
      <c r="G144" s="128"/>
    </row>
    <row r="145" spans="4:7" ht="11.25" customHeight="1">
      <c r="D145" s="128"/>
      <c r="E145" s="129"/>
      <c r="F145" s="129"/>
      <c r="G145" s="129"/>
    </row>
    <row r="146" spans="4:7" ht="12.75">
      <c r="D146" s="128"/>
      <c r="E146" s="129"/>
      <c r="F146" s="129"/>
      <c r="G146" s="129"/>
    </row>
    <row r="147" spans="4:7" ht="12.75">
      <c r="D147" s="128"/>
      <c r="E147" s="129"/>
      <c r="F147" s="129"/>
      <c r="G147" s="129"/>
    </row>
    <row r="148" spans="4:7" ht="12.75">
      <c r="D148" s="128"/>
      <c r="E148" s="129"/>
      <c r="F148" s="129"/>
      <c r="G148" s="129"/>
    </row>
    <row r="149" spans="4:7" ht="12.75">
      <c r="D149" s="128"/>
      <c r="E149" s="129"/>
      <c r="F149" s="129"/>
      <c r="G149" s="129"/>
    </row>
    <row r="150" spans="4:7" ht="12.75">
      <c r="D150" s="128"/>
      <c r="E150" s="128"/>
      <c r="F150" s="128"/>
      <c r="G150" s="128"/>
    </row>
    <row r="151" spans="4:7" ht="12.75">
      <c r="D151" s="128"/>
      <c r="E151" s="129"/>
      <c r="F151" s="129"/>
      <c r="G151" s="129"/>
    </row>
    <row r="152" spans="4:7" ht="12.75">
      <c r="D152" s="128"/>
      <c r="E152" s="129"/>
      <c r="F152" s="129"/>
      <c r="G152" s="129"/>
    </row>
    <row r="153" spans="4:7" ht="12.75">
      <c r="D153" s="128"/>
      <c r="E153" s="129"/>
      <c r="F153" s="129"/>
      <c r="G153" s="129"/>
    </row>
    <row r="154" spans="4:7" ht="12.75">
      <c r="D154" s="128"/>
      <c r="E154" s="129"/>
      <c r="F154" s="129"/>
      <c r="G154" s="129"/>
    </row>
    <row r="155" spans="4:7" ht="12.75">
      <c r="D155" s="128"/>
      <c r="E155" s="128"/>
      <c r="F155" s="128"/>
      <c r="G155" s="128"/>
    </row>
    <row r="156" spans="4:7" ht="12.75">
      <c r="D156" s="130"/>
      <c r="E156" s="130"/>
      <c r="F156" s="130"/>
      <c r="G156" s="130"/>
    </row>
    <row r="157" spans="4:7" ht="12.75">
      <c r="D157" s="130"/>
      <c r="E157" s="130"/>
      <c r="F157" s="130"/>
      <c r="G157" s="130"/>
    </row>
  </sheetData>
  <printOptions/>
  <pageMargins left="0.75" right="0.75" top="1" bottom="1" header="0.5" footer="0.5"/>
  <pageSetup fitToHeight="1" fitToWidth="1" horizontalDpi="600" verticalDpi="600" orientation="portrait" paperSize="9" scale="58" r:id="rId2"/>
  <headerFooter alignWithMargins="0">
    <oddHeader>&amp;R&amp;"Arial,Bold"&amp;20WATER TRANSPORT</oddHeader>
  </headerFooter>
  <rowBreaks count="1" manualBreakCount="1">
    <brk id="94" max="255" man="1"/>
  </rowBreaks>
  <colBreaks count="1" manualBreakCount="1">
    <brk id="5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6">
      <selection activeCell="A1" sqref="A1"/>
    </sheetView>
  </sheetViews>
  <sheetFormatPr defaultColWidth="9.140625" defaultRowHeight="12.75"/>
  <cols>
    <col min="1" max="1" width="25.57421875" style="0" customWidth="1"/>
  </cols>
  <sheetData>
    <row r="1" ht="12.75">
      <c r="A1" s="110" t="s">
        <v>495</v>
      </c>
    </row>
    <row r="2" ht="12.75">
      <c r="A2" s="110" t="s">
        <v>493</v>
      </c>
    </row>
    <row r="3" ht="12.75">
      <c r="A3" s="110" t="s">
        <v>496</v>
      </c>
    </row>
    <row r="4" ht="12.75">
      <c r="A4" s="110" t="s">
        <v>494</v>
      </c>
    </row>
    <row r="5" ht="12.75">
      <c r="A5" s="110"/>
    </row>
    <row r="6" ht="12.75">
      <c r="A6" s="110" t="s">
        <v>185</v>
      </c>
    </row>
    <row r="7" spans="1:2" ht="15">
      <c r="A7" s="68"/>
      <c r="B7" s="163" t="s">
        <v>177</v>
      </c>
    </row>
    <row r="8" spans="1:2" ht="15">
      <c r="A8" s="1" t="s">
        <v>488</v>
      </c>
      <c r="B8" s="215" t="s">
        <v>180</v>
      </c>
    </row>
    <row r="9" spans="1:2" ht="15">
      <c r="A9" s="1" t="s">
        <v>284</v>
      </c>
      <c r="B9" s="39" t="s">
        <v>180</v>
      </c>
    </row>
    <row r="10" spans="1:2" ht="15">
      <c r="A10" s="106" t="s">
        <v>455</v>
      </c>
      <c r="B10" s="132" t="s">
        <v>180</v>
      </c>
    </row>
    <row r="11" spans="1:2" ht="15">
      <c r="A11" s="106" t="s">
        <v>452</v>
      </c>
      <c r="B11" s="132" t="s">
        <v>180</v>
      </c>
    </row>
    <row r="12" spans="1:2" ht="15">
      <c r="A12" s="106" t="s">
        <v>457</v>
      </c>
      <c r="B12" s="132" t="s">
        <v>180</v>
      </c>
    </row>
    <row r="13" spans="1:2" ht="15">
      <c r="A13" s="1" t="s">
        <v>491</v>
      </c>
      <c r="B13" s="219" t="s">
        <v>143</v>
      </c>
    </row>
    <row r="14" spans="1:5" ht="15">
      <c r="A14" s="106" t="s">
        <v>458</v>
      </c>
      <c r="B14" s="232">
        <v>1319</v>
      </c>
      <c r="C14" s="73"/>
      <c r="D14" s="10"/>
      <c r="E14" s="228"/>
    </row>
    <row r="15" spans="1:5" ht="15">
      <c r="A15" s="1" t="s">
        <v>257</v>
      </c>
      <c r="B15" s="233">
        <v>1254.7</v>
      </c>
      <c r="C15" s="112"/>
      <c r="D15" s="10"/>
      <c r="E15" s="227"/>
    </row>
    <row r="16" spans="1:5" ht="15">
      <c r="A16" s="1" t="s">
        <v>205</v>
      </c>
      <c r="B16" s="169">
        <v>764.159</v>
      </c>
      <c r="C16" s="112"/>
      <c r="E16" s="227"/>
    </row>
    <row r="17" spans="1:5" ht="15">
      <c r="A17" s="1" t="s">
        <v>207</v>
      </c>
      <c r="B17" s="169">
        <v>716.631</v>
      </c>
      <c r="C17" s="112"/>
      <c r="E17" s="227"/>
    </row>
    <row r="18" spans="1:5" ht="15">
      <c r="A18" s="1" t="s">
        <v>208</v>
      </c>
      <c r="B18" s="169">
        <v>682.936</v>
      </c>
      <c r="C18" s="112"/>
      <c r="E18" s="228"/>
    </row>
    <row r="19" spans="1:5" ht="15">
      <c r="A19" s="11" t="s">
        <v>210</v>
      </c>
      <c r="B19" s="169">
        <v>653.313</v>
      </c>
      <c r="C19" s="149"/>
      <c r="E19" s="227"/>
    </row>
    <row r="20" spans="1:5" ht="15">
      <c r="A20" s="11" t="s">
        <v>487</v>
      </c>
      <c r="B20" s="169">
        <v>619.776</v>
      </c>
      <c r="C20" s="112"/>
      <c r="D20" s="10"/>
      <c r="E20" s="227"/>
    </row>
    <row r="21" spans="1:5" ht="15">
      <c r="A21" s="106" t="s">
        <v>453</v>
      </c>
      <c r="B21" s="232">
        <v>595</v>
      </c>
      <c r="C21" s="73"/>
      <c r="E21" s="228"/>
    </row>
    <row r="22" spans="1:5" ht="15">
      <c r="A22" s="106" t="s">
        <v>454</v>
      </c>
      <c r="B22" s="232">
        <v>303</v>
      </c>
      <c r="C22" s="73"/>
      <c r="E22" s="228"/>
    </row>
    <row r="23" spans="1:5" ht="15">
      <c r="A23" s="1" t="s">
        <v>206</v>
      </c>
      <c r="B23" s="169">
        <v>268.377</v>
      </c>
      <c r="C23" s="112"/>
      <c r="E23" s="227"/>
    </row>
    <row r="24" spans="1:5" ht="15">
      <c r="A24" s="1" t="s">
        <v>212</v>
      </c>
      <c r="B24" s="169">
        <v>257.393</v>
      </c>
      <c r="C24" s="112"/>
      <c r="E24" s="227"/>
    </row>
    <row r="25" spans="1:5" ht="15">
      <c r="A25" s="1" t="s">
        <v>218</v>
      </c>
      <c r="B25" s="169">
        <v>188.945</v>
      </c>
      <c r="C25" s="112"/>
      <c r="D25" s="10"/>
      <c r="E25" s="228"/>
    </row>
    <row r="26" spans="1:5" ht="15">
      <c r="A26" s="1" t="s">
        <v>216</v>
      </c>
      <c r="B26" s="169">
        <v>188.32</v>
      </c>
      <c r="C26" s="170"/>
      <c r="D26" s="92"/>
      <c r="E26" s="230"/>
    </row>
    <row r="27" spans="1:5" ht="15">
      <c r="A27" s="11" t="s">
        <v>492</v>
      </c>
      <c r="B27" s="169">
        <v>152.047</v>
      </c>
      <c r="C27" s="170"/>
      <c r="D27" s="92"/>
      <c r="E27" s="230"/>
    </row>
    <row r="28" spans="1:5" ht="15">
      <c r="A28" s="11" t="s">
        <v>289</v>
      </c>
      <c r="B28" s="169">
        <v>148.047</v>
      </c>
      <c r="C28" s="73"/>
      <c r="E28" s="229"/>
    </row>
    <row r="29" spans="1:2" ht="15">
      <c r="A29" s="1" t="s">
        <v>211</v>
      </c>
      <c r="B29" s="169">
        <v>122.943</v>
      </c>
    </row>
    <row r="30" spans="1:2" ht="15">
      <c r="A30" s="106" t="s">
        <v>456</v>
      </c>
      <c r="B30" s="232">
        <v>120</v>
      </c>
    </row>
    <row r="31" spans="1:2" ht="15">
      <c r="A31" s="1" t="s">
        <v>231</v>
      </c>
      <c r="B31" s="169">
        <v>97.6</v>
      </c>
    </row>
    <row r="32" spans="1:2" ht="15">
      <c r="A32" s="11" t="s">
        <v>285</v>
      </c>
      <c r="B32" s="169">
        <v>77.7</v>
      </c>
    </row>
    <row r="33" spans="1:2" ht="15">
      <c r="A33" s="1" t="s">
        <v>273</v>
      </c>
      <c r="B33" s="234">
        <v>66.24</v>
      </c>
    </row>
    <row r="34" spans="1:2" ht="15">
      <c r="A34" s="1" t="s">
        <v>230</v>
      </c>
      <c r="B34" s="169">
        <v>64.3</v>
      </c>
    </row>
    <row r="35" spans="1:2" ht="15">
      <c r="A35" s="1" t="s">
        <v>229</v>
      </c>
      <c r="B35" s="169">
        <v>61.7</v>
      </c>
    </row>
    <row r="36" spans="1:2" ht="15">
      <c r="A36" s="11" t="s">
        <v>475</v>
      </c>
      <c r="B36" s="169">
        <v>56.06</v>
      </c>
    </row>
    <row r="37" spans="1:2" ht="15">
      <c r="A37" s="1" t="s">
        <v>227</v>
      </c>
      <c r="B37" s="169">
        <v>54.546</v>
      </c>
    </row>
    <row r="38" spans="1:2" ht="15">
      <c r="A38" s="1" t="s">
        <v>490</v>
      </c>
      <c r="B38" s="169">
        <v>53.964</v>
      </c>
    </row>
    <row r="39" spans="1:2" ht="15">
      <c r="A39" s="216" t="s">
        <v>489</v>
      </c>
      <c r="B39" s="169">
        <v>52.868</v>
      </c>
    </row>
    <row r="40" spans="1:2" ht="15">
      <c r="A40" s="194" t="s">
        <v>486</v>
      </c>
      <c r="B40" s="169">
        <v>51.75</v>
      </c>
    </row>
    <row r="41" spans="1:2" ht="15">
      <c r="A41" s="1" t="s">
        <v>228</v>
      </c>
      <c r="B41" s="169">
        <v>51.63</v>
      </c>
    </row>
    <row r="42" spans="1:2" ht="15">
      <c r="A42" s="43" t="s">
        <v>215</v>
      </c>
      <c r="B42" s="169">
        <v>45.939</v>
      </c>
    </row>
    <row r="43" spans="1:2" ht="15">
      <c r="A43" s="1" t="s">
        <v>213</v>
      </c>
      <c r="B43" s="169">
        <v>44.583</v>
      </c>
    </row>
    <row r="44" spans="1:2" ht="15">
      <c r="A44" s="1" t="s">
        <v>272</v>
      </c>
      <c r="B44" s="169">
        <v>20.4</v>
      </c>
    </row>
    <row r="45" spans="1:2" ht="15">
      <c r="A45" s="1" t="s">
        <v>476</v>
      </c>
      <c r="B45" s="234">
        <v>17.741</v>
      </c>
    </row>
    <row r="46" spans="1:2" ht="15">
      <c r="A46" s="1" t="s">
        <v>477</v>
      </c>
      <c r="B46" s="234">
        <v>12.175</v>
      </c>
    </row>
    <row r="47" spans="1:2" ht="15">
      <c r="A47" s="5" t="s">
        <v>298</v>
      </c>
      <c r="B47" s="181">
        <v>9.629</v>
      </c>
    </row>
    <row r="48" spans="1:2" ht="15">
      <c r="A48" t="s">
        <v>333</v>
      </c>
      <c r="B48" s="169">
        <v>3.01</v>
      </c>
    </row>
    <row r="49" spans="1:2" ht="15">
      <c r="A49" s="11" t="s">
        <v>460</v>
      </c>
      <c r="B49" s="169">
        <v>2.654</v>
      </c>
    </row>
    <row r="50" spans="1:2" ht="15">
      <c r="A50" s="1" t="s">
        <v>214</v>
      </c>
      <c r="B50" s="156"/>
    </row>
    <row r="51" spans="1:2" ht="14.25">
      <c r="A51" s="6" t="s">
        <v>261</v>
      </c>
      <c r="B51" s="13"/>
    </row>
    <row r="52" spans="1:2" ht="12.75">
      <c r="A52" s="22"/>
      <c r="B52" s="23"/>
    </row>
    <row r="53" spans="1:2" ht="12.75">
      <c r="A53" s="122" t="s">
        <v>306</v>
      </c>
      <c r="B53" s="23"/>
    </row>
    <row r="54" spans="1:2" ht="15">
      <c r="A54" s="112" t="s">
        <v>405</v>
      </c>
      <c r="B54" s="165"/>
    </row>
    <row r="55" ht="12.75">
      <c r="A55" s="22"/>
    </row>
    <row r="56" ht="14.25">
      <c r="A56" s="6" t="s">
        <v>406</v>
      </c>
    </row>
    <row r="57" ht="12.75">
      <c r="A57" s="1"/>
    </row>
    <row r="58" ht="12.75">
      <c r="A58" s="6" t="s">
        <v>474</v>
      </c>
    </row>
    <row r="59" ht="12.75">
      <c r="A59" s="1"/>
    </row>
    <row r="60" ht="12.75">
      <c r="A60" s="6" t="s">
        <v>233</v>
      </c>
    </row>
    <row r="61" ht="12.75">
      <c r="A61" s="11" t="s">
        <v>308</v>
      </c>
    </row>
    <row r="62" spans="1:2" ht="15">
      <c r="A62" s="11" t="s">
        <v>408</v>
      </c>
      <c r="B62" s="77"/>
    </row>
    <row r="63" spans="1:2" ht="15">
      <c r="A63" t="s">
        <v>407</v>
      </c>
      <c r="B63" s="156"/>
    </row>
    <row r="64" ht="15">
      <c r="B64" s="36"/>
    </row>
    <row r="65" spans="1:2" ht="15">
      <c r="A65" s="110" t="s">
        <v>332</v>
      </c>
      <c r="B65" s="36"/>
    </row>
    <row r="67" ht="12.75">
      <c r="A67" s="110" t="s">
        <v>401</v>
      </c>
    </row>
    <row r="68" spans="1:2" ht="15">
      <c r="A68" s="5"/>
      <c r="B68" s="165"/>
    </row>
    <row r="69" spans="1:2" ht="15">
      <c r="A69" s="110" t="s">
        <v>463</v>
      </c>
      <c r="B69" s="165"/>
    </row>
    <row r="70" ht="12.75">
      <c r="A70" s="11"/>
    </row>
    <row r="71" ht="12.75">
      <c r="A71" s="6" t="s">
        <v>461</v>
      </c>
    </row>
    <row r="72" ht="12.75">
      <c r="A72" s="205" t="s">
        <v>462</v>
      </c>
    </row>
    <row r="73" ht="12.75">
      <c r="A73" s="11"/>
    </row>
    <row r="74" ht="14.25">
      <c r="A74" s="6" t="s">
        <v>404</v>
      </c>
    </row>
    <row r="75" spans="1:2" ht="15">
      <c r="A75" s="5" t="s">
        <v>313</v>
      </c>
      <c r="B75" s="168"/>
    </row>
    <row r="76" spans="1:2" ht="15">
      <c r="A76" s="5" t="s">
        <v>314</v>
      </c>
      <c r="B76" s="168"/>
    </row>
    <row r="77" spans="1:2" ht="15">
      <c r="A77" s="5" t="s">
        <v>315</v>
      </c>
      <c r="B77" s="168"/>
    </row>
    <row r="78" spans="1:2" ht="15">
      <c r="A78" s="5" t="s">
        <v>403</v>
      </c>
      <c r="B78" s="168"/>
    </row>
    <row r="79" spans="1:2" ht="15">
      <c r="A79" s="5" t="s">
        <v>316</v>
      </c>
      <c r="B79" s="168"/>
    </row>
    <row r="80" spans="1:2" ht="12.75">
      <c r="A80" s="5"/>
      <c r="B80" s="23"/>
    </row>
    <row r="81" ht="12.75">
      <c r="A81" s="110" t="s">
        <v>331</v>
      </c>
    </row>
    <row r="82" spans="1:2" ht="15.75" thickBot="1">
      <c r="A82" s="12" t="s">
        <v>410</v>
      </c>
      <c r="B82" s="167"/>
    </row>
    <row r="83" spans="1:11" ht="15.75">
      <c r="A83" s="5" t="s">
        <v>411</v>
      </c>
      <c r="B83" s="156"/>
      <c r="C83" s="105"/>
      <c r="D83" s="105"/>
      <c r="E83" s="105"/>
      <c r="F83" s="105"/>
      <c r="G83" s="105"/>
      <c r="H83" s="105"/>
      <c r="I83" s="111"/>
      <c r="J83" s="111"/>
      <c r="K83" s="163"/>
    </row>
    <row r="84" spans="1:11" ht="15">
      <c r="A84" s="5"/>
      <c r="C84" s="107"/>
      <c r="D84" s="107"/>
      <c r="E84" s="107"/>
      <c r="F84" s="107"/>
      <c r="G84" s="47"/>
      <c r="H84" s="47"/>
      <c r="I84" s="49"/>
      <c r="J84" s="49"/>
      <c r="K84" s="44"/>
    </row>
    <row r="85" spans="1:11" ht="15">
      <c r="A85" s="110" t="s">
        <v>402</v>
      </c>
      <c r="C85" s="132"/>
      <c r="D85" s="132"/>
      <c r="E85" s="107"/>
      <c r="F85" s="107"/>
      <c r="G85" s="47"/>
      <c r="H85" s="44"/>
      <c r="I85" s="66"/>
      <c r="J85" s="132"/>
      <c r="K85" s="132"/>
    </row>
    <row r="86" spans="1:11" ht="15">
      <c r="A86" s="5" t="s">
        <v>414</v>
      </c>
      <c r="B86" s="78"/>
      <c r="C86" s="132"/>
      <c r="D86" s="132"/>
      <c r="E86" s="107"/>
      <c r="F86" s="107"/>
      <c r="G86" s="47"/>
      <c r="H86" s="44"/>
      <c r="I86" s="66"/>
      <c r="J86" s="132"/>
      <c r="K86" s="132"/>
    </row>
    <row r="87" spans="1:11" ht="15.75">
      <c r="A87" s="5" t="s">
        <v>415</v>
      </c>
      <c r="B87" s="79"/>
      <c r="C87" s="120"/>
      <c r="D87" s="120"/>
      <c r="E87" s="120"/>
      <c r="F87" s="120"/>
      <c r="G87" s="47"/>
      <c r="H87" s="70"/>
      <c r="I87" s="113"/>
      <c r="J87" s="113"/>
      <c r="K87" s="50"/>
    </row>
    <row r="88" spans="1:11" ht="15">
      <c r="A88" s="5" t="s">
        <v>412</v>
      </c>
      <c r="B88" s="156"/>
      <c r="C88" s="107"/>
      <c r="D88" s="107"/>
      <c r="E88" s="107"/>
      <c r="F88" s="107"/>
      <c r="G88" s="47"/>
      <c r="H88" s="44"/>
      <c r="I88" s="66"/>
      <c r="J88" s="66"/>
      <c r="K88" s="50"/>
    </row>
    <row r="89" spans="1:11" ht="15.75">
      <c r="A89" s="11" t="s">
        <v>413</v>
      </c>
      <c r="B89" s="182"/>
      <c r="C89" s="105"/>
      <c r="D89" s="105"/>
      <c r="E89" s="105"/>
      <c r="F89" s="46"/>
      <c r="G89" s="44"/>
      <c r="H89" s="44"/>
      <c r="I89" s="66"/>
      <c r="J89" s="66"/>
      <c r="K89" s="66"/>
    </row>
    <row r="90" spans="1:11" ht="15.75">
      <c r="A90" s="231" t="s">
        <v>409</v>
      </c>
      <c r="B90" s="156"/>
      <c r="C90" s="105"/>
      <c r="D90" s="105"/>
      <c r="E90" s="105"/>
      <c r="F90" s="44"/>
      <c r="G90" s="44"/>
      <c r="H90" s="46"/>
      <c r="I90" s="163"/>
      <c r="J90" s="163"/>
      <c r="K90" s="44"/>
    </row>
    <row r="91" spans="1:11" ht="15">
      <c r="A91" s="106" t="s">
        <v>455</v>
      </c>
      <c r="B91" s="44"/>
      <c r="C91" s="132"/>
      <c r="D91" s="132"/>
      <c r="E91" s="107"/>
      <c r="F91" s="107"/>
      <c r="G91" s="47"/>
      <c r="H91" s="132"/>
      <c r="I91" s="132"/>
      <c r="J91" s="132"/>
      <c r="K91" s="132"/>
    </row>
    <row r="92" spans="1:11" ht="15.75">
      <c r="A92" s="45"/>
      <c r="B92" s="132"/>
      <c r="C92" s="120"/>
      <c r="D92" s="120"/>
      <c r="E92" s="120"/>
      <c r="F92" s="120"/>
      <c r="G92" s="47"/>
      <c r="H92" s="44"/>
      <c r="I92" s="66"/>
      <c r="J92" s="66"/>
      <c r="K92" s="44"/>
    </row>
    <row r="93" spans="1:11" ht="15.75">
      <c r="A93" s="106" t="s">
        <v>453</v>
      </c>
      <c r="B93" s="50"/>
      <c r="C93" s="120"/>
      <c r="D93" s="120"/>
      <c r="E93" s="120"/>
      <c r="F93" s="120"/>
      <c r="G93" s="47"/>
      <c r="H93" s="44"/>
      <c r="I93" s="66"/>
      <c r="J93" s="66"/>
      <c r="K93" s="44"/>
    </row>
    <row r="94" spans="1:11" ht="15">
      <c r="A94" s="45" t="s">
        <v>287</v>
      </c>
      <c r="B94" s="66"/>
      <c r="C94" s="107"/>
      <c r="D94" s="107"/>
      <c r="E94" s="107"/>
      <c r="F94" s="107"/>
      <c r="G94" s="47"/>
      <c r="H94" s="50"/>
      <c r="I94" s="115"/>
      <c r="J94" s="115"/>
      <c r="K94" s="50"/>
    </row>
    <row r="95" spans="1:11" ht="15">
      <c r="A95" s="106" t="s">
        <v>452</v>
      </c>
      <c r="B95" s="44"/>
      <c r="C95" s="107"/>
      <c r="D95" s="107"/>
      <c r="E95" s="107"/>
      <c r="F95" s="107"/>
      <c r="G95" s="47"/>
      <c r="H95" s="50"/>
      <c r="I95" s="115"/>
      <c r="J95" s="115"/>
      <c r="K95" s="50"/>
    </row>
    <row r="96" spans="1:11" ht="15.75">
      <c r="A96" s="109"/>
      <c r="B96" s="44"/>
      <c r="C96" s="120"/>
      <c r="D96" s="120"/>
      <c r="E96" s="120"/>
      <c r="F96" s="120"/>
      <c r="G96" s="47"/>
      <c r="H96" s="44"/>
      <c r="I96" s="66"/>
      <c r="J96" s="66"/>
      <c r="K96" s="44"/>
    </row>
    <row r="97" spans="1:11" ht="15">
      <c r="A97" s="106" t="s">
        <v>458</v>
      </c>
      <c r="B97" s="44"/>
      <c r="C97" s="107"/>
      <c r="D97" s="132"/>
      <c r="E97" s="132"/>
      <c r="F97" s="132"/>
      <c r="G97" s="132"/>
      <c r="H97" s="132"/>
      <c r="I97" s="132"/>
      <c r="J97" s="132"/>
      <c r="K97" s="132"/>
    </row>
    <row r="98" spans="1:11" ht="15">
      <c r="A98" s="45"/>
      <c r="B98" s="50"/>
      <c r="C98" s="107"/>
      <c r="D98" s="107"/>
      <c r="E98" s="107"/>
      <c r="F98" s="107"/>
      <c r="G98" s="47"/>
      <c r="H98" s="50"/>
      <c r="I98" s="115"/>
      <c r="J98" s="115"/>
      <c r="K98" s="50"/>
    </row>
    <row r="99" spans="1:11" ht="15">
      <c r="A99" s="106" t="s">
        <v>457</v>
      </c>
      <c r="B99" s="44"/>
      <c r="C99" s="107"/>
      <c r="D99" s="107"/>
      <c r="E99" s="107"/>
      <c r="F99" s="107"/>
      <c r="G99" s="47"/>
      <c r="H99" s="47"/>
      <c r="I99" s="49"/>
      <c r="J99" s="49"/>
      <c r="K99" s="50"/>
    </row>
    <row r="100" spans="1:11" ht="15">
      <c r="A100" s="45"/>
      <c r="B100" s="50"/>
      <c r="C100" s="132"/>
      <c r="D100" s="132"/>
      <c r="E100" s="132"/>
      <c r="F100" s="132"/>
      <c r="G100" s="47"/>
      <c r="H100" s="44"/>
      <c r="I100" s="66"/>
      <c r="J100" s="66"/>
      <c r="K100" s="50"/>
    </row>
    <row r="101" spans="1:11" ht="15">
      <c r="A101" s="106" t="s">
        <v>454</v>
      </c>
      <c r="B101" s="50"/>
      <c r="C101" s="107"/>
      <c r="D101" s="107"/>
      <c r="E101" s="107"/>
      <c r="F101" s="107"/>
      <c r="G101" s="47"/>
      <c r="H101" s="44"/>
      <c r="I101" s="66"/>
      <c r="J101" s="66"/>
      <c r="K101" s="50"/>
    </row>
    <row r="102" spans="1:11" ht="15">
      <c r="A102" s="45"/>
      <c r="B102" s="50"/>
      <c r="C102" s="107"/>
      <c r="D102" s="107"/>
      <c r="E102" s="107"/>
      <c r="F102" s="107"/>
      <c r="G102" s="47"/>
      <c r="H102" s="47"/>
      <c r="I102" s="49"/>
      <c r="J102" s="49"/>
      <c r="K102" s="50"/>
    </row>
    <row r="103" spans="1:11" ht="15">
      <c r="A103" s="106" t="s">
        <v>456</v>
      </c>
      <c r="B103" s="50"/>
      <c r="C103" s="132"/>
      <c r="D103" s="132"/>
      <c r="E103" s="132"/>
      <c r="F103" s="132"/>
      <c r="G103" s="132"/>
      <c r="H103" s="132"/>
      <c r="I103" s="132"/>
      <c r="J103" s="66"/>
      <c r="K103" s="50"/>
    </row>
    <row r="104" spans="1:11" ht="15">
      <c r="A104" s="45"/>
      <c r="B104" s="44"/>
      <c r="C104" s="107"/>
      <c r="D104" s="107"/>
      <c r="E104" s="107"/>
      <c r="F104" s="107"/>
      <c r="G104" s="47"/>
      <c r="H104" s="44"/>
      <c r="I104" s="66"/>
      <c r="J104" s="66"/>
      <c r="K104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9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customWidth="1"/>
  </cols>
  <sheetData>
    <row r="1" ht="12.75">
      <c r="A1" s="110" t="s">
        <v>495</v>
      </c>
    </row>
    <row r="2" ht="12.75">
      <c r="A2" s="110" t="s">
        <v>493</v>
      </c>
    </row>
    <row r="3" ht="12.75">
      <c r="A3" s="110" t="s">
        <v>496</v>
      </c>
    </row>
    <row r="4" ht="12.75">
      <c r="A4" s="110" t="s">
        <v>494</v>
      </c>
    </row>
    <row r="5" ht="12.75">
      <c r="A5" s="110"/>
    </row>
    <row r="6" spans="1:2" ht="15">
      <c r="A6" s="1" t="s">
        <v>284</v>
      </c>
      <c r="B6" s="39" t="s">
        <v>180</v>
      </c>
    </row>
    <row r="7" spans="1:2" ht="15">
      <c r="A7" s="1" t="s">
        <v>491</v>
      </c>
      <c r="B7" s="219" t="s">
        <v>143</v>
      </c>
    </row>
    <row r="8" spans="1:2" ht="15">
      <c r="A8" s="5" t="s">
        <v>298</v>
      </c>
      <c r="B8" s="165">
        <v>3.273</v>
      </c>
    </row>
    <row r="9" spans="1:2" ht="15">
      <c r="A9" s="1" t="s">
        <v>212</v>
      </c>
      <c r="B9" s="156">
        <v>5.025</v>
      </c>
    </row>
    <row r="10" spans="1:2" ht="15">
      <c r="A10" s="1" t="s">
        <v>230</v>
      </c>
      <c r="B10" s="81">
        <v>7.5</v>
      </c>
    </row>
    <row r="11" spans="1:2" ht="15">
      <c r="A11" s="1" t="s">
        <v>473</v>
      </c>
      <c r="B11" s="77">
        <v>8.781</v>
      </c>
    </row>
    <row r="12" spans="1:2" ht="15">
      <c r="A12" s="1" t="s">
        <v>229</v>
      </c>
      <c r="B12" s="81">
        <v>10.2</v>
      </c>
    </row>
    <row r="13" spans="1:2" ht="15">
      <c r="A13" s="1" t="s">
        <v>213</v>
      </c>
      <c r="B13" s="156">
        <v>12.379</v>
      </c>
    </row>
    <row r="14" spans="1:2" ht="15">
      <c r="A14" s="1" t="s">
        <v>227</v>
      </c>
      <c r="B14" s="156">
        <v>12.496</v>
      </c>
    </row>
    <row r="15" spans="1:2" ht="15">
      <c r="A15" s="43" t="s">
        <v>215</v>
      </c>
      <c r="B15" s="156">
        <v>13.099</v>
      </c>
    </row>
    <row r="16" spans="1:2" ht="15">
      <c r="A16" s="1" t="s">
        <v>228</v>
      </c>
      <c r="B16" s="156">
        <v>16.12</v>
      </c>
    </row>
    <row r="17" spans="1:2" ht="15">
      <c r="A17" s="1" t="s">
        <v>490</v>
      </c>
      <c r="B17" s="156">
        <v>16.834</v>
      </c>
    </row>
    <row r="18" spans="1:2" ht="15">
      <c r="A18" s="216" t="s">
        <v>489</v>
      </c>
      <c r="B18" s="156">
        <v>18.642</v>
      </c>
    </row>
    <row r="19" spans="1:2" ht="15">
      <c r="A19" s="194" t="s">
        <v>486</v>
      </c>
      <c r="B19" s="156">
        <v>18.926</v>
      </c>
    </row>
    <row r="20" spans="1:2" ht="15">
      <c r="A20" s="1" t="s">
        <v>231</v>
      </c>
      <c r="B20" s="81">
        <v>21.2</v>
      </c>
    </row>
    <row r="21" spans="1:2" ht="15">
      <c r="A21" s="11" t="s">
        <v>285</v>
      </c>
      <c r="B21" s="81">
        <v>21.4</v>
      </c>
    </row>
    <row r="22" spans="1:2" ht="15">
      <c r="A22" s="1" t="s">
        <v>273</v>
      </c>
      <c r="B22" s="77">
        <v>21.938</v>
      </c>
    </row>
    <row r="23" spans="1:2" ht="15">
      <c r="A23" s="1" t="s">
        <v>216</v>
      </c>
      <c r="B23" s="156">
        <v>44.452</v>
      </c>
    </row>
    <row r="24" spans="1:2" ht="15">
      <c r="A24" s="1" t="s">
        <v>211</v>
      </c>
      <c r="B24" s="156">
        <v>45.451</v>
      </c>
    </row>
    <row r="25" spans="1:2" ht="15">
      <c r="A25" s="11" t="s">
        <v>289</v>
      </c>
      <c r="B25" s="156">
        <v>47.438</v>
      </c>
    </row>
    <row r="26" spans="1:2" ht="15">
      <c r="A26" s="1" t="s">
        <v>218</v>
      </c>
      <c r="B26" s="156">
        <v>48.524</v>
      </c>
    </row>
    <row r="27" spans="1:2" ht="15">
      <c r="A27" s="11" t="s">
        <v>492</v>
      </c>
      <c r="B27" s="225">
        <v>49.513</v>
      </c>
    </row>
    <row r="28" spans="1:2" ht="15">
      <c r="A28" s="11" t="s">
        <v>487</v>
      </c>
      <c r="B28" s="156">
        <v>90.219</v>
      </c>
    </row>
    <row r="29" spans="1:2" ht="15">
      <c r="A29" s="1" t="s">
        <v>206</v>
      </c>
      <c r="B29" s="156">
        <v>92.693</v>
      </c>
    </row>
    <row r="30" spans="1:2" ht="15">
      <c r="A30" s="11" t="s">
        <v>210</v>
      </c>
      <c r="B30" s="156">
        <v>115.916</v>
      </c>
    </row>
    <row r="31" spans="1:2" ht="15">
      <c r="A31" s="1" t="s">
        <v>207</v>
      </c>
      <c r="B31" s="156">
        <v>125.819</v>
      </c>
    </row>
    <row r="32" spans="1:2" ht="15">
      <c r="A32" s="1" t="s">
        <v>208</v>
      </c>
      <c r="B32" s="156">
        <v>132.378</v>
      </c>
    </row>
    <row r="33" spans="1:2" ht="15">
      <c r="A33" s="1" t="s">
        <v>205</v>
      </c>
      <c r="B33" s="156">
        <v>152.099</v>
      </c>
    </row>
    <row r="34" spans="1:2" ht="15">
      <c r="A34" s="1" t="s">
        <v>257</v>
      </c>
      <c r="B34" s="156">
        <v>553.4</v>
      </c>
    </row>
    <row r="35" spans="1:2" ht="15">
      <c r="A35" s="1" t="s">
        <v>204</v>
      </c>
      <c r="B35" s="225"/>
    </row>
    <row r="36" spans="1:2" ht="12.75">
      <c r="A36" s="11"/>
      <c r="B36" s="17"/>
    </row>
    <row r="37" spans="1:2" ht="12.75">
      <c r="A37" s="6" t="s">
        <v>151</v>
      </c>
      <c r="B37" s="17"/>
    </row>
    <row r="38" spans="1:2" ht="15">
      <c r="A38" s="1" t="s">
        <v>214</v>
      </c>
      <c r="B38" s="156"/>
    </row>
    <row r="40" spans="1:2" ht="15.75">
      <c r="A40" s="97"/>
      <c r="B40" s="25"/>
    </row>
    <row r="41" ht="14.25">
      <c r="A41" s="6" t="s">
        <v>309</v>
      </c>
    </row>
    <row r="42" ht="12.75">
      <c r="A42" s="22"/>
    </row>
    <row r="43" ht="12.75">
      <c r="A43" s="122" t="s">
        <v>306</v>
      </c>
    </row>
    <row r="44" spans="1:2" ht="15">
      <c r="A44" s="112" t="s">
        <v>375</v>
      </c>
      <c r="B44" s="78"/>
    </row>
    <row r="45" ht="12.75">
      <c r="A45" s="22"/>
    </row>
    <row r="46" ht="12.75">
      <c r="A46" s="6" t="s">
        <v>232</v>
      </c>
    </row>
    <row r="47" ht="12.75">
      <c r="A47" s="1"/>
    </row>
    <row r="48" ht="12.75">
      <c r="A48" s="6" t="s">
        <v>474</v>
      </c>
    </row>
    <row r="49" ht="12.75">
      <c r="A49" s="1"/>
    </row>
    <row r="50" ht="12.75">
      <c r="A50" s="6" t="s">
        <v>233</v>
      </c>
    </row>
    <row r="51" spans="1:2" s="144" customFormat="1" ht="15">
      <c r="A51" s="11" t="s">
        <v>308</v>
      </c>
      <c r="B51" s="25"/>
    </row>
    <row r="52" spans="1:2" ht="15">
      <c r="A52" s="11" t="s">
        <v>311</v>
      </c>
      <c r="B52" s="156"/>
    </row>
    <row r="53" ht="12.75">
      <c r="A53" s="11"/>
    </row>
    <row r="54" ht="12.75">
      <c r="A54" s="110" t="s">
        <v>401</v>
      </c>
    </row>
    <row r="55" spans="1:2" ht="15">
      <c r="A55" s="5"/>
      <c r="B55" s="165"/>
    </row>
    <row r="56" ht="14.25">
      <c r="A56" s="6" t="s">
        <v>310</v>
      </c>
    </row>
    <row r="57" spans="1:2" ht="15">
      <c r="A57" s="5" t="s">
        <v>313</v>
      </c>
      <c r="B57" s="168"/>
    </row>
    <row r="58" spans="1:2" ht="15">
      <c r="A58" s="5" t="s">
        <v>314</v>
      </c>
      <c r="B58" s="168"/>
    </row>
    <row r="59" spans="1:2" ht="15">
      <c r="A59" s="5" t="s">
        <v>315</v>
      </c>
      <c r="B59" s="168"/>
    </row>
    <row r="60" spans="1:2" ht="15">
      <c r="A60" s="5" t="s">
        <v>258</v>
      </c>
      <c r="B60" s="168"/>
    </row>
    <row r="61" spans="1:2" ht="15">
      <c r="A61" s="5" t="s">
        <v>316</v>
      </c>
      <c r="B61" s="168"/>
    </row>
    <row r="62" spans="1:2" ht="12.75">
      <c r="A62" s="5"/>
      <c r="B62" s="23"/>
    </row>
    <row r="63" ht="14.25">
      <c r="A63" s="110" t="s">
        <v>418</v>
      </c>
    </row>
    <row r="64" spans="1:2" ht="15">
      <c r="A64" s="5" t="s">
        <v>422</v>
      </c>
      <c r="B64" s="78"/>
    </row>
    <row r="65" spans="1:2" ht="15">
      <c r="A65" s="5" t="s">
        <v>417</v>
      </c>
      <c r="B65" s="79"/>
    </row>
    <row r="66" spans="1:2" ht="15">
      <c r="A66" s="5" t="s">
        <v>274</v>
      </c>
      <c r="B66" s="79"/>
    </row>
    <row r="67" spans="1:2" ht="15">
      <c r="A67" s="11" t="s">
        <v>275</v>
      </c>
      <c r="B67" s="157"/>
    </row>
    <row r="68" spans="1:2" ht="15.75" thickBot="1">
      <c r="A68" s="183" t="s">
        <v>409</v>
      </c>
      <c r="B68" s="171"/>
    </row>
    <row r="95" ht="12.75">
      <c r="A95" s="142"/>
    </row>
    <row r="96" ht="12.75">
      <c r="A96" s="1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28.57421875" style="73" customWidth="1"/>
    <col min="2" max="2" width="10.7109375" style="0" customWidth="1"/>
    <col min="6" max="6" width="27.140625" style="0" customWidth="1"/>
    <col min="11" max="11" width="23.28125" style="0" customWidth="1"/>
    <col min="14" max="14" width="22.28125" style="0" customWidth="1"/>
  </cols>
  <sheetData>
    <row r="1" spans="1:9" s="25" customFormat="1" ht="19.5" customHeight="1" thickBot="1">
      <c r="A1" s="99" t="s">
        <v>202</v>
      </c>
      <c r="B1" s="91">
        <v>2008</v>
      </c>
      <c r="C1" s="269" t="s">
        <v>185</v>
      </c>
      <c r="D1" s="134"/>
      <c r="E1" s="270" t="s">
        <v>177</v>
      </c>
      <c r="F1" s="99" t="s">
        <v>202</v>
      </c>
      <c r="G1" s="91">
        <v>2008</v>
      </c>
      <c r="H1" s="2" t="s">
        <v>416</v>
      </c>
      <c r="I1" s="16" t="s">
        <v>177</v>
      </c>
    </row>
    <row r="2" spans="1:14" ht="15">
      <c r="A2" s="112"/>
      <c r="B2" s="156"/>
      <c r="K2" s="110" t="s">
        <v>185</v>
      </c>
      <c r="N2" s="110" t="s">
        <v>221</v>
      </c>
    </row>
    <row r="3" spans="1:15" ht="15">
      <c r="A3" s="142" t="s">
        <v>314</v>
      </c>
      <c r="B3" s="593">
        <v>248.8</v>
      </c>
      <c r="F3" s="569" t="s">
        <v>313</v>
      </c>
      <c r="G3" s="123">
        <v>73.3</v>
      </c>
      <c r="H3" s="123"/>
      <c r="I3" s="156"/>
      <c r="K3" t="s">
        <v>258</v>
      </c>
      <c r="L3" s="593">
        <v>214.4</v>
      </c>
      <c r="N3" t="s">
        <v>257</v>
      </c>
      <c r="O3" s="123">
        <v>71.8</v>
      </c>
    </row>
    <row r="4" spans="1:15" ht="15">
      <c r="A4" s="569" t="s">
        <v>665</v>
      </c>
      <c r="B4" s="593">
        <v>256.3</v>
      </c>
      <c r="F4" s="569" t="s">
        <v>620</v>
      </c>
      <c r="G4" s="123">
        <v>88.2</v>
      </c>
      <c r="H4" s="123"/>
      <c r="I4" s="156"/>
      <c r="K4" t="s">
        <v>212</v>
      </c>
      <c r="L4" s="593">
        <v>222.3</v>
      </c>
      <c r="N4" t="s">
        <v>313</v>
      </c>
      <c r="O4" s="123">
        <v>73.3</v>
      </c>
    </row>
    <row r="5" spans="1:15" ht="15">
      <c r="A5" s="569" t="s">
        <v>669</v>
      </c>
      <c r="B5" s="593">
        <v>550.8</v>
      </c>
      <c r="F5" s="142" t="s">
        <v>621</v>
      </c>
      <c r="G5" s="123">
        <v>110.1</v>
      </c>
      <c r="H5" s="123"/>
      <c r="I5" s="225"/>
      <c r="K5" t="s">
        <v>314</v>
      </c>
      <c r="L5" s="593">
        <v>248.8</v>
      </c>
      <c r="N5" s="1" t="s">
        <v>620</v>
      </c>
      <c r="O5" s="123">
        <v>88.2</v>
      </c>
    </row>
    <row r="6" spans="1:15" ht="15">
      <c r="A6" s="142" t="s">
        <v>666</v>
      </c>
      <c r="B6" s="593">
        <v>554.6</v>
      </c>
      <c r="F6" s="570" t="s">
        <v>314</v>
      </c>
      <c r="G6" s="123">
        <v>116.7</v>
      </c>
      <c r="H6" s="123"/>
      <c r="I6" s="156"/>
      <c r="K6" t="s">
        <v>206</v>
      </c>
      <c r="L6" s="593">
        <v>256.3</v>
      </c>
      <c r="N6" s="11" t="s">
        <v>621</v>
      </c>
      <c r="O6" s="123">
        <v>110.1</v>
      </c>
    </row>
    <row r="7" spans="1:15" ht="15">
      <c r="A7" s="569" t="s">
        <v>453</v>
      </c>
      <c r="B7" s="593">
        <v>628</v>
      </c>
      <c r="F7" s="569" t="s">
        <v>623</v>
      </c>
      <c r="G7" s="123">
        <v>131.1</v>
      </c>
      <c r="H7" s="123"/>
      <c r="I7" s="156"/>
      <c r="K7" t="s">
        <v>664</v>
      </c>
      <c r="L7" s="593">
        <v>550.8</v>
      </c>
      <c r="N7" t="s">
        <v>314</v>
      </c>
      <c r="O7" s="123">
        <v>116.7</v>
      </c>
    </row>
    <row r="8" spans="1:15" ht="15">
      <c r="A8" s="569" t="s">
        <v>667</v>
      </c>
      <c r="B8" s="593">
        <v>707.7</v>
      </c>
      <c r="F8" s="569" t="s">
        <v>376</v>
      </c>
      <c r="G8" s="123">
        <v>143.1</v>
      </c>
      <c r="H8" s="123"/>
      <c r="I8" s="156"/>
      <c r="K8" t="s">
        <v>210</v>
      </c>
      <c r="L8" s="593">
        <v>554.6</v>
      </c>
      <c r="N8" s="1" t="s">
        <v>623</v>
      </c>
      <c r="O8" s="123">
        <v>131.1</v>
      </c>
    </row>
    <row r="9" spans="1:15" ht="15">
      <c r="A9" s="569" t="s">
        <v>376</v>
      </c>
      <c r="B9" s="593">
        <v>710.8</v>
      </c>
      <c r="F9" s="571" t="s">
        <v>453</v>
      </c>
      <c r="G9" s="123">
        <v>154</v>
      </c>
      <c r="H9" s="123"/>
      <c r="I9" s="156"/>
      <c r="K9" t="s">
        <v>453</v>
      </c>
      <c r="L9" s="593">
        <v>646</v>
      </c>
      <c r="N9" s="73" t="s">
        <v>376</v>
      </c>
      <c r="O9" s="123">
        <v>143.1</v>
      </c>
    </row>
    <row r="10" spans="1:15" ht="15">
      <c r="A10" s="569" t="s">
        <v>668</v>
      </c>
      <c r="B10" s="593">
        <v>740.969</v>
      </c>
      <c r="F10" s="569" t="s">
        <v>622</v>
      </c>
      <c r="G10" s="123">
        <v>159.9</v>
      </c>
      <c r="H10" s="123"/>
      <c r="I10" s="156"/>
      <c r="K10" t="s">
        <v>207</v>
      </c>
      <c r="L10" s="593">
        <v>707.7</v>
      </c>
      <c r="N10" s="1" t="s">
        <v>453</v>
      </c>
      <c r="O10" s="123">
        <v>156</v>
      </c>
    </row>
    <row r="11" spans="1:15" ht="15">
      <c r="A11" s="142" t="s">
        <v>625</v>
      </c>
      <c r="B11" s="593">
        <v>1104</v>
      </c>
      <c r="F11" s="570" t="s">
        <v>625</v>
      </c>
      <c r="G11" s="123">
        <v>239</v>
      </c>
      <c r="H11" s="123"/>
      <c r="I11" s="156"/>
      <c r="K11" t="s">
        <v>208</v>
      </c>
      <c r="L11" s="593">
        <v>710.8</v>
      </c>
      <c r="N11" s="1" t="s">
        <v>622</v>
      </c>
      <c r="O11" s="123">
        <v>159.9</v>
      </c>
    </row>
    <row r="12" spans="1:15" ht="15">
      <c r="A12" s="142" t="s">
        <v>619</v>
      </c>
      <c r="B12" s="593">
        <v>1308.5</v>
      </c>
      <c r="F12" s="142" t="s">
        <v>619</v>
      </c>
      <c r="G12" s="123">
        <v>588</v>
      </c>
      <c r="H12" s="123"/>
      <c r="I12" s="156"/>
      <c r="K12" t="s">
        <v>205</v>
      </c>
      <c r="L12" s="593">
        <v>741</v>
      </c>
      <c r="N12" s="73" t="s">
        <v>624</v>
      </c>
      <c r="O12" s="123"/>
    </row>
    <row r="13" spans="7:15" ht="12.75">
      <c r="G13" s="235"/>
      <c r="K13" t="s">
        <v>625</v>
      </c>
      <c r="L13" s="593">
        <v>1217</v>
      </c>
      <c r="N13" s="11" t="s">
        <v>625</v>
      </c>
      <c r="O13" s="123">
        <v>257</v>
      </c>
    </row>
    <row r="14" spans="1:15" ht="15">
      <c r="A14" s="112" t="s">
        <v>398</v>
      </c>
      <c r="B14" s="159">
        <f>'T10.12'!L48</f>
        <v>74</v>
      </c>
      <c r="F14" s="112" t="s">
        <v>393</v>
      </c>
      <c r="G14" s="136">
        <f>'T10.14'!M43</f>
        <v>71.754</v>
      </c>
      <c r="K14" t="s">
        <v>257</v>
      </c>
      <c r="L14" s="593">
        <v>1308.5</v>
      </c>
      <c r="N14" t="s">
        <v>619</v>
      </c>
      <c r="O14" s="123">
        <v>588</v>
      </c>
    </row>
    <row r="15" spans="1:7" ht="15">
      <c r="A15" s="170" t="s">
        <v>391</v>
      </c>
      <c r="B15" s="237">
        <f>'T10.15'!M44</f>
        <v>248.756</v>
      </c>
      <c r="F15" s="5" t="s">
        <v>392</v>
      </c>
      <c r="G15" s="237">
        <f>'T10.15 (cont)'!L34</f>
        <v>67.861</v>
      </c>
    </row>
    <row r="16" spans="1:15" ht="15">
      <c r="A16" s="170" t="s">
        <v>392</v>
      </c>
      <c r="B16" s="237">
        <f>'T10.15'!M46</f>
        <v>214.432</v>
      </c>
      <c r="F16" s="73" t="s">
        <v>399</v>
      </c>
      <c r="G16" s="136" t="e">
        <f>#REF!</f>
        <v>#REF!</v>
      </c>
      <c r="L16" s="593"/>
      <c r="O16" s="123"/>
    </row>
    <row r="17" spans="1:2" ht="15">
      <c r="A17" s="112" t="s">
        <v>377</v>
      </c>
      <c r="B17" s="136">
        <f>'T10.14'!M21</f>
        <v>222.253</v>
      </c>
    </row>
    <row r="19" ht="12.75">
      <c r="B19" s="1"/>
    </row>
    <row r="20" spans="14:15" ht="12.75">
      <c r="N20" t="s">
        <v>734</v>
      </c>
      <c r="O20">
        <v>588</v>
      </c>
    </row>
    <row r="21" spans="14:15" ht="12.75">
      <c r="N21" t="s">
        <v>625</v>
      </c>
      <c r="O21">
        <v>239</v>
      </c>
    </row>
    <row r="22" spans="14:15" ht="12.75">
      <c r="N22" t="s">
        <v>205</v>
      </c>
      <c r="O22">
        <v>159.855</v>
      </c>
    </row>
    <row r="23" spans="14:15" ht="12.75">
      <c r="N23" t="s">
        <v>453</v>
      </c>
      <c r="O23">
        <v>154</v>
      </c>
    </row>
    <row r="24" spans="14:15" ht="12.75">
      <c r="N24" t="s">
        <v>208</v>
      </c>
      <c r="O24">
        <v>143.087</v>
      </c>
    </row>
    <row r="25" spans="14:15" ht="12.75">
      <c r="N25" t="s">
        <v>207</v>
      </c>
      <c r="O25">
        <v>131.085</v>
      </c>
    </row>
    <row r="26" spans="14:15" ht="12.75">
      <c r="N26" t="s">
        <v>314</v>
      </c>
      <c r="O26">
        <v>116.706</v>
      </c>
    </row>
    <row r="27" spans="14:15" ht="12.75">
      <c r="N27" t="s">
        <v>210</v>
      </c>
      <c r="O27">
        <v>110.11</v>
      </c>
    </row>
    <row r="28" spans="14:15" ht="12.75">
      <c r="N28" t="s">
        <v>206</v>
      </c>
      <c r="O28">
        <v>88.225</v>
      </c>
    </row>
    <row r="29" spans="14:18" ht="12.75">
      <c r="N29" s="142" t="s">
        <v>313</v>
      </c>
      <c r="O29" s="142">
        <v>73.335</v>
      </c>
      <c r="P29" s="620" t="s">
        <v>735</v>
      </c>
      <c r="Q29" s="142"/>
      <c r="R29" s="142"/>
    </row>
  </sheetData>
  <printOptions/>
  <pageMargins left="0.75" right="0.75" top="1" bottom="1" header="0.5" footer="0.5"/>
  <pageSetup fitToHeight="1" fitToWidth="1" horizontalDpi="600" verticalDpi="600" orientation="portrait" paperSize="9" scale="67" r:id="rId2"/>
  <headerFooter alignWithMargins="0">
    <oddHeader>&amp;R&amp;"Arial,Bold"&amp;14WATER TRANSPORT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9.421875" style="44" customWidth="1"/>
    <col min="2" max="8" width="9.7109375" style="44" customWidth="1"/>
    <col min="9" max="10" width="9.7109375" style="66" customWidth="1"/>
    <col min="11" max="11" width="9.7109375" style="44" customWidth="1"/>
    <col min="12" max="12" width="10.421875" style="44" customWidth="1"/>
    <col min="13" max="16384" width="9.140625" style="44" customWidth="1"/>
  </cols>
  <sheetData>
    <row r="1" ht="18.75" customHeight="1">
      <c r="A1" s="105" t="s">
        <v>7</v>
      </c>
    </row>
    <row r="2" ht="5.25" customHeight="1"/>
    <row r="3" ht="18.75" customHeight="1">
      <c r="A3" s="68" t="s">
        <v>2</v>
      </c>
    </row>
    <row r="4" ht="18.75" customHeight="1">
      <c r="A4" s="67" t="s">
        <v>541</v>
      </c>
    </row>
    <row r="5" spans="2:11" ht="15">
      <c r="B5" s="68"/>
      <c r="C5" s="68"/>
      <c r="D5" s="68"/>
      <c r="E5" s="68"/>
      <c r="K5" s="66"/>
    </row>
    <row r="6" spans="1:12" ht="21" customHeight="1">
      <c r="A6" s="288"/>
      <c r="B6" s="289">
        <v>1998</v>
      </c>
      <c r="C6" s="289">
        <v>1999</v>
      </c>
      <c r="D6" s="289">
        <v>2000</v>
      </c>
      <c r="E6" s="290">
        <v>2001</v>
      </c>
      <c r="F6" s="290">
        <v>2002</v>
      </c>
      <c r="G6" s="290">
        <v>2003</v>
      </c>
      <c r="H6" s="290">
        <v>2004</v>
      </c>
      <c r="I6" s="290">
        <v>2005</v>
      </c>
      <c r="J6" s="290">
        <v>2006</v>
      </c>
      <c r="K6" s="290">
        <v>2007</v>
      </c>
      <c r="L6" s="290">
        <v>2008</v>
      </c>
    </row>
    <row r="7" spans="1:12" ht="15.75">
      <c r="A7" s="280" t="s">
        <v>3</v>
      </c>
      <c r="E7" s="281"/>
      <c r="F7" s="282"/>
      <c r="G7" s="282"/>
      <c r="H7" s="66"/>
      <c r="I7" s="44"/>
      <c r="J7" s="282"/>
      <c r="K7" s="160"/>
      <c r="L7" s="160" t="s">
        <v>247</v>
      </c>
    </row>
    <row r="8" spans="1:10" ht="6" customHeight="1">
      <c r="A8" s="280"/>
      <c r="F8" s="66"/>
      <c r="G8" s="66"/>
      <c r="I8" s="44"/>
      <c r="J8" s="44"/>
    </row>
    <row r="9" spans="1:10" ht="18">
      <c r="A9" s="44" t="s">
        <v>672</v>
      </c>
      <c r="F9" s="66"/>
      <c r="G9" s="66"/>
      <c r="I9" s="44"/>
      <c r="J9" s="44"/>
    </row>
    <row r="10" spans="1:12" ht="15">
      <c r="A10" s="44" t="s">
        <v>234</v>
      </c>
      <c r="B10" s="113">
        <v>4.2</v>
      </c>
      <c r="C10" s="137">
        <v>4.2</v>
      </c>
      <c r="D10" s="113">
        <v>3.44</v>
      </c>
      <c r="E10" s="113">
        <v>4.08</v>
      </c>
      <c r="F10" s="113">
        <v>3.48</v>
      </c>
      <c r="G10" s="44">
        <v>3.19</v>
      </c>
      <c r="H10" s="44">
        <v>3.56</v>
      </c>
      <c r="I10" s="113">
        <v>4.292862921277964</v>
      </c>
      <c r="J10" s="113">
        <v>3.555011959796599</v>
      </c>
      <c r="K10" s="113">
        <v>3.619514703248979</v>
      </c>
      <c r="L10" s="113">
        <v>2.790032149494325</v>
      </c>
    </row>
    <row r="11" spans="1:12" ht="15">
      <c r="A11" s="44" t="s">
        <v>235</v>
      </c>
      <c r="B11" s="141">
        <v>0</v>
      </c>
      <c r="C11" s="153">
        <v>0</v>
      </c>
      <c r="D11" s="153">
        <v>0</v>
      </c>
      <c r="E11" s="153">
        <v>0</v>
      </c>
      <c r="F11" s="153" t="s">
        <v>143</v>
      </c>
      <c r="G11" s="52" t="s">
        <v>143</v>
      </c>
      <c r="H11" s="52" t="s">
        <v>143</v>
      </c>
      <c r="I11" s="164" t="s">
        <v>143</v>
      </c>
      <c r="J11" s="147">
        <v>0.00856921054501028</v>
      </c>
      <c r="K11" s="147">
        <v>0.04254461483775434</v>
      </c>
      <c r="L11" s="147">
        <v>0.0164336548510239</v>
      </c>
    </row>
    <row r="12" spans="1:12" ht="15">
      <c r="A12" s="44" t="s">
        <v>163</v>
      </c>
      <c r="B12" s="113">
        <v>4.1</v>
      </c>
      <c r="C12" s="154">
        <v>4.1</v>
      </c>
      <c r="D12" s="154">
        <v>3.46</v>
      </c>
      <c r="E12" s="154">
        <v>3.75</v>
      </c>
      <c r="F12" s="154">
        <v>3.49</v>
      </c>
      <c r="G12" s="44">
        <v>3.62</v>
      </c>
      <c r="H12" s="44">
        <v>3.34</v>
      </c>
      <c r="I12" s="113">
        <v>4.17128308104256</v>
      </c>
      <c r="J12" s="113">
        <v>4.224034159025139</v>
      </c>
      <c r="K12" s="113">
        <v>4.13253575112357</v>
      </c>
      <c r="L12" s="113">
        <v>4.20344757928412</v>
      </c>
    </row>
    <row r="13" spans="1:12" ht="15">
      <c r="A13" s="44" t="s">
        <v>128</v>
      </c>
      <c r="B13" s="113">
        <v>8.4</v>
      </c>
      <c r="C13" s="137">
        <v>8.3</v>
      </c>
      <c r="D13" s="113">
        <v>6.9</v>
      </c>
      <c r="E13" s="113">
        <v>7.83</v>
      </c>
      <c r="F13" s="113">
        <v>6.98</v>
      </c>
      <c r="G13" s="70">
        <v>6.83</v>
      </c>
      <c r="H13" s="70">
        <v>6.9</v>
      </c>
      <c r="I13" s="113">
        <v>8.46414600232052</v>
      </c>
      <c r="J13" s="113">
        <v>7.78761532936675</v>
      </c>
      <c r="K13" s="113">
        <v>7.794595069210304</v>
      </c>
      <c r="L13" s="113">
        <v>7.0099133836294705</v>
      </c>
    </row>
    <row r="14" spans="2:12" ht="15">
      <c r="B14" s="283" t="s">
        <v>287</v>
      </c>
      <c r="C14" s="283" t="s">
        <v>287</v>
      </c>
      <c r="D14" s="283" t="s">
        <v>287</v>
      </c>
      <c r="E14" s="298" t="s">
        <v>287</v>
      </c>
      <c r="F14" s="298" t="s">
        <v>287</v>
      </c>
      <c r="G14" s="298" t="s">
        <v>287</v>
      </c>
      <c r="H14" s="298" t="s">
        <v>287</v>
      </c>
      <c r="K14" s="66" t="s">
        <v>287</v>
      </c>
      <c r="L14" s="66" t="s">
        <v>287</v>
      </c>
    </row>
    <row r="15" spans="1:12" ht="18">
      <c r="A15" s="44" t="s">
        <v>673</v>
      </c>
      <c r="B15" s="70"/>
      <c r="C15" s="70"/>
      <c r="D15" s="70"/>
      <c r="E15" s="113"/>
      <c r="F15" s="113"/>
      <c r="K15" s="66" t="s">
        <v>287</v>
      </c>
      <c r="L15" s="66" t="s">
        <v>287</v>
      </c>
    </row>
    <row r="16" spans="1:12" ht="15">
      <c r="A16" s="44" t="s">
        <v>319</v>
      </c>
      <c r="B16" s="113">
        <v>3.85</v>
      </c>
      <c r="C16" s="137">
        <v>3.51</v>
      </c>
      <c r="D16" s="113">
        <v>11.73</v>
      </c>
      <c r="E16" s="113">
        <v>7.48</v>
      </c>
      <c r="F16" s="113">
        <v>13.35</v>
      </c>
      <c r="G16" s="44">
        <v>12.74</v>
      </c>
      <c r="H16" s="44">
        <v>10.24</v>
      </c>
      <c r="I16" s="113">
        <v>9.565</v>
      </c>
      <c r="J16" s="113">
        <v>8.31318</v>
      </c>
      <c r="K16" s="113">
        <v>7.856886322248477</v>
      </c>
      <c r="L16" s="113">
        <v>4.056034701058206</v>
      </c>
    </row>
    <row r="17" spans="1:12" ht="15">
      <c r="A17" s="44" t="s">
        <v>320</v>
      </c>
      <c r="B17" s="113">
        <v>0.09</v>
      </c>
      <c r="C17" s="153">
        <v>0</v>
      </c>
      <c r="D17" s="153">
        <v>0</v>
      </c>
      <c r="E17" s="153">
        <v>0</v>
      </c>
      <c r="F17" s="176">
        <v>0.02</v>
      </c>
      <c r="G17" s="44">
        <v>0.02</v>
      </c>
      <c r="H17" s="44">
        <v>0.02</v>
      </c>
      <c r="I17" s="113">
        <v>0.0158</v>
      </c>
      <c r="J17" s="113">
        <v>0.017552</v>
      </c>
      <c r="K17" s="113">
        <v>0.017162</v>
      </c>
      <c r="L17" s="113">
        <v>0.016748</v>
      </c>
    </row>
    <row r="18" spans="1:12" ht="15">
      <c r="A18" s="44" t="s">
        <v>128</v>
      </c>
      <c r="B18" s="57">
        <v>3.94</v>
      </c>
      <c r="C18" s="57">
        <v>3.51</v>
      </c>
      <c r="D18" s="155">
        <v>11.73</v>
      </c>
      <c r="E18" s="174">
        <v>7.48</v>
      </c>
      <c r="F18" s="174">
        <v>13.37</v>
      </c>
      <c r="G18" s="44">
        <v>12.75</v>
      </c>
      <c r="H18" s="44">
        <v>10.26</v>
      </c>
      <c r="I18" s="113">
        <v>9.581</v>
      </c>
      <c r="J18" s="113">
        <v>8.33073</v>
      </c>
      <c r="K18" s="113">
        <v>7.874048322248477</v>
      </c>
      <c r="L18" s="113">
        <v>4.072782701058205</v>
      </c>
    </row>
    <row r="19" spans="2:12" ht="15">
      <c r="B19" s="283" t="s">
        <v>287</v>
      </c>
      <c r="C19" s="283" t="s">
        <v>287</v>
      </c>
      <c r="D19" s="283" t="s">
        <v>287</v>
      </c>
      <c r="E19" s="298" t="s">
        <v>287</v>
      </c>
      <c r="F19" s="298" t="s">
        <v>287</v>
      </c>
      <c r="G19" s="298" t="s">
        <v>287</v>
      </c>
      <c r="H19" s="298" t="s">
        <v>287</v>
      </c>
      <c r="K19" s="66"/>
      <c r="L19" s="66"/>
    </row>
    <row r="20" spans="1:12" ht="18">
      <c r="A20" s="44" t="s">
        <v>4</v>
      </c>
      <c r="B20" s="52" t="s">
        <v>180</v>
      </c>
      <c r="C20" s="52" t="s">
        <v>180</v>
      </c>
      <c r="D20" s="52" t="s">
        <v>180</v>
      </c>
      <c r="E20" s="52" t="s">
        <v>180</v>
      </c>
      <c r="F20" s="52" t="s">
        <v>180</v>
      </c>
      <c r="G20" s="52" t="s">
        <v>180</v>
      </c>
      <c r="H20" s="52" t="s">
        <v>180</v>
      </c>
      <c r="I20" s="164" t="s">
        <v>180</v>
      </c>
      <c r="J20" s="164" t="s">
        <v>180</v>
      </c>
      <c r="K20" s="164" t="s">
        <v>180</v>
      </c>
      <c r="L20" s="164" t="s">
        <v>180</v>
      </c>
    </row>
    <row r="21" spans="1:12" ht="15">
      <c r="A21" s="68"/>
      <c r="B21" s="70"/>
      <c r="C21" s="70"/>
      <c r="D21" s="70"/>
      <c r="E21" s="113"/>
      <c r="F21" s="113"/>
      <c r="K21" s="66"/>
      <c r="L21" s="66"/>
    </row>
    <row r="22" spans="1:12" ht="18">
      <c r="A22" s="68" t="s">
        <v>5</v>
      </c>
      <c r="B22" s="137">
        <v>7.314</v>
      </c>
      <c r="C22" s="143">
        <v>6.623</v>
      </c>
      <c r="D22" s="113">
        <v>10.82</v>
      </c>
      <c r="E22" s="113">
        <v>17.47</v>
      </c>
      <c r="F22" s="113">
        <v>11.427</v>
      </c>
      <c r="G22" s="70">
        <v>9.502</v>
      </c>
      <c r="H22" s="70">
        <v>15</v>
      </c>
      <c r="I22" s="113">
        <v>17.024</v>
      </c>
      <c r="J22" s="113">
        <v>17.9086156287617</v>
      </c>
      <c r="K22" s="113">
        <v>14.612</v>
      </c>
      <c r="L22" s="113">
        <v>16.105726</v>
      </c>
    </row>
    <row r="23" spans="3:12" ht="15">
      <c r="C23" s="66"/>
      <c r="D23" s="66"/>
      <c r="E23" s="66"/>
      <c r="F23" s="66"/>
      <c r="G23" s="66"/>
      <c r="I23" s="44"/>
      <c r="K23" s="66"/>
      <c r="L23" s="66"/>
    </row>
    <row r="24" spans="1:12" ht="15.75">
      <c r="A24" s="280" t="s">
        <v>677</v>
      </c>
      <c r="E24" s="281"/>
      <c r="F24" s="282"/>
      <c r="G24" s="66"/>
      <c r="H24" s="66"/>
      <c r="I24" s="44"/>
      <c r="J24" s="282"/>
      <c r="K24" s="160"/>
      <c r="L24" s="160" t="s">
        <v>250</v>
      </c>
    </row>
    <row r="25" spans="1:12" ht="8.25" customHeight="1">
      <c r="A25" s="280"/>
      <c r="B25" s="281"/>
      <c r="C25" s="66"/>
      <c r="D25" s="66"/>
      <c r="E25" s="66"/>
      <c r="F25" s="66"/>
      <c r="G25" s="66"/>
      <c r="I25" s="44"/>
      <c r="K25" s="66"/>
      <c r="L25" s="66"/>
    </row>
    <row r="26" spans="1:12" ht="18">
      <c r="A26" s="44" t="s">
        <v>672</v>
      </c>
      <c r="B26" s="281"/>
      <c r="C26" s="66"/>
      <c r="D26" s="66"/>
      <c r="E26" s="66"/>
      <c r="F26" s="66"/>
      <c r="G26" s="66"/>
      <c r="I26" s="44"/>
      <c r="K26" s="66"/>
      <c r="L26" s="66"/>
    </row>
    <row r="27" spans="1:12" ht="15">
      <c r="A27" s="44" t="s">
        <v>234</v>
      </c>
      <c r="B27" s="49">
        <v>1690</v>
      </c>
      <c r="C27" s="49">
        <v>1580</v>
      </c>
      <c r="D27" s="139">
        <v>1660</v>
      </c>
      <c r="E27" s="107">
        <v>2130</v>
      </c>
      <c r="F27" s="107">
        <v>1770</v>
      </c>
      <c r="G27" s="50">
        <v>1610</v>
      </c>
      <c r="H27" s="47">
        <v>2060</v>
      </c>
      <c r="I27" s="47">
        <v>2120</v>
      </c>
      <c r="J27" s="47">
        <v>1810.85477732641</v>
      </c>
      <c r="K27" s="47">
        <v>1907.4530375111829</v>
      </c>
      <c r="L27" s="49">
        <v>1443.7986489318419</v>
      </c>
    </row>
    <row r="28" spans="1:12" ht="15">
      <c r="A28" s="44" t="s">
        <v>235</v>
      </c>
      <c r="B28" s="49">
        <v>10</v>
      </c>
      <c r="C28" s="49">
        <v>10</v>
      </c>
      <c r="D28" s="141">
        <v>0</v>
      </c>
      <c r="E28" s="141">
        <v>0</v>
      </c>
      <c r="F28" s="141" t="s">
        <v>143</v>
      </c>
      <c r="G28" s="52" t="s">
        <v>143</v>
      </c>
      <c r="H28" s="52" t="s">
        <v>143</v>
      </c>
      <c r="I28" s="164" t="s">
        <v>143</v>
      </c>
      <c r="J28" s="164" t="s">
        <v>143</v>
      </c>
      <c r="K28" s="178">
        <v>39.38120426235654</v>
      </c>
      <c r="L28" s="178">
        <v>12.2720636848863</v>
      </c>
    </row>
    <row r="29" spans="1:12" ht="15">
      <c r="A29" s="44" t="s">
        <v>163</v>
      </c>
      <c r="B29" s="49">
        <v>880</v>
      </c>
      <c r="C29" s="49">
        <v>960</v>
      </c>
      <c r="D29" s="49">
        <v>770</v>
      </c>
      <c r="E29" s="49">
        <v>940</v>
      </c>
      <c r="F29" s="49">
        <v>850</v>
      </c>
      <c r="G29" s="44">
        <v>900</v>
      </c>
      <c r="H29" s="44">
        <v>630</v>
      </c>
      <c r="I29" s="140">
        <v>960</v>
      </c>
      <c r="J29" s="140">
        <v>1047.84307048406</v>
      </c>
      <c r="K29" s="140">
        <v>943.2680879828418</v>
      </c>
      <c r="L29" s="140">
        <v>1030.563756551353</v>
      </c>
    </row>
    <row r="30" spans="1:12" ht="15">
      <c r="A30" s="44" t="s">
        <v>128</v>
      </c>
      <c r="B30" s="49">
        <v>2600</v>
      </c>
      <c r="C30" s="49">
        <v>2600</v>
      </c>
      <c r="D30" s="139">
        <v>2430</v>
      </c>
      <c r="E30" s="107">
        <v>3070</v>
      </c>
      <c r="F30" s="107">
        <v>2610</v>
      </c>
      <c r="G30" s="50">
        <v>2520</v>
      </c>
      <c r="H30" s="47">
        <v>2690</v>
      </c>
      <c r="I30" s="47">
        <v>3090</v>
      </c>
      <c r="J30" s="47">
        <v>2862.11167278718</v>
      </c>
      <c r="K30" s="47">
        <v>2890.102329756382</v>
      </c>
      <c r="L30" s="49">
        <v>2486.634469168081</v>
      </c>
    </row>
    <row r="31" spans="2:12" ht="15">
      <c r="B31" s="286" t="s">
        <v>287</v>
      </c>
      <c r="C31" s="286" t="s">
        <v>287</v>
      </c>
      <c r="D31" s="286" t="s">
        <v>287</v>
      </c>
      <c r="E31" s="299" t="s">
        <v>287</v>
      </c>
      <c r="F31" s="299" t="s">
        <v>287</v>
      </c>
      <c r="G31" s="299" t="s">
        <v>287</v>
      </c>
      <c r="H31" s="299" t="s">
        <v>287</v>
      </c>
      <c r="I31" s="44"/>
      <c r="J31" s="44"/>
      <c r="L31" s="66"/>
    </row>
    <row r="32" spans="1:12" ht="18">
      <c r="A32" s="44" t="s">
        <v>673</v>
      </c>
      <c r="B32" s="49"/>
      <c r="C32" s="49"/>
      <c r="D32" s="49"/>
      <c r="E32" s="49"/>
      <c r="F32" s="49"/>
      <c r="I32" s="44"/>
      <c r="J32" s="44"/>
      <c r="L32" s="66"/>
    </row>
    <row r="33" spans="1:12" ht="15">
      <c r="A33" s="44" t="s">
        <v>319</v>
      </c>
      <c r="B33" s="49">
        <v>2910</v>
      </c>
      <c r="C33" s="49">
        <v>3510</v>
      </c>
      <c r="D33" s="139">
        <v>11750</v>
      </c>
      <c r="E33" s="107">
        <v>7490</v>
      </c>
      <c r="F33" s="107">
        <v>13380</v>
      </c>
      <c r="G33" s="50">
        <v>12780</v>
      </c>
      <c r="H33" s="47">
        <v>10270</v>
      </c>
      <c r="I33" s="47">
        <v>9580</v>
      </c>
      <c r="J33" s="47">
        <v>8324.82</v>
      </c>
      <c r="K33" s="47">
        <v>7869.849104702403</v>
      </c>
      <c r="L33" s="49">
        <v>4067.249246084574</v>
      </c>
    </row>
    <row r="34" spans="1:12" ht="15">
      <c r="A34" s="44" t="s">
        <v>320</v>
      </c>
      <c r="B34" s="141">
        <v>0</v>
      </c>
      <c r="C34" s="141">
        <v>0</v>
      </c>
      <c r="D34" s="141">
        <v>0</v>
      </c>
      <c r="E34" s="141">
        <v>0</v>
      </c>
      <c r="F34" s="141" t="s">
        <v>143</v>
      </c>
      <c r="G34" s="60" t="s">
        <v>143</v>
      </c>
      <c r="H34" s="60" t="s">
        <v>143</v>
      </c>
      <c r="I34" s="60" t="s">
        <v>143</v>
      </c>
      <c r="J34" s="60" t="s">
        <v>143</v>
      </c>
      <c r="K34" s="60" t="s">
        <v>143</v>
      </c>
      <c r="L34" s="618" t="s">
        <v>143</v>
      </c>
    </row>
    <row r="35" spans="1:12" ht="15">
      <c r="A35" s="44" t="s">
        <v>128</v>
      </c>
      <c r="B35" s="47">
        <v>2910</v>
      </c>
      <c r="C35" s="47">
        <v>3510</v>
      </c>
      <c r="D35" s="47">
        <v>11750</v>
      </c>
      <c r="E35" s="49">
        <v>7490</v>
      </c>
      <c r="F35" s="49">
        <v>13380</v>
      </c>
      <c r="G35" s="50">
        <v>12780</v>
      </c>
      <c r="H35" s="47">
        <v>10270</v>
      </c>
      <c r="I35" s="47">
        <v>9580</v>
      </c>
      <c r="J35" s="47">
        <v>8324.82</v>
      </c>
      <c r="K35" s="47">
        <v>7869.849104702403</v>
      </c>
      <c r="L35" s="49">
        <v>4067.249246084574</v>
      </c>
    </row>
    <row r="36" spans="2:10" ht="15">
      <c r="B36" s="287" t="s">
        <v>287</v>
      </c>
      <c r="C36" s="287" t="s">
        <v>287</v>
      </c>
      <c r="D36" s="287" t="s">
        <v>287</v>
      </c>
      <c r="E36" s="287" t="s">
        <v>287</v>
      </c>
      <c r="F36" s="287" t="s">
        <v>287</v>
      </c>
      <c r="G36" s="300" t="s">
        <v>287</v>
      </c>
      <c r="H36" s="300" t="s">
        <v>287</v>
      </c>
      <c r="I36" s="300" t="s">
        <v>287</v>
      </c>
      <c r="J36" s="300" t="s">
        <v>287</v>
      </c>
    </row>
    <row r="37" spans="1:12" ht="18">
      <c r="A37" s="44" t="s">
        <v>4</v>
      </c>
      <c r="B37" s="52" t="s">
        <v>180</v>
      </c>
      <c r="C37" s="52" t="s">
        <v>180</v>
      </c>
      <c r="D37" s="52" t="s">
        <v>180</v>
      </c>
      <c r="E37" s="52" t="s">
        <v>180</v>
      </c>
      <c r="F37" s="52" t="s">
        <v>180</v>
      </c>
      <c r="G37" s="52" t="s">
        <v>180</v>
      </c>
      <c r="H37" s="52" t="s">
        <v>180</v>
      </c>
      <c r="I37" s="52" t="s">
        <v>180</v>
      </c>
      <c r="J37" s="52" t="s">
        <v>180</v>
      </c>
      <c r="K37" s="52" t="s">
        <v>180</v>
      </c>
      <c r="L37" s="52" t="s">
        <v>180</v>
      </c>
    </row>
    <row r="38" spans="1:10" ht="15">
      <c r="A38" s="68"/>
      <c r="B38" s="60"/>
      <c r="C38" s="60"/>
      <c r="D38" s="60"/>
      <c r="E38" s="60"/>
      <c r="F38" s="60"/>
      <c r="G38" s="60"/>
      <c r="H38" s="60"/>
      <c r="I38" s="60"/>
      <c r="J38" s="60"/>
    </row>
    <row r="39" spans="1:12" ht="18">
      <c r="A39" s="68" t="s">
        <v>6</v>
      </c>
      <c r="B39" s="62" t="s">
        <v>180</v>
      </c>
      <c r="C39" s="62" t="s">
        <v>180</v>
      </c>
      <c r="D39" s="53" t="s">
        <v>180</v>
      </c>
      <c r="E39" s="53" t="s">
        <v>180</v>
      </c>
      <c r="F39" s="53" t="s">
        <v>180</v>
      </c>
      <c r="G39" s="53" t="s">
        <v>180</v>
      </c>
      <c r="H39" s="53" t="s">
        <v>180</v>
      </c>
      <c r="I39" s="53" t="s">
        <v>180</v>
      </c>
      <c r="J39" s="53" t="s">
        <v>180</v>
      </c>
      <c r="K39" s="53" t="s">
        <v>180</v>
      </c>
      <c r="L39" s="53" t="s">
        <v>180</v>
      </c>
    </row>
    <row r="40" spans="1:12" ht="15">
      <c r="A40" s="291"/>
      <c r="B40" s="292"/>
      <c r="C40" s="292"/>
      <c r="D40" s="293"/>
      <c r="E40" s="293"/>
      <c r="F40" s="293"/>
      <c r="G40" s="301"/>
      <c r="H40" s="301"/>
      <c r="I40" s="291"/>
      <c r="J40" s="291"/>
      <c r="K40" s="291"/>
      <c r="L40" s="291"/>
    </row>
    <row r="41" spans="1:10" ht="15">
      <c r="A41" s="68"/>
      <c r="B41" s="62"/>
      <c r="C41" s="62"/>
      <c r="D41" s="62"/>
      <c r="E41" s="62"/>
      <c r="F41" s="53"/>
      <c r="G41" s="53"/>
      <c r="H41" s="53"/>
      <c r="I41" s="54"/>
      <c r="J41" s="54"/>
    </row>
    <row r="42" spans="1:10" s="56" customFormat="1" ht="12.75">
      <c r="A42" s="109" t="s">
        <v>8</v>
      </c>
      <c r="B42" s="295"/>
      <c r="C42" s="295"/>
      <c r="D42" s="295"/>
      <c r="E42" s="295"/>
      <c r="I42" s="276"/>
      <c r="J42" s="276"/>
    </row>
    <row r="43" spans="1:10" s="56" customFormat="1" ht="12.75">
      <c r="A43" s="109" t="s">
        <v>9</v>
      </c>
      <c r="B43" s="295"/>
      <c r="C43" s="295"/>
      <c r="D43" s="295"/>
      <c r="E43" s="295"/>
      <c r="I43" s="276"/>
      <c r="J43" s="276"/>
    </row>
    <row r="44" spans="1:10" s="56" customFormat="1" ht="12.75">
      <c r="A44" s="109" t="s">
        <v>329</v>
      </c>
      <c r="B44" s="295"/>
      <c r="C44" s="295"/>
      <c r="D44" s="295"/>
      <c r="E44" s="295"/>
      <c r="I44" s="276"/>
      <c r="J44" s="276"/>
    </row>
    <row r="45" spans="1:10" s="56" customFormat="1" ht="12.75">
      <c r="A45" s="109" t="s">
        <v>627</v>
      </c>
      <c r="B45" s="295"/>
      <c r="C45" s="295"/>
      <c r="D45" s="295"/>
      <c r="E45" s="295"/>
      <c r="I45" s="276"/>
      <c r="J45" s="276"/>
    </row>
    <row r="46" spans="1:10" s="56" customFormat="1" ht="12.75">
      <c r="A46" s="109" t="s">
        <v>628</v>
      </c>
      <c r="B46" s="295"/>
      <c r="C46" s="295"/>
      <c r="D46" s="295"/>
      <c r="E46" s="295"/>
      <c r="I46" s="276"/>
      <c r="J46" s="276"/>
    </row>
    <row r="47" spans="1:10" s="56" customFormat="1" ht="12.75">
      <c r="A47" s="109" t="s">
        <v>321</v>
      </c>
      <c r="B47" s="295"/>
      <c r="C47" s="295"/>
      <c r="D47" s="295"/>
      <c r="E47" s="295"/>
      <c r="I47" s="276"/>
      <c r="J47" s="276"/>
    </row>
    <row r="48" ht="11.25" customHeight="1"/>
    <row r="49" spans="1:5" ht="18.75">
      <c r="A49" s="105" t="s">
        <v>10</v>
      </c>
      <c r="B49" s="68"/>
      <c r="C49" s="68"/>
      <c r="D49" s="68"/>
      <c r="E49" s="68"/>
    </row>
    <row r="50" spans="1:12" ht="15.75">
      <c r="A50" s="288"/>
      <c r="B50" s="289">
        <v>1998</v>
      </c>
      <c r="C50" s="289">
        <v>1999</v>
      </c>
      <c r="D50" s="289">
        <v>2000</v>
      </c>
      <c r="E50" s="290">
        <v>2001</v>
      </c>
      <c r="F50" s="290">
        <v>2002</v>
      </c>
      <c r="G50" s="290">
        <v>2003</v>
      </c>
      <c r="H50" s="290">
        <v>2004</v>
      </c>
      <c r="I50" s="290">
        <v>2005</v>
      </c>
      <c r="J50" s="290">
        <v>2006</v>
      </c>
      <c r="K50" s="290">
        <v>2007</v>
      </c>
      <c r="L50" s="290">
        <v>2008</v>
      </c>
    </row>
    <row r="51" spans="5:12" ht="15">
      <c r="E51" s="188"/>
      <c r="F51" s="189"/>
      <c r="G51" s="189"/>
      <c r="H51" s="66"/>
      <c r="I51" s="44"/>
      <c r="J51" s="189"/>
      <c r="K51" s="163"/>
      <c r="L51" s="163" t="s">
        <v>124</v>
      </c>
    </row>
    <row r="52" spans="1:10" ht="15">
      <c r="A52" s="44" t="s">
        <v>125</v>
      </c>
      <c r="F52" s="66"/>
      <c r="G52" s="66"/>
      <c r="H52" s="66"/>
      <c r="I52" s="44"/>
      <c r="J52" s="44"/>
    </row>
    <row r="53" spans="1:12" ht="15">
      <c r="A53" s="44" t="s">
        <v>126</v>
      </c>
      <c r="B53" s="117">
        <v>7314</v>
      </c>
      <c r="C53" s="49">
        <v>6623</v>
      </c>
      <c r="D53" s="139">
        <v>10822</v>
      </c>
      <c r="E53" s="107">
        <v>17467</v>
      </c>
      <c r="F53" s="107">
        <v>11427</v>
      </c>
      <c r="G53" s="107">
        <v>9501</v>
      </c>
      <c r="H53" s="47">
        <v>14995</v>
      </c>
      <c r="I53" s="47">
        <v>17024</v>
      </c>
      <c r="J53" s="47">
        <v>17908.6156287617</v>
      </c>
      <c r="K53" s="47">
        <v>14612</v>
      </c>
      <c r="L53" s="47">
        <v>16106</v>
      </c>
    </row>
    <row r="54" spans="1:12" ht="15">
      <c r="A54" s="44" t="s">
        <v>127</v>
      </c>
      <c r="B54" s="117">
        <v>60584</v>
      </c>
      <c r="C54" s="49">
        <v>67222</v>
      </c>
      <c r="D54" s="139">
        <v>73194</v>
      </c>
      <c r="E54" s="107">
        <v>67003</v>
      </c>
      <c r="F54" s="107">
        <v>67783</v>
      </c>
      <c r="G54" s="107">
        <v>58903</v>
      </c>
      <c r="H54" s="47">
        <v>54454</v>
      </c>
      <c r="I54" s="47">
        <v>45002</v>
      </c>
      <c r="J54" s="47">
        <v>43994.314849790724</v>
      </c>
      <c r="K54" s="47">
        <v>45581</v>
      </c>
      <c r="L54" s="47">
        <v>42416</v>
      </c>
    </row>
    <row r="55" spans="1:13" ht="15">
      <c r="A55" s="44" t="s">
        <v>128</v>
      </c>
      <c r="B55" s="117">
        <v>67897</v>
      </c>
      <c r="C55" s="49">
        <v>73845</v>
      </c>
      <c r="D55" s="139">
        <v>84016</v>
      </c>
      <c r="E55" s="107">
        <v>84470</v>
      </c>
      <c r="F55" s="107">
        <v>79208</v>
      </c>
      <c r="G55" s="107">
        <v>68404</v>
      </c>
      <c r="H55" s="47">
        <v>69447</v>
      </c>
      <c r="I55" s="47">
        <v>62025</v>
      </c>
      <c r="J55" s="47">
        <v>61902.93047855243</v>
      </c>
      <c r="K55" s="47">
        <v>60193</v>
      </c>
      <c r="L55" s="47">
        <v>58521</v>
      </c>
      <c r="M55" s="47"/>
    </row>
    <row r="56" spans="2:12" ht="15">
      <c r="B56" s="49"/>
      <c r="C56" s="49"/>
      <c r="D56" s="49"/>
      <c r="E56" s="49"/>
      <c r="F56" s="49"/>
      <c r="G56" s="49"/>
      <c r="I56" s="47"/>
      <c r="J56" s="47"/>
      <c r="K56" s="47"/>
      <c r="L56" s="47"/>
    </row>
    <row r="57" spans="1:12" ht="15">
      <c r="A57" s="44" t="s">
        <v>129</v>
      </c>
      <c r="B57" s="49"/>
      <c r="C57" s="49"/>
      <c r="D57" s="49"/>
      <c r="E57" s="49"/>
      <c r="F57" s="49"/>
      <c r="G57" s="49"/>
      <c r="I57" s="47"/>
      <c r="J57" s="47"/>
      <c r="K57" s="47"/>
      <c r="L57" s="47"/>
    </row>
    <row r="58" spans="1:12" ht="15">
      <c r="A58" s="68" t="s">
        <v>130</v>
      </c>
      <c r="B58" s="117">
        <v>10846</v>
      </c>
      <c r="C58" s="49">
        <v>15652</v>
      </c>
      <c r="D58" s="139">
        <v>17276</v>
      </c>
      <c r="E58" s="107">
        <v>13510</v>
      </c>
      <c r="F58" s="107">
        <v>18795</v>
      </c>
      <c r="G58" s="107">
        <v>18068</v>
      </c>
      <c r="H58" s="47">
        <v>15947</v>
      </c>
      <c r="I58" s="47">
        <v>16572</v>
      </c>
      <c r="J58" s="47">
        <v>14679.600371238292</v>
      </c>
      <c r="K58" s="47">
        <v>14138</v>
      </c>
      <c r="L58" s="47">
        <v>9611</v>
      </c>
    </row>
    <row r="59" spans="1:12" ht="15">
      <c r="A59" s="68" t="s">
        <v>131</v>
      </c>
      <c r="B59" s="117">
        <v>36936</v>
      </c>
      <c r="C59" s="49">
        <v>34641</v>
      </c>
      <c r="D59" s="139">
        <v>25640</v>
      </c>
      <c r="E59" s="107">
        <v>21588</v>
      </c>
      <c r="F59" s="107">
        <v>20088</v>
      </c>
      <c r="G59" s="107">
        <v>19998</v>
      </c>
      <c r="H59" s="47">
        <v>21023</v>
      </c>
      <c r="I59" s="47">
        <v>26395</v>
      </c>
      <c r="J59" s="47">
        <v>21038.897150209286</v>
      </c>
      <c r="K59" s="47">
        <v>23482</v>
      </c>
      <c r="L59" s="47">
        <v>23975</v>
      </c>
    </row>
    <row r="60" spans="1:13" ht="15">
      <c r="A60" s="68" t="s">
        <v>128</v>
      </c>
      <c r="B60" s="117">
        <v>47782</v>
      </c>
      <c r="C60" s="49">
        <v>50293</v>
      </c>
      <c r="D60" s="139">
        <v>42916</v>
      </c>
      <c r="E60" s="107">
        <v>35098</v>
      </c>
      <c r="F60" s="107">
        <v>38882</v>
      </c>
      <c r="G60" s="107">
        <v>38068</v>
      </c>
      <c r="H60" s="47">
        <v>36970</v>
      </c>
      <c r="I60" s="47">
        <v>42967</v>
      </c>
      <c r="J60" s="47">
        <v>35718.49752144758</v>
      </c>
      <c r="K60" s="47">
        <v>37619</v>
      </c>
      <c r="L60" s="47">
        <v>33586</v>
      </c>
      <c r="M60" s="47"/>
    </row>
    <row r="61" spans="1:12" ht="6" customHeight="1">
      <c r="A61" s="68"/>
      <c r="B61" s="107"/>
      <c r="C61" s="49"/>
      <c r="D61" s="107"/>
      <c r="E61" s="107"/>
      <c r="F61" s="107"/>
      <c r="G61" s="107"/>
      <c r="I61" s="47"/>
      <c r="J61" s="47"/>
      <c r="K61" s="47"/>
      <c r="L61" s="47"/>
    </row>
    <row r="62" spans="1:12" ht="15">
      <c r="A62" s="68" t="s">
        <v>498</v>
      </c>
      <c r="B62" s="48">
        <v>115679</v>
      </c>
      <c r="C62" s="191">
        <v>124137</v>
      </c>
      <c r="D62" s="191">
        <v>126933</v>
      </c>
      <c r="E62" s="48">
        <v>119568</v>
      </c>
      <c r="F62" s="48">
        <v>118090</v>
      </c>
      <c r="G62" s="48">
        <v>106472</v>
      </c>
      <c r="H62" s="47">
        <v>106417</v>
      </c>
      <c r="I62" s="47">
        <v>104992</v>
      </c>
      <c r="J62" s="47">
        <v>97621.42800000001</v>
      </c>
      <c r="K62" s="47">
        <v>97812</v>
      </c>
      <c r="L62" s="47">
        <v>92108</v>
      </c>
    </row>
    <row r="63" spans="2:10" ht="6" customHeight="1">
      <c r="B63" s="49"/>
      <c r="C63" s="49"/>
      <c r="D63" s="49"/>
      <c r="E63" s="49"/>
      <c r="F63" s="49"/>
      <c r="G63" s="49"/>
      <c r="I63" s="44"/>
      <c r="J63" s="44"/>
    </row>
    <row r="64" spans="1:12" ht="15">
      <c r="A64" s="291" t="s">
        <v>500</v>
      </c>
      <c r="B64" s="302">
        <v>124713</v>
      </c>
      <c r="C64" s="302">
        <v>130100</v>
      </c>
      <c r="D64" s="302">
        <v>130512</v>
      </c>
      <c r="E64" s="302">
        <v>123820</v>
      </c>
      <c r="F64" s="302">
        <v>122156</v>
      </c>
      <c r="G64" s="302">
        <v>110535</v>
      </c>
      <c r="H64" s="302">
        <v>110444</v>
      </c>
      <c r="I64" s="302">
        <v>108890</v>
      </c>
      <c r="J64" s="302">
        <v>101586.999</v>
      </c>
      <c r="K64" s="302">
        <v>101952</v>
      </c>
      <c r="L64" s="302">
        <v>96346</v>
      </c>
    </row>
    <row r="66" spans="1:12" s="56" customFormat="1" ht="12.75">
      <c r="A66" s="276" t="s">
        <v>11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</row>
    <row r="67" spans="1:12" s="56" customFormat="1" ht="12.75">
      <c r="A67" s="276" t="s">
        <v>629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</row>
    <row r="68" spans="1:12" s="56" customFormat="1" ht="12.75">
      <c r="A68" s="276" t="s">
        <v>499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</row>
    <row r="69" spans="2:12" ht="15">
      <c r="B69" s="66"/>
      <c r="C69" s="66"/>
      <c r="D69" s="66"/>
      <c r="E69" s="66"/>
      <c r="F69" s="66"/>
      <c r="G69" s="66"/>
      <c r="H69" s="66"/>
      <c r="K69" s="66"/>
      <c r="L69" s="66"/>
    </row>
    <row r="70" spans="2:5" ht="15">
      <c r="B70" s="190" t="s">
        <v>335</v>
      </c>
      <c r="C70" s="192"/>
      <c r="D70" s="192"/>
      <c r="E70" s="192"/>
    </row>
  </sheetData>
  <printOptions/>
  <pageMargins left="0.75" right="0.75" top="1" bottom="1" header="0.5" footer="0.5"/>
  <pageSetup fitToHeight="1" fitToWidth="1" horizontalDpi="96" verticalDpi="96" orientation="portrait" paperSize="9" scale="64" r:id="rId1"/>
  <headerFooter alignWithMargins="0">
    <oddHeader>&amp;R&amp;"Arial,Bold"&amp;16WATER TRANSPORT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9.57421875" style="575" customWidth="1"/>
    <col min="2" max="8" width="13.00390625" style="575" bestFit="1" customWidth="1"/>
    <col min="9" max="9" width="13.00390625" style="579" bestFit="1" customWidth="1"/>
    <col min="10" max="11" width="13.00390625" style="579" customWidth="1"/>
    <col min="12" max="12" width="14.57421875" style="575" customWidth="1"/>
    <col min="13" max="13" width="12.57421875" style="575" customWidth="1"/>
    <col min="14" max="16384" width="9.140625" style="575" customWidth="1"/>
  </cols>
  <sheetData>
    <row r="1" spans="1:12" ht="20.25">
      <c r="A1" s="589" t="s">
        <v>700</v>
      </c>
      <c r="B1" s="84"/>
      <c r="C1" s="84"/>
      <c r="D1" s="84"/>
      <c r="E1" s="84"/>
      <c r="F1" s="84"/>
      <c r="G1" s="84"/>
      <c r="H1" s="84"/>
      <c r="I1" s="84"/>
      <c r="J1" s="590" t="s">
        <v>699</v>
      </c>
      <c r="K1" s="575"/>
      <c r="L1" s="574"/>
    </row>
    <row r="2" spans="1:11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ht="21" customHeight="1">
      <c r="A3" s="576" t="s">
        <v>133</v>
      </c>
      <c r="B3" s="576">
        <v>1998</v>
      </c>
      <c r="C3" s="576">
        <v>1999</v>
      </c>
      <c r="D3" s="576">
        <v>2000</v>
      </c>
      <c r="E3" s="576">
        <v>2001</v>
      </c>
      <c r="F3" s="576">
        <v>2002</v>
      </c>
      <c r="G3" s="576">
        <v>2003</v>
      </c>
      <c r="H3" s="576">
        <v>2004</v>
      </c>
      <c r="I3" s="576">
        <v>2005</v>
      </c>
      <c r="J3" s="576">
        <v>2006</v>
      </c>
      <c r="K3" s="576">
        <v>2007</v>
      </c>
      <c r="L3" s="576">
        <v>2008</v>
      </c>
    </row>
    <row r="4" spans="1:12" ht="20.25" customHeight="1">
      <c r="A4" s="577"/>
      <c r="B4" s="577"/>
      <c r="C4" s="577"/>
      <c r="D4" s="577"/>
      <c r="E4" s="577"/>
      <c r="F4" s="578"/>
      <c r="G4" s="578"/>
      <c r="H4" s="579"/>
      <c r="J4" s="578"/>
      <c r="K4" s="578"/>
      <c r="L4" s="578" t="s">
        <v>124</v>
      </c>
    </row>
    <row r="5" spans="1:11" ht="19.5" customHeight="1">
      <c r="A5" s="573" t="s">
        <v>264</v>
      </c>
      <c r="B5" s="84"/>
      <c r="C5" s="84"/>
      <c r="D5" s="84"/>
      <c r="E5" s="84"/>
      <c r="F5" s="84"/>
      <c r="G5" s="84"/>
      <c r="H5" s="84"/>
      <c r="I5" s="575"/>
      <c r="J5" s="575"/>
      <c r="K5" s="575"/>
    </row>
    <row r="6" spans="1:14" ht="19.5" customHeight="1">
      <c r="A6" s="580" t="s">
        <v>379</v>
      </c>
      <c r="B6" s="581">
        <v>847349</v>
      </c>
      <c r="C6" s="581">
        <v>813455</v>
      </c>
      <c r="D6" s="581">
        <v>764415</v>
      </c>
      <c r="E6" s="581">
        <v>733116</v>
      </c>
      <c r="F6" s="581">
        <v>694255</v>
      </c>
      <c r="G6" s="582">
        <v>684</v>
      </c>
      <c r="H6" s="575">
        <v>690</v>
      </c>
      <c r="I6" s="583">
        <v>630</v>
      </c>
      <c r="J6" s="583">
        <v>644</v>
      </c>
      <c r="K6" s="583">
        <v>647</v>
      </c>
      <c r="L6" s="583">
        <v>634</v>
      </c>
      <c r="N6" s="583" t="s">
        <v>287</v>
      </c>
    </row>
    <row r="7" spans="1:12" ht="19.5" customHeight="1">
      <c r="A7" s="580" t="s">
        <v>543</v>
      </c>
      <c r="B7" s="581">
        <v>932951</v>
      </c>
      <c r="C7" s="581">
        <v>876973</v>
      </c>
      <c r="D7" s="581">
        <v>741522</v>
      </c>
      <c r="E7" s="581">
        <v>671263</v>
      </c>
      <c r="F7" s="581">
        <v>578944</v>
      </c>
      <c r="G7" s="582">
        <v>590</v>
      </c>
      <c r="H7" s="575">
        <v>587</v>
      </c>
      <c r="I7" s="583">
        <v>535</v>
      </c>
      <c r="J7" s="583">
        <v>578</v>
      </c>
      <c r="K7" s="583">
        <v>584</v>
      </c>
      <c r="L7" s="583">
        <v>556</v>
      </c>
    </row>
    <row r="8" spans="1:12" ht="19.5" customHeight="1">
      <c r="A8" s="580" t="s">
        <v>542</v>
      </c>
      <c r="B8" s="581">
        <v>1780300</v>
      </c>
      <c r="C8" s="581">
        <v>1690428</v>
      </c>
      <c r="D8" s="581">
        <v>1505937</v>
      </c>
      <c r="E8" s="581">
        <v>1404379</v>
      </c>
      <c r="F8" s="581">
        <v>1273199</v>
      </c>
      <c r="G8" s="582">
        <v>1274</v>
      </c>
      <c r="H8" s="583">
        <v>1277</v>
      </c>
      <c r="I8" s="583">
        <v>1165</v>
      </c>
      <c r="J8" s="583">
        <v>1222</v>
      </c>
      <c r="K8" s="583">
        <v>1231</v>
      </c>
      <c r="L8" s="583">
        <v>1190</v>
      </c>
    </row>
    <row r="9" spans="1:12" ht="19.5" customHeight="1">
      <c r="A9" s="573" t="s">
        <v>254</v>
      </c>
      <c r="B9" s="581"/>
      <c r="C9" s="581"/>
      <c r="D9" s="581"/>
      <c r="E9" s="581"/>
      <c r="F9" s="581"/>
      <c r="G9" s="582"/>
      <c r="I9" s="583"/>
      <c r="J9" s="583"/>
      <c r="K9" s="583"/>
      <c r="L9" s="583"/>
    </row>
    <row r="10" spans="1:12" ht="19.5" customHeight="1">
      <c r="A10" s="580" t="s">
        <v>379</v>
      </c>
      <c r="B10" s="581">
        <v>1272397</v>
      </c>
      <c r="C10" s="581">
        <v>1244452</v>
      </c>
      <c r="D10" s="581">
        <v>1135728</v>
      </c>
      <c r="E10" s="581">
        <v>953364</v>
      </c>
      <c r="F10" s="581">
        <v>1014591</v>
      </c>
      <c r="G10" s="582">
        <v>1113</v>
      </c>
      <c r="H10" s="583">
        <v>1270</v>
      </c>
      <c r="I10" s="583">
        <v>1479</v>
      </c>
      <c r="J10" s="583">
        <v>1446</v>
      </c>
      <c r="K10" s="583">
        <v>1440</v>
      </c>
      <c r="L10" s="583">
        <v>1294</v>
      </c>
    </row>
    <row r="11" spans="1:12" ht="19.5" customHeight="1">
      <c r="A11" s="580" t="s">
        <v>543</v>
      </c>
      <c r="B11" s="581">
        <v>1231300</v>
      </c>
      <c r="C11" s="581">
        <v>1192824</v>
      </c>
      <c r="D11" s="581">
        <v>1147037</v>
      </c>
      <c r="E11" s="581">
        <v>1060864</v>
      </c>
      <c r="F11" s="581">
        <v>1084502</v>
      </c>
      <c r="G11" s="582">
        <v>1214</v>
      </c>
      <c r="H11" s="583">
        <v>1579</v>
      </c>
      <c r="I11" s="583">
        <v>1795</v>
      </c>
      <c r="J11" s="583">
        <v>1699</v>
      </c>
      <c r="K11" s="583">
        <v>1723</v>
      </c>
      <c r="L11" s="583">
        <v>1633</v>
      </c>
    </row>
    <row r="12" spans="1:12" ht="19.5" customHeight="1">
      <c r="A12" s="580" t="s">
        <v>542</v>
      </c>
      <c r="B12" s="581">
        <v>2503697</v>
      </c>
      <c r="C12" s="581">
        <v>2437276</v>
      </c>
      <c r="D12" s="581">
        <v>2282765</v>
      </c>
      <c r="E12" s="581">
        <v>2014228</v>
      </c>
      <c r="F12" s="581">
        <v>2099093</v>
      </c>
      <c r="G12" s="582">
        <v>2328</v>
      </c>
      <c r="H12" s="583">
        <v>2849</v>
      </c>
      <c r="I12" s="583">
        <v>3274</v>
      </c>
      <c r="J12" s="583">
        <v>3145</v>
      </c>
      <c r="K12" s="583">
        <v>3163</v>
      </c>
      <c r="L12" s="583">
        <v>2928</v>
      </c>
    </row>
    <row r="13" spans="1:12" ht="19.5" customHeight="1">
      <c r="A13" s="573" t="s">
        <v>263</v>
      </c>
      <c r="B13" s="581"/>
      <c r="C13" s="581"/>
      <c r="D13" s="581"/>
      <c r="E13" s="581"/>
      <c r="F13" s="581"/>
      <c r="G13" s="579"/>
      <c r="I13" s="583"/>
      <c r="J13" s="583"/>
      <c r="K13" s="583"/>
      <c r="L13" s="583"/>
    </row>
    <row r="14" spans="1:12" ht="19.5" customHeight="1">
      <c r="A14" s="580" t="s">
        <v>379</v>
      </c>
      <c r="B14" s="581">
        <v>86190</v>
      </c>
      <c r="C14" s="581">
        <v>81603</v>
      </c>
      <c r="D14" s="581">
        <v>154270</v>
      </c>
      <c r="E14" s="581">
        <v>220053</v>
      </c>
      <c r="F14" s="581">
        <v>158015</v>
      </c>
      <c r="G14" s="582">
        <v>156</v>
      </c>
      <c r="H14" s="575">
        <v>162</v>
      </c>
      <c r="I14" s="583">
        <v>185</v>
      </c>
      <c r="J14" s="583">
        <v>172</v>
      </c>
      <c r="K14" s="583">
        <v>174</v>
      </c>
      <c r="L14" s="583">
        <v>182</v>
      </c>
    </row>
    <row r="15" spans="1:12" ht="19.5" customHeight="1">
      <c r="A15" s="580" t="s">
        <v>543</v>
      </c>
      <c r="B15" s="581">
        <v>260011</v>
      </c>
      <c r="C15" s="581">
        <v>147793</v>
      </c>
      <c r="D15" s="581">
        <v>128901</v>
      </c>
      <c r="E15" s="581">
        <v>53468</v>
      </c>
      <c r="F15" s="581">
        <v>82610</v>
      </c>
      <c r="G15" s="582">
        <v>134</v>
      </c>
      <c r="H15" s="575">
        <v>239</v>
      </c>
      <c r="I15" s="583">
        <v>233</v>
      </c>
      <c r="J15" s="583">
        <v>247</v>
      </c>
      <c r="K15" s="583">
        <v>379</v>
      </c>
      <c r="L15" s="583">
        <v>375</v>
      </c>
    </row>
    <row r="16" spans="1:12" ht="19.5" customHeight="1">
      <c r="A16" s="580" t="s">
        <v>542</v>
      </c>
      <c r="B16" s="581">
        <v>346201</v>
      </c>
      <c r="C16" s="581">
        <v>229396</v>
      </c>
      <c r="D16" s="581">
        <v>283171</v>
      </c>
      <c r="E16" s="581">
        <v>273521</v>
      </c>
      <c r="F16" s="581">
        <v>240625</v>
      </c>
      <c r="G16" s="582">
        <v>291</v>
      </c>
      <c r="H16" s="575">
        <v>401</v>
      </c>
      <c r="I16" s="583">
        <v>418</v>
      </c>
      <c r="J16" s="583">
        <v>419</v>
      </c>
      <c r="K16" s="583">
        <v>553</v>
      </c>
      <c r="L16" s="583">
        <v>557</v>
      </c>
    </row>
    <row r="17" spans="1:12" ht="19.5" customHeight="1">
      <c r="A17" s="573" t="s">
        <v>134</v>
      </c>
      <c r="B17" s="581"/>
      <c r="C17" s="581"/>
      <c r="D17" s="581"/>
      <c r="E17" s="581"/>
      <c r="F17" s="581"/>
      <c r="G17" s="582"/>
      <c r="I17" s="583"/>
      <c r="J17" s="583"/>
      <c r="K17" s="583"/>
      <c r="L17" s="583"/>
    </row>
    <row r="18" spans="1:12" ht="19.5" customHeight="1">
      <c r="A18" s="580" t="s">
        <v>379</v>
      </c>
      <c r="B18" s="581">
        <v>4323857</v>
      </c>
      <c r="C18" s="581">
        <v>4862195</v>
      </c>
      <c r="D18" s="581">
        <v>4435780</v>
      </c>
      <c r="E18" s="581">
        <v>7880232</v>
      </c>
      <c r="F18" s="581">
        <v>6539741</v>
      </c>
      <c r="G18" s="582">
        <v>6056</v>
      </c>
      <c r="H18" s="583">
        <v>8173</v>
      </c>
      <c r="I18" s="583">
        <v>11868</v>
      </c>
      <c r="J18" s="583">
        <v>11702</v>
      </c>
      <c r="K18" s="583">
        <v>9323</v>
      </c>
      <c r="L18" s="583">
        <v>10885</v>
      </c>
    </row>
    <row r="19" spans="1:12" ht="19.5" customHeight="1">
      <c r="A19" s="580" t="s">
        <v>543</v>
      </c>
      <c r="B19" s="581">
        <v>3803358</v>
      </c>
      <c r="C19" s="581">
        <v>3632905</v>
      </c>
      <c r="D19" s="581">
        <v>2787867</v>
      </c>
      <c r="E19" s="581">
        <v>3188594</v>
      </c>
      <c r="F19" s="581">
        <v>3193353</v>
      </c>
      <c r="G19" s="582">
        <v>3158</v>
      </c>
      <c r="H19" s="583">
        <v>3334</v>
      </c>
      <c r="I19" s="583">
        <v>3870</v>
      </c>
      <c r="J19" s="583">
        <v>3279</v>
      </c>
      <c r="K19" s="583">
        <v>2740</v>
      </c>
      <c r="L19" s="583">
        <v>3453</v>
      </c>
    </row>
    <row r="20" spans="1:12" ht="19.5" customHeight="1">
      <c r="A20" s="580" t="s">
        <v>542</v>
      </c>
      <c r="B20" s="581">
        <v>8127215</v>
      </c>
      <c r="C20" s="581">
        <v>8495100</v>
      </c>
      <c r="D20" s="581">
        <v>7223647</v>
      </c>
      <c r="E20" s="581">
        <v>11068826</v>
      </c>
      <c r="F20" s="581">
        <v>9733094</v>
      </c>
      <c r="G20" s="582">
        <v>9214</v>
      </c>
      <c r="H20" s="583">
        <v>11507</v>
      </c>
      <c r="I20" s="583">
        <v>15737</v>
      </c>
      <c r="J20" s="583">
        <v>14981</v>
      </c>
      <c r="K20" s="583">
        <v>12063</v>
      </c>
      <c r="L20" s="583">
        <v>14338</v>
      </c>
    </row>
    <row r="21" spans="1:12" ht="19.5" customHeight="1">
      <c r="A21" s="573" t="s">
        <v>142</v>
      </c>
      <c r="B21" s="581"/>
      <c r="C21" s="581"/>
      <c r="D21" s="581"/>
      <c r="E21" s="581"/>
      <c r="F21" s="581"/>
      <c r="G21" s="582"/>
      <c r="I21" s="583"/>
      <c r="J21" s="583"/>
      <c r="K21" s="583"/>
      <c r="L21" s="583"/>
    </row>
    <row r="22" spans="1:12" ht="19.5" customHeight="1">
      <c r="A22" s="580" t="s">
        <v>379</v>
      </c>
      <c r="B22" s="584" t="s">
        <v>143</v>
      </c>
      <c r="C22" s="584" t="s">
        <v>143</v>
      </c>
      <c r="D22" s="584" t="s">
        <v>143</v>
      </c>
      <c r="E22" s="581">
        <v>2613</v>
      </c>
      <c r="F22" s="581">
        <v>3618</v>
      </c>
      <c r="G22" s="582">
        <v>3</v>
      </c>
      <c r="H22" s="575">
        <v>1</v>
      </c>
      <c r="I22" s="584" t="s">
        <v>143</v>
      </c>
      <c r="J22" s="584" t="s">
        <v>143</v>
      </c>
      <c r="K22" s="584" t="s">
        <v>143</v>
      </c>
      <c r="L22" s="584" t="s">
        <v>143</v>
      </c>
    </row>
    <row r="23" spans="1:12" ht="19.5" customHeight="1">
      <c r="A23" s="580" t="s">
        <v>543</v>
      </c>
      <c r="B23" s="581">
        <v>5140122</v>
      </c>
      <c r="C23" s="581">
        <v>5216894</v>
      </c>
      <c r="D23" s="581">
        <v>5898967</v>
      </c>
      <c r="E23" s="581">
        <v>5468241</v>
      </c>
      <c r="F23" s="581">
        <v>5841968</v>
      </c>
      <c r="G23" s="582">
        <v>5319</v>
      </c>
      <c r="H23" s="583">
        <v>5188</v>
      </c>
      <c r="I23" s="583">
        <v>5439</v>
      </c>
      <c r="J23" s="583">
        <v>6004</v>
      </c>
      <c r="K23" s="583">
        <v>7050</v>
      </c>
      <c r="L23" s="583">
        <v>6336</v>
      </c>
    </row>
    <row r="24" spans="1:12" ht="19.5" customHeight="1">
      <c r="A24" s="580" t="s">
        <v>542</v>
      </c>
      <c r="B24" s="581">
        <v>5140122</v>
      </c>
      <c r="C24" s="581">
        <v>5216894</v>
      </c>
      <c r="D24" s="581">
        <v>5898967</v>
      </c>
      <c r="E24" s="581">
        <v>5470854</v>
      </c>
      <c r="F24" s="581">
        <v>5845586</v>
      </c>
      <c r="G24" s="582">
        <v>5322</v>
      </c>
      <c r="H24" s="583">
        <v>5189</v>
      </c>
      <c r="I24" s="583">
        <v>5439</v>
      </c>
      <c r="J24" s="583">
        <v>6004</v>
      </c>
      <c r="K24" s="583">
        <v>7050</v>
      </c>
      <c r="L24" s="583">
        <v>6336</v>
      </c>
    </row>
    <row r="25" spans="1:12" ht="19.5" customHeight="1">
      <c r="A25" s="573" t="s">
        <v>544</v>
      </c>
      <c r="B25" s="581"/>
      <c r="C25" s="581"/>
      <c r="D25" s="581"/>
      <c r="E25" s="581"/>
      <c r="F25" s="581"/>
      <c r="G25" s="582"/>
      <c r="I25" s="583"/>
      <c r="J25" s="583"/>
      <c r="K25" s="583"/>
      <c r="L25" s="583"/>
    </row>
    <row r="26" spans="1:12" ht="19.5" customHeight="1">
      <c r="A26" s="580" t="s">
        <v>379</v>
      </c>
      <c r="B26" s="581">
        <v>163389</v>
      </c>
      <c r="C26" s="581">
        <v>160582</v>
      </c>
      <c r="D26" s="581">
        <v>232028</v>
      </c>
      <c r="E26" s="581">
        <v>410975</v>
      </c>
      <c r="F26" s="581">
        <v>463343</v>
      </c>
      <c r="G26" s="582">
        <v>445</v>
      </c>
      <c r="H26" s="575">
        <v>375</v>
      </c>
      <c r="I26" s="583">
        <v>371</v>
      </c>
      <c r="J26" s="583">
        <v>408</v>
      </c>
      <c r="K26" s="583">
        <v>448</v>
      </c>
      <c r="L26" s="583">
        <v>489</v>
      </c>
    </row>
    <row r="27" spans="1:12" ht="19.5" customHeight="1">
      <c r="A27" s="580" t="s">
        <v>543</v>
      </c>
      <c r="B27" s="581">
        <v>229186</v>
      </c>
      <c r="C27" s="581">
        <v>204362</v>
      </c>
      <c r="D27" s="581">
        <v>196390</v>
      </c>
      <c r="E27" s="581">
        <v>382470</v>
      </c>
      <c r="F27" s="581">
        <v>428482</v>
      </c>
      <c r="G27" s="582">
        <v>441</v>
      </c>
      <c r="H27" s="575">
        <v>411</v>
      </c>
      <c r="I27" s="583">
        <v>381</v>
      </c>
      <c r="J27" s="583">
        <v>536</v>
      </c>
      <c r="K27" s="583">
        <v>518</v>
      </c>
      <c r="L27" s="583">
        <v>538</v>
      </c>
    </row>
    <row r="28" spans="1:12" ht="19.5" customHeight="1">
      <c r="A28" s="580" t="s">
        <v>542</v>
      </c>
      <c r="B28" s="581">
        <v>392575</v>
      </c>
      <c r="C28" s="581">
        <v>364944</v>
      </c>
      <c r="D28" s="581">
        <v>428418</v>
      </c>
      <c r="E28" s="581">
        <v>793445</v>
      </c>
      <c r="F28" s="581">
        <v>891825</v>
      </c>
      <c r="G28" s="582">
        <v>887</v>
      </c>
      <c r="H28" s="575">
        <v>786</v>
      </c>
      <c r="I28" s="583">
        <v>752</v>
      </c>
      <c r="J28" s="583">
        <v>944</v>
      </c>
      <c r="K28" s="583">
        <v>967</v>
      </c>
      <c r="L28" s="583">
        <v>1028</v>
      </c>
    </row>
    <row r="29" spans="1:12" ht="19.5" customHeight="1">
      <c r="A29" s="573" t="s">
        <v>388</v>
      </c>
      <c r="B29" s="581"/>
      <c r="C29" s="581"/>
      <c r="D29" s="581"/>
      <c r="E29" s="581"/>
      <c r="F29" s="581"/>
      <c r="G29" s="582"/>
      <c r="I29" s="583"/>
      <c r="J29" s="583"/>
      <c r="K29" s="583"/>
      <c r="L29" s="583"/>
    </row>
    <row r="30" spans="1:13" ht="19.5" customHeight="1">
      <c r="A30" s="580" t="s">
        <v>379</v>
      </c>
      <c r="B30" s="581">
        <v>2859784</v>
      </c>
      <c r="C30" s="581">
        <v>3683452</v>
      </c>
      <c r="D30" s="581">
        <v>7182461</v>
      </c>
      <c r="E30" s="581">
        <v>5755087</v>
      </c>
      <c r="F30" s="581">
        <v>6114835</v>
      </c>
      <c r="G30" s="582">
        <v>4471</v>
      </c>
      <c r="H30" s="583">
        <v>6656</v>
      </c>
      <c r="I30" s="583">
        <v>5344</v>
      </c>
      <c r="J30" s="583">
        <v>4158</v>
      </c>
      <c r="K30" s="583">
        <v>3655</v>
      </c>
      <c r="L30" s="583">
        <v>776</v>
      </c>
      <c r="M30" s="575" t="s">
        <v>287</v>
      </c>
    </row>
    <row r="31" spans="1:12" ht="19.5" customHeight="1">
      <c r="A31" s="580" t="s">
        <v>543</v>
      </c>
      <c r="B31" s="581">
        <v>13296702</v>
      </c>
      <c r="C31" s="581">
        <v>13314934</v>
      </c>
      <c r="D31" s="581">
        <v>15615238</v>
      </c>
      <c r="E31" s="581">
        <v>12651652</v>
      </c>
      <c r="F31" s="581">
        <v>12697397</v>
      </c>
      <c r="G31" s="582">
        <v>9951</v>
      </c>
      <c r="H31" s="583">
        <v>11278</v>
      </c>
      <c r="I31" s="583">
        <v>9190</v>
      </c>
      <c r="J31" s="583">
        <v>7091</v>
      </c>
      <c r="K31" s="583">
        <v>6937</v>
      </c>
      <c r="L31" s="583">
        <v>4014</v>
      </c>
    </row>
    <row r="32" spans="1:12" ht="19.5" customHeight="1">
      <c r="A32" s="580" t="s">
        <v>542</v>
      </c>
      <c r="B32" s="581">
        <v>16156486</v>
      </c>
      <c r="C32" s="581">
        <v>16998386</v>
      </c>
      <c r="D32" s="581">
        <v>22797699</v>
      </c>
      <c r="E32" s="581">
        <v>18406739</v>
      </c>
      <c r="F32" s="581">
        <v>18812232</v>
      </c>
      <c r="G32" s="582">
        <v>14422</v>
      </c>
      <c r="H32" s="583">
        <v>17934</v>
      </c>
      <c r="I32" s="583">
        <v>14534</v>
      </c>
      <c r="J32" s="583">
        <v>11249</v>
      </c>
      <c r="K32" s="583">
        <v>10592</v>
      </c>
      <c r="L32" s="583">
        <v>4789</v>
      </c>
    </row>
    <row r="33" spans="1:12" ht="19.5" customHeight="1">
      <c r="A33" s="573" t="s">
        <v>139</v>
      </c>
      <c r="B33" s="581"/>
      <c r="C33" s="581"/>
      <c r="D33" s="581"/>
      <c r="E33" s="581"/>
      <c r="F33" s="581"/>
      <c r="G33" s="582"/>
      <c r="I33" s="583"/>
      <c r="J33" s="583"/>
      <c r="K33" s="583"/>
      <c r="L33" s="583"/>
    </row>
    <row r="34" spans="1:12" ht="19.5" customHeight="1">
      <c r="A34" s="580" t="s">
        <v>379</v>
      </c>
      <c r="B34" s="581">
        <v>362691</v>
      </c>
      <c r="C34" s="581">
        <v>297265</v>
      </c>
      <c r="D34" s="581">
        <v>309940</v>
      </c>
      <c r="E34" s="581">
        <v>553386</v>
      </c>
      <c r="F34" s="581">
        <v>342997</v>
      </c>
      <c r="G34" s="582">
        <v>312</v>
      </c>
      <c r="H34" s="575">
        <v>299</v>
      </c>
      <c r="I34" s="583">
        <v>342</v>
      </c>
      <c r="J34" s="583">
        <v>311</v>
      </c>
      <c r="K34" s="583">
        <v>352</v>
      </c>
      <c r="L34" s="583">
        <v>372</v>
      </c>
    </row>
    <row r="35" spans="1:12" ht="19.5" customHeight="1">
      <c r="A35" s="580" t="s">
        <v>543</v>
      </c>
      <c r="B35" s="581">
        <v>196125</v>
      </c>
      <c r="C35" s="581">
        <v>188335</v>
      </c>
      <c r="D35" s="581">
        <v>210701</v>
      </c>
      <c r="E35" s="581">
        <v>425498</v>
      </c>
      <c r="F35" s="581">
        <v>309954</v>
      </c>
      <c r="G35" s="582">
        <v>304</v>
      </c>
      <c r="H35" s="575">
        <v>291</v>
      </c>
      <c r="I35" s="583">
        <v>280</v>
      </c>
      <c r="J35" s="583">
        <v>230</v>
      </c>
      <c r="K35" s="583">
        <v>263</v>
      </c>
      <c r="L35" s="583">
        <v>287</v>
      </c>
    </row>
    <row r="36" spans="1:12" ht="19.5" customHeight="1">
      <c r="A36" s="580" t="s">
        <v>542</v>
      </c>
      <c r="B36" s="581">
        <v>558816</v>
      </c>
      <c r="C36" s="581">
        <v>485600</v>
      </c>
      <c r="D36" s="581">
        <v>520641</v>
      </c>
      <c r="E36" s="581">
        <v>978884</v>
      </c>
      <c r="F36" s="581">
        <v>652951</v>
      </c>
      <c r="G36" s="582">
        <v>616</v>
      </c>
      <c r="H36" s="575">
        <v>590</v>
      </c>
      <c r="I36" s="583">
        <v>622</v>
      </c>
      <c r="J36" s="583">
        <v>541</v>
      </c>
      <c r="K36" s="583">
        <v>615</v>
      </c>
      <c r="L36" s="583">
        <v>658</v>
      </c>
    </row>
    <row r="37" spans="1:12" ht="19.5" customHeight="1">
      <c r="A37" s="573" t="s">
        <v>140</v>
      </c>
      <c r="B37" s="581"/>
      <c r="C37" s="581"/>
      <c r="D37" s="581"/>
      <c r="E37" s="581"/>
      <c r="F37" s="581"/>
      <c r="G37" s="582"/>
      <c r="I37" s="583"/>
      <c r="J37" s="583"/>
      <c r="K37" s="583"/>
      <c r="L37" s="583"/>
    </row>
    <row r="38" spans="1:12" ht="19.5" customHeight="1">
      <c r="A38" s="580" t="s">
        <v>379</v>
      </c>
      <c r="B38" s="581">
        <v>1167289</v>
      </c>
      <c r="C38" s="581">
        <v>5146832</v>
      </c>
      <c r="D38" s="581">
        <v>6151175</v>
      </c>
      <c r="E38" s="581">
        <v>5780798</v>
      </c>
      <c r="F38" s="581">
        <v>6156305</v>
      </c>
      <c r="G38" s="582">
        <v>6000</v>
      </c>
      <c r="H38" s="583">
        <v>5382</v>
      </c>
      <c r="I38" s="583">
        <v>3937</v>
      </c>
      <c r="J38" s="583">
        <v>3705</v>
      </c>
      <c r="K38" s="583">
        <v>2747</v>
      </c>
      <c r="L38" s="583">
        <v>2379</v>
      </c>
    </row>
    <row r="39" spans="1:12" ht="19.5" customHeight="1">
      <c r="A39" s="580" t="s">
        <v>543</v>
      </c>
      <c r="B39" s="581">
        <v>29941706</v>
      </c>
      <c r="C39" s="581">
        <v>32533476</v>
      </c>
      <c r="D39" s="581">
        <v>32052890</v>
      </c>
      <c r="E39" s="581">
        <v>25384853</v>
      </c>
      <c r="F39" s="581">
        <v>23219401</v>
      </c>
      <c r="G39" s="582">
        <v>20360</v>
      </c>
      <c r="H39" s="583">
        <v>18557</v>
      </c>
      <c r="I39" s="583">
        <v>16603</v>
      </c>
      <c r="J39" s="583">
        <v>15743</v>
      </c>
      <c r="K39" s="583">
        <v>13826</v>
      </c>
      <c r="L39" s="583">
        <v>12160</v>
      </c>
    </row>
    <row r="40" spans="1:12" ht="19.5" customHeight="1">
      <c r="A40" s="580" t="s">
        <v>542</v>
      </c>
      <c r="B40" s="581">
        <v>31108996</v>
      </c>
      <c r="C40" s="581">
        <v>37680308</v>
      </c>
      <c r="D40" s="581">
        <v>38204065</v>
      </c>
      <c r="E40" s="581">
        <v>31165651</v>
      </c>
      <c r="F40" s="581">
        <v>29375706</v>
      </c>
      <c r="G40" s="582">
        <v>26360</v>
      </c>
      <c r="H40" s="583">
        <v>23939</v>
      </c>
      <c r="I40" s="583">
        <v>20541</v>
      </c>
      <c r="J40" s="583">
        <v>19447</v>
      </c>
      <c r="K40" s="583">
        <v>16573</v>
      </c>
      <c r="L40" s="583">
        <v>14539</v>
      </c>
    </row>
    <row r="41" spans="1:12" ht="19.5" customHeight="1">
      <c r="A41" s="573" t="s">
        <v>141</v>
      </c>
      <c r="B41" s="581"/>
      <c r="C41" s="581"/>
      <c r="D41" s="581"/>
      <c r="E41" s="581"/>
      <c r="F41" s="581"/>
      <c r="G41" s="582"/>
      <c r="I41" s="583"/>
      <c r="J41" s="583"/>
      <c r="K41" s="583"/>
      <c r="L41" s="583"/>
    </row>
    <row r="42" spans="1:12" ht="19.5" customHeight="1">
      <c r="A42" s="580" t="s">
        <v>379</v>
      </c>
      <c r="B42" s="581">
        <v>2141468</v>
      </c>
      <c r="C42" s="581">
        <v>1190526</v>
      </c>
      <c r="D42" s="581">
        <v>1113685</v>
      </c>
      <c r="E42" s="581">
        <v>1152373</v>
      </c>
      <c r="F42" s="581">
        <v>1179242</v>
      </c>
      <c r="G42" s="582">
        <v>1650</v>
      </c>
      <c r="H42" s="583">
        <v>1552</v>
      </c>
      <c r="I42" s="583">
        <v>1648</v>
      </c>
      <c r="J42" s="583">
        <v>1608</v>
      </c>
      <c r="K42" s="583">
        <v>1688</v>
      </c>
      <c r="L42" s="583">
        <v>1174</v>
      </c>
    </row>
    <row r="43" spans="1:12" ht="19.5" customHeight="1">
      <c r="A43" s="580" t="s">
        <v>543</v>
      </c>
      <c r="B43" s="581">
        <v>2314390</v>
      </c>
      <c r="C43" s="581">
        <v>1145895</v>
      </c>
      <c r="D43" s="581">
        <v>1215423</v>
      </c>
      <c r="E43" s="581">
        <v>992319</v>
      </c>
      <c r="F43" s="581">
        <v>1479196</v>
      </c>
      <c r="G43" s="582">
        <v>1851</v>
      </c>
      <c r="H43" s="583">
        <v>1656</v>
      </c>
      <c r="I43" s="583">
        <v>1677</v>
      </c>
      <c r="J43" s="583">
        <v>1598</v>
      </c>
      <c r="K43" s="583">
        <v>1814</v>
      </c>
      <c r="L43" s="583">
        <v>1078</v>
      </c>
    </row>
    <row r="44" spans="1:12" ht="19.5" customHeight="1">
      <c r="A44" s="580" t="s">
        <v>542</v>
      </c>
      <c r="B44" s="581">
        <v>4455858</v>
      </c>
      <c r="C44" s="581">
        <v>2336421</v>
      </c>
      <c r="D44" s="581">
        <v>2329108</v>
      </c>
      <c r="E44" s="581">
        <v>2144692</v>
      </c>
      <c r="F44" s="581">
        <v>2658438</v>
      </c>
      <c r="G44" s="582">
        <v>3501</v>
      </c>
      <c r="H44" s="583">
        <v>3208</v>
      </c>
      <c r="I44" s="583">
        <v>3325</v>
      </c>
      <c r="J44" s="583">
        <v>3206</v>
      </c>
      <c r="K44" s="583">
        <v>3502</v>
      </c>
      <c r="L44" s="583">
        <v>2252</v>
      </c>
    </row>
    <row r="45" spans="1:11" ht="19.5" customHeight="1">
      <c r="A45" s="573" t="s">
        <v>265</v>
      </c>
      <c r="B45" s="581"/>
      <c r="C45" s="581"/>
      <c r="D45" s="581"/>
      <c r="E45" s="581"/>
      <c r="F45" s="581"/>
      <c r="G45" s="582"/>
      <c r="I45" s="583"/>
      <c r="J45" s="575"/>
      <c r="K45" s="575"/>
    </row>
    <row r="46" spans="1:12" ht="19.5" customHeight="1">
      <c r="A46" s="580" t="s">
        <v>379</v>
      </c>
      <c r="B46" s="581">
        <v>671704</v>
      </c>
      <c r="C46" s="581">
        <v>683175</v>
      </c>
      <c r="D46" s="581">
        <v>621524</v>
      </c>
      <c r="E46" s="581">
        <v>602748</v>
      </c>
      <c r="F46" s="581">
        <v>551314</v>
      </c>
      <c r="G46" s="582">
        <v>605</v>
      </c>
      <c r="H46" s="575">
        <v>599</v>
      </c>
      <c r="I46" s="583">
        <v>568</v>
      </c>
      <c r="J46" s="583">
        <v>549</v>
      </c>
      <c r="K46" s="583">
        <v>562</v>
      </c>
      <c r="L46" s="583">
        <v>551</v>
      </c>
    </row>
    <row r="47" spans="1:12" ht="19.5" customHeight="1">
      <c r="A47" s="580" t="s">
        <v>543</v>
      </c>
      <c r="B47" s="581">
        <v>90991</v>
      </c>
      <c r="C47" s="581">
        <v>100290</v>
      </c>
      <c r="D47" s="581">
        <v>102487</v>
      </c>
      <c r="E47" s="581">
        <v>111452</v>
      </c>
      <c r="F47" s="581">
        <v>134304</v>
      </c>
      <c r="G47" s="582">
        <v>122</v>
      </c>
      <c r="H47" s="575">
        <v>127</v>
      </c>
      <c r="I47" s="583">
        <v>97</v>
      </c>
      <c r="J47" s="583">
        <v>122</v>
      </c>
      <c r="K47" s="583">
        <v>123</v>
      </c>
      <c r="L47" s="583">
        <v>146</v>
      </c>
    </row>
    <row r="48" spans="1:12" ht="19.5" customHeight="1">
      <c r="A48" s="580" t="s">
        <v>542</v>
      </c>
      <c r="B48" s="581">
        <v>762695</v>
      </c>
      <c r="C48" s="581">
        <v>783465</v>
      </c>
      <c r="D48" s="581">
        <v>724011</v>
      </c>
      <c r="E48" s="581">
        <v>714200</v>
      </c>
      <c r="F48" s="581">
        <v>685618</v>
      </c>
      <c r="G48" s="582">
        <v>727</v>
      </c>
      <c r="H48" s="575">
        <v>726</v>
      </c>
      <c r="I48" s="583">
        <v>665</v>
      </c>
      <c r="J48" s="583">
        <v>671</v>
      </c>
      <c r="K48" s="583">
        <v>684</v>
      </c>
      <c r="L48" s="583">
        <v>697</v>
      </c>
    </row>
    <row r="49" spans="1:12" ht="19.5" customHeight="1">
      <c r="A49" s="573" t="s">
        <v>266</v>
      </c>
      <c r="B49" s="581"/>
      <c r="C49" s="581"/>
      <c r="D49" s="581"/>
      <c r="E49" s="581"/>
      <c r="F49" s="581"/>
      <c r="G49" s="582"/>
      <c r="I49" s="583"/>
      <c r="J49" s="583"/>
      <c r="K49" s="583"/>
      <c r="L49" s="583"/>
    </row>
    <row r="50" spans="1:12" ht="19.5" customHeight="1">
      <c r="A50" s="580" t="s">
        <v>379</v>
      </c>
      <c r="B50" s="581">
        <v>1111914</v>
      </c>
      <c r="C50" s="581">
        <v>894416</v>
      </c>
      <c r="D50" s="581">
        <v>729967</v>
      </c>
      <c r="E50" s="581">
        <v>799453</v>
      </c>
      <c r="F50" s="581">
        <v>844874</v>
      </c>
      <c r="G50" s="582">
        <v>600</v>
      </c>
      <c r="H50" s="575">
        <v>390</v>
      </c>
      <c r="I50" s="583">
        <v>606</v>
      </c>
      <c r="J50" s="583">
        <v>647</v>
      </c>
      <c r="K50" s="583">
        <v>468</v>
      </c>
      <c r="L50" s="583">
        <v>524</v>
      </c>
    </row>
    <row r="51" spans="1:12" ht="19.5" customHeight="1">
      <c r="A51" s="580" t="s">
        <v>543</v>
      </c>
      <c r="B51" s="581">
        <v>1706186</v>
      </c>
      <c r="C51" s="581">
        <v>1315053</v>
      </c>
      <c r="D51" s="581">
        <v>393082</v>
      </c>
      <c r="E51" s="581">
        <v>539805</v>
      </c>
      <c r="F51" s="581">
        <v>497831</v>
      </c>
      <c r="G51" s="582">
        <v>451</v>
      </c>
      <c r="H51" s="575">
        <v>286</v>
      </c>
      <c r="I51" s="583">
        <v>322</v>
      </c>
      <c r="J51" s="583">
        <v>300</v>
      </c>
      <c r="K51" s="583">
        <v>321</v>
      </c>
      <c r="L51" s="583">
        <v>347</v>
      </c>
    </row>
    <row r="52" spans="1:12" ht="19.5" customHeight="1">
      <c r="A52" s="580" t="s">
        <v>542</v>
      </c>
      <c r="B52" s="581">
        <v>2818100</v>
      </c>
      <c r="C52" s="581">
        <v>2209469</v>
      </c>
      <c r="D52" s="581">
        <v>1123049</v>
      </c>
      <c r="E52" s="581">
        <v>1339258</v>
      </c>
      <c r="F52" s="581">
        <v>1342705</v>
      </c>
      <c r="G52" s="582">
        <v>1051</v>
      </c>
      <c r="H52" s="575">
        <v>676</v>
      </c>
      <c r="I52" s="583">
        <v>928</v>
      </c>
      <c r="J52" s="583">
        <v>947</v>
      </c>
      <c r="K52" s="583">
        <v>790</v>
      </c>
      <c r="L52" s="583">
        <v>871</v>
      </c>
    </row>
    <row r="53" spans="1:12" ht="19.5" customHeight="1">
      <c r="A53" s="573" t="s">
        <v>144</v>
      </c>
      <c r="B53" s="581"/>
      <c r="C53" s="581"/>
      <c r="D53" s="581"/>
      <c r="E53" s="581"/>
      <c r="F53" s="581"/>
      <c r="G53" s="582"/>
      <c r="I53" s="583"/>
      <c r="J53" s="583"/>
      <c r="K53" s="583"/>
      <c r="L53" s="583"/>
    </row>
    <row r="54" spans="1:12" ht="19.5" customHeight="1">
      <c r="A54" s="580" t="s">
        <v>379</v>
      </c>
      <c r="B54" s="581">
        <v>2111020</v>
      </c>
      <c r="C54" s="581">
        <v>1989425</v>
      </c>
      <c r="D54" s="581">
        <v>1898293</v>
      </c>
      <c r="E54" s="581">
        <v>2118314</v>
      </c>
      <c r="F54" s="581">
        <v>1980245</v>
      </c>
      <c r="G54" s="582">
        <v>1794</v>
      </c>
      <c r="H54" s="583">
        <v>2095</v>
      </c>
      <c r="I54" s="583">
        <v>2401</v>
      </c>
      <c r="J54" s="583">
        <v>2407</v>
      </c>
      <c r="K54" s="583">
        <v>2541</v>
      </c>
      <c r="L54" s="583">
        <v>2407</v>
      </c>
    </row>
    <row r="55" spans="1:12" ht="19.5" customHeight="1">
      <c r="A55" s="580" t="s">
        <v>543</v>
      </c>
      <c r="B55" s="581">
        <v>1675271</v>
      </c>
      <c r="C55" s="581">
        <v>1378692</v>
      </c>
      <c r="D55" s="581">
        <v>1479126</v>
      </c>
      <c r="E55" s="581">
        <v>1727104</v>
      </c>
      <c r="F55" s="581">
        <v>1664795</v>
      </c>
      <c r="G55" s="582">
        <v>1438</v>
      </c>
      <c r="H55" s="583">
        <v>1793</v>
      </c>
      <c r="I55" s="583">
        <v>2208</v>
      </c>
      <c r="J55" s="583">
        <v>2256</v>
      </c>
      <c r="K55" s="583">
        <v>2591</v>
      </c>
      <c r="L55" s="583">
        <v>2426</v>
      </c>
    </row>
    <row r="56" spans="1:13" ht="19.5" customHeight="1">
      <c r="A56" s="580" t="s">
        <v>542</v>
      </c>
      <c r="B56" s="581">
        <v>3786291</v>
      </c>
      <c r="C56" s="581">
        <v>3368117</v>
      </c>
      <c r="D56" s="581">
        <v>3377419</v>
      </c>
      <c r="E56" s="581">
        <v>3845418</v>
      </c>
      <c r="F56" s="581">
        <v>3645040</v>
      </c>
      <c r="G56" s="582">
        <v>3233</v>
      </c>
      <c r="H56" s="583">
        <v>3888</v>
      </c>
      <c r="I56" s="583">
        <v>4609</v>
      </c>
      <c r="J56" s="583">
        <v>4663</v>
      </c>
      <c r="K56" s="583">
        <v>5131</v>
      </c>
      <c r="L56" s="583">
        <v>4833</v>
      </c>
      <c r="M56" s="583"/>
    </row>
    <row r="57" spans="1:12" ht="19.5" customHeight="1">
      <c r="A57" s="573" t="s">
        <v>267</v>
      </c>
      <c r="B57" s="581"/>
      <c r="C57" s="581"/>
      <c r="D57" s="581"/>
      <c r="E57" s="581"/>
      <c r="F57" s="581"/>
      <c r="G57" s="582"/>
      <c r="I57" s="583"/>
      <c r="J57" s="583"/>
      <c r="K57" s="583"/>
      <c r="L57" s="583"/>
    </row>
    <row r="58" spans="1:12" ht="19.5" customHeight="1">
      <c r="A58" s="580" t="s">
        <v>379</v>
      </c>
      <c r="B58" s="581">
        <v>402267</v>
      </c>
      <c r="C58" s="581">
        <v>446884</v>
      </c>
      <c r="D58" s="581">
        <v>515381</v>
      </c>
      <c r="E58" s="581">
        <v>467850</v>
      </c>
      <c r="F58" s="581">
        <v>486122</v>
      </c>
      <c r="G58" s="582">
        <v>578</v>
      </c>
      <c r="H58" s="575">
        <v>585</v>
      </c>
      <c r="I58" s="583">
        <v>466</v>
      </c>
      <c r="J58" s="583">
        <v>397</v>
      </c>
      <c r="K58" s="583">
        <v>366</v>
      </c>
      <c r="L58" s="583">
        <v>413</v>
      </c>
    </row>
    <row r="59" spans="1:12" ht="19.5" customHeight="1">
      <c r="A59" s="580" t="s">
        <v>543</v>
      </c>
      <c r="B59" s="581">
        <v>158260</v>
      </c>
      <c r="C59" s="581">
        <v>167421</v>
      </c>
      <c r="D59" s="581">
        <v>206079</v>
      </c>
      <c r="E59" s="581">
        <v>207203</v>
      </c>
      <c r="F59" s="581">
        <v>241733</v>
      </c>
      <c r="G59" s="582">
        <v>220</v>
      </c>
      <c r="H59" s="575">
        <v>192</v>
      </c>
      <c r="I59" s="583">
        <v>232</v>
      </c>
      <c r="J59" s="583">
        <v>244</v>
      </c>
      <c r="K59" s="583">
        <v>216</v>
      </c>
      <c r="L59" s="583">
        <v>196</v>
      </c>
    </row>
    <row r="60" spans="1:12" ht="19.5" customHeight="1">
      <c r="A60" s="580" t="s">
        <v>542</v>
      </c>
      <c r="B60" s="581">
        <v>560527</v>
      </c>
      <c r="C60" s="581">
        <v>614305</v>
      </c>
      <c r="D60" s="581">
        <v>721460</v>
      </c>
      <c r="E60" s="581">
        <v>675053</v>
      </c>
      <c r="F60" s="581">
        <v>727855</v>
      </c>
      <c r="G60" s="582">
        <v>798</v>
      </c>
      <c r="H60" s="575">
        <v>777</v>
      </c>
      <c r="I60" s="583">
        <v>697</v>
      </c>
      <c r="J60" s="583">
        <v>640</v>
      </c>
      <c r="K60" s="583">
        <v>582</v>
      </c>
      <c r="L60" s="583">
        <v>609</v>
      </c>
    </row>
    <row r="61" spans="1:12" ht="19.5" customHeight="1">
      <c r="A61" s="573" t="s">
        <v>268</v>
      </c>
      <c r="B61" s="581"/>
      <c r="C61" s="581"/>
      <c r="D61" s="581"/>
      <c r="E61" s="581"/>
      <c r="F61" s="581"/>
      <c r="G61" s="582"/>
      <c r="I61" s="583"/>
      <c r="J61" s="583"/>
      <c r="K61" s="583"/>
      <c r="L61" s="583"/>
    </row>
    <row r="62" spans="1:12" ht="19.5" customHeight="1">
      <c r="A62" s="580" t="s">
        <v>379</v>
      </c>
      <c r="B62" s="581">
        <v>811870</v>
      </c>
      <c r="C62" s="581">
        <v>801889</v>
      </c>
      <c r="D62" s="581">
        <v>757033</v>
      </c>
      <c r="E62" s="581">
        <v>829082</v>
      </c>
      <c r="F62" s="581">
        <v>827081</v>
      </c>
      <c r="G62" s="582">
        <v>753</v>
      </c>
      <c r="H62" s="575">
        <v>766</v>
      </c>
      <c r="I62" s="583">
        <v>905</v>
      </c>
      <c r="J62" s="583">
        <v>918</v>
      </c>
      <c r="K62" s="583">
        <v>809</v>
      </c>
      <c r="L62" s="583">
        <v>788</v>
      </c>
    </row>
    <row r="63" spans="1:12" ht="19.5" customHeight="1">
      <c r="A63" s="580" t="s">
        <v>543</v>
      </c>
      <c r="B63" s="581">
        <v>249568</v>
      </c>
      <c r="C63" s="581">
        <v>270076</v>
      </c>
      <c r="D63" s="581">
        <v>289549</v>
      </c>
      <c r="E63" s="581">
        <v>271824</v>
      </c>
      <c r="F63" s="581">
        <v>275777</v>
      </c>
      <c r="G63" s="582">
        <v>264</v>
      </c>
      <c r="H63" s="575">
        <v>291</v>
      </c>
      <c r="I63" s="583">
        <v>317</v>
      </c>
      <c r="J63" s="583">
        <v>284</v>
      </c>
      <c r="K63" s="583">
        <v>226</v>
      </c>
      <c r="L63" s="583">
        <v>190</v>
      </c>
    </row>
    <row r="64" spans="1:12" ht="19.5" customHeight="1">
      <c r="A64" s="580" t="s">
        <v>542</v>
      </c>
      <c r="B64" s="581">
        <v>1061438</v>
      </c>
      <c r="C64" s="581">
        <v>1071965</v>
      </c>
      <c r="D64" s="581">
        <v>1046582</v>
      </c>
      <c r="E64" s="581">
        <v>1100906</v>
      </c>
      <c r="F64" s="581">
        <v>1102858</v>
      </c>
      <c r="G64" s="582">
        <v>1016</v>
      </c>
      <c r="H64" s="583">
        <v>1058</v>
      </c>
      <c r="I64" s="583">
        <v>1222</v>
      </c>
      <c r="J64" s="583">
        <v>1202</v>
      </c>
      <c r="K64" s="583">
        <v>1035</v>
      </c>
      <c r="L64" s="583">
        <v>978</v>
      </c>
    </row>
    <row r="65" spans="1:12" ht="19.5" customHeight="1">
      <c r="A65" s="573" t="s">
        <v>269</v>
      </c>
      <c r="B65" s="581"/>
      <c r="C65" s="581"/>
      <c r="D65" s="581"/>
      <c r="E65" s="581"/>
      <c r="F65" s="581"/>
      <c r="G65" s="582"/>
      <c r="I65" s="583"/>
      <c r="J65" s="583"/>
      <c r="K65" s="583"/>
      <c r="L65" s="583"/>
    </row>
    <row r="66" spans="1:12" ht="19.5" customHeight="1">
      <c r="A66" s="580" t="s">
        <v>379</v>
      </c>
      <c r="B66" s="581">
        <v>232989</v>
      </c>
      <c r="C66" s="581">
        <v>240175</v>
      </c>
      <c r="D66" s="581">
        <v>264238</v>
      </c>
      <c r="E66" s="581">
        <v>211634</v>
      </c>
      <c r="F66" s="581">
        <v>167828</v>
      </c>
      <c r="G66" s="582">
        <v>137</v>
      </c>
      <c r="H66" s="575">
        <v>150</v>
      </c>
      <c r="I66" s="583">
        <v>133</v>
      </c>
      <c r="J66" s="583">
        <v>147</v>
      </c>
      <c r="K66" s="583">
        <v>144</v>
      </c>
      <c r="L66" s="583">
        <v>141</v>
      </c>
    </row>
    <row r="67" spans="1:12" ht="19.5" customHeight="1">
      <c r="A67" s="580" t="s">
        <v>543</v>
      </c>
      <c r="B67" s="581">
        <v>6817</v>
      </c>
      <c r="C67" s="581">
        <v>1851</v>
      </c>
      <c r="D67" s="581">
        <v>1291</v>
      </c>
      <c r="E67" s="581">
        <v>6294</v>
      </c>
      <c r="F67" s="581">
        <v>8309</v>
      </c>
      <c r="G67" s="582">
        <v>7</v>
      </c>
      <c r="H67" s="575">
        <v>9</v>
      </c>
      <c r="I67" s="583">
        <v>7</v>
      </c>
      <c r="J67" s="583">
        <v>1</v>
      </c>
      <c r="K67" s="584" t="s">
        <v>143</v>
      </c>
      <c r="L67" s="583">
        <v>1</v>
      </c>
    </row>
    <row r="68" spans="1:12" ht="19.5" customHeight="1">
      <c r="A68" s="580" t="s">
        <v>542</v>
      </c>
      <c r="B68" s="581">
        <v>239806</v>
      </c>
      <c r="C68" s="581">
        <v>242026</v>
      </c>
      <c r="D68" s="581">
        <v>265529</v>
      </c>
      <c r="E68" s="581">
        <v>217928</v>
      </c>
      <c r="F68" s="581">
        <v>176137</v>
      </c>
      <c r="G68" s="582">
        <v>144</v>
      </c>
      <c r="H68" s="575">
        <v>159</v>
      </c>
      <c r="I68" s="583">
        <v>139</v>
      </c>
      <c r="J68" s="583">
        <v>148</v>
      </c>
      <c r="K68" s="583">
        <v>144</v>
      </c>
      <c r="L68" s="583">
        <v>141</v>
      </c>
    </row>
    <row r="69" spans="1:12" ht="19.5" customHeight="1">
      <c r="A69" s="573" t="s">
        <v>145</v>
      </c>
      <c r="B69" s="581"/>
      <c r="C69" s="581"/>
      <c r="D69" s="581"/>
      <c r="E69" s="581"/>
      <c r="F69" s="581"/>
      <c r="G69" s="582"/>
      <c r="I69" s="583"/>
      <c r="J69" s="583"/>
      <c r="K69" s="583"/>
      <c r="L69" s="583"/>
    </row>
    <row r="70" spans="1:12" ht="19.5" customHeight="1">
      <c r="A70" s="580" t="s">
        <v>379</v>
      </c>
      <c r="B70" s="581">
        <v>4283721</v>
      </c>
      <c r="C70" s="581">
        <v>3263326</v>
      </c>
      <c r="D70" s="581">
        <v>3929079</v>
      </c>
      <c r="E70" s="581">
        <v>4972300</v>
      </c>
      <c r="F70" s="581">
        <v>4865052</v>
      </c>
      <c r="G70" s="582">
        <v>4446</v>
      </c>
      <c r="H70" s="583">
        <v>3966</v>
      </c>
      <c r="I70" s="583">
        <v>4778</v>
      </c>
      <c r="J70" s="583">
        <v>5353</v>
      </c>
      <c r="K70" s="583">
        <v>5431</v>
      </c>
      <c r="L70" s="583">
        <v>4856</v>
      </c>
    </row>
    <row r="71" spans="1:12" ht="19.5" customHeight="1">
      <c r="A71" s="580" t="s">
        <v>543</v>
      </c>
      <c r="B71" s="581">
        <v>40116516</v>
      </c>
      <c r="C71" s="581">
        <v>42132344</v>
      </c>
      <c r="D71" s="581">
        <v>37213552</v>
      </c>
      <c r="E71" s="581">
        <v>36634933</v>
      </c>
      <c r="F71" s="581">
        <v>37336704</v>
      </c>
      <c r="G71" s="582">
        <v>34306</v>
      </c>
      <c r="H71" s="583">
        <v>30926</v>
      </c>
      <c r="I71" s="583">
        <v>29440</v>
      </c>
      <c r="J71" s="583">
        <v>26203</v>
      </c>
      <c r="K71" s="583">
        <v>31249</v>
      </c>
      <c r="L71" s="583">
        <v>34199</v>
      </c>
    </row>
    <row r="72" spans="1:12" ht="19.5" customHeight="1">
      <c r="A72" s="580" t="s">
        <v>542</v>
      </c>
      <c r="B72" s="581">
        <v>44400232</v>
      </c>
      <c r="C72" s="581">
        <v>45395668</v>
      </c>
      <c r="D72" s="581">
        <v>41142631</v>
      </c>
      <c r="E72" s="581">
        <v>41607233</v>
      </c>
      <c r="F72" s="581">
        <v>42201756</v>
      </c>
      <c r="G72" s="582">
        <v>38752</v>
      </c>
      <c r="H72" s="583">
        <v>34892</v>
      </c>
      <c r="I72" s="583">
        <v>34218</v>
      </c>
      <c r="J72" s="583">
        <v>31556</v>
      </c>
      <c r="K72" s="583">
        <v>36681</v>
      </c>
      <c r="L72" s="583">
        <v>39054</v>
      </c>
    </row>
    <row r="73" spans="1:11" ht="19.5" customHeight="1">
      <c r="A73" s="573" t="s">
        <v>545</v>
      </c>
      <c r="B73" s="581"/>
      <c r="C73" s="581"/>
      <c r="D73" s="581"/>
      <c r="E73" s="581"/>
      <c r="F73" s="581"/>
      <c r="G73" s="582"/>
      <c r="I73" s="583"/>
      <c r="J73" s="575"/>
      <c r="K73" s="575"/>
    </row>
    <row r="74" spans="1:12" ht="19.5" customHeight="1">
      <c r="A74" s="580" t="s">
        <v>379</v>
      </c>
      <c r="B74" s="581">
        <v>265472</v>
      </c>
      <c r="C74" s="581">
        <v>317295</v>
      </c>
      <c r="D74" s="581">
        <v>337900</v>
      </c>
      <c r="E74" s="581">
        <v>297837</v>
      </c>
      <c r="F74" s="581">
        <v>327541</v>
      </c>
      <c r="G74" s="582">
        <v>252</v>
      </c>
      <c r="H74" s="575">
        <v>280</v>
      </c>
      <c r="I74" s="583">
        <v>254</v>
      </c>
      <c r="J74" s="583">
        <v>263</v>
      </c>
      <c r="K74" s="583">
        <v>272</v>
      </c>
      <c r="L74" s="583">
        <v>283</v>
      </c>
    </row>
    <row r="75" spans="1:12" ht="19.5" customHeight="1">
      <c r="A75" s="580" t="s">
        <v>543</v>
      </c>
      <c r="B75" s="581">
        <v>248590</v>
      </c>
      <c r="C75" s="581">
        <v>162808</v>
      </c>
      <c r="D75" s="581">
        <v>298832</v>
      </c>
      <c r="E75" s="581">
        <v>301115</v>
      </c>
      <c r="F75" s="581">
        <v>363267</v>
      </c>
      <c r="G75" s="582">
        <v>349</v>
      </c>
      <c r="H75" s="575">
        <v>309</v>
      </c>
      <c r="I75" s="583">
        <v>349</v>
      </c>
      <c r="J75" s="583">
        <v>339</v>
      </c>
      <c r="K75" s="583">
        <v>324</v>
      </c>
      <c r="L75" s="583">
        <v>265</v>
      </c>
    </row>
    <row r="76" spans="1:12" ht="19.5" customHeight="1">
      <c r="A76" s="580" t="s">
        <v>542</v>
      </c>
      <c r="B76" s="581">
        <v>514062</v>
      </c>
      <c r="C76" s="581">
        <v>480103</v>
      </c>
      <c r="D76" s="581">
        <v>636732</v>
      </c>
      <c r="E76" s="581">
        <v>598952</v>
      </c>
      <c r="F76" s="581">
        <v>690808</v>
      </c>
      <c r="G76" s="582">
        <v>601</v>
      </c>
      <c r="H76" s="575">
        <v>589</v>
      </c>
      <c r="I76" s="583">
        <v>604</v>
      </c>
      <c r="J76" s="583">
        <v>602</v>
      </c>
      <c r="K76" s="583">
        <v>595</v>
      </c>
      <c r="L76" s="583">
        <v>547</v>
      </c>
    </row>
    <row r="77" spans="1:12" ht="19.5" customHeight="1">
      <c r="A77" s="573" t="s">
        <v>146</v>
      </c>
      <c r="B77" s="581"/>
      <c r="C77" s="581"/>
      <c r="D77" s="581"/>
      <c r="E77" s="581"/>
      <c r="F77" s="581"/>
      <c r="G77" s="582"/>
      <c r="I77" s="583"/>
      <c r="J77" s="583"/>
      <c r="K77" s="583"/>
      <c r="L77" s="583"/>
    </row>
    <row r="78" spans="1:13" ht="19.5" customHeight="1">
      <c r="A78" s="580" t="s">
        <v>379</v>
      </c>
      <c r="B78" s="581">
        <v>23115371</v>
      </c>
      <c r="C78" s="581">
        <v>26116947</v>
      </c>
      <c r="D78" s="581">
        <v>30532897</v>
      </c>
      <c r="E78" s="581">
        <v>33741215</v>
      </c>
      <c r="F78" s="581">
        <v>32716999</v>
      </c>
      <c r="G78" s="582">
        <v>30056</v>
      </c>
      <c r="H78" s="583">
        <v>33394</v>
      </c>
      <c r="I78" s="583">
        <v>35915</v>
      </c>
      <c r="J78" s="583">
        <v>34835</v>
      </c>
      <c r="K78" s="583">
        <v>31067</v>
      </c>
      <c r="L78" s="583">
        <v>28147</v>
      </c>
      <c r="M78" s="583"/>
    </row>
    <row r="79" spans="1:13" ht="19.5" customHeight="1">
      <c r="A79" s="580" t="s">
        <v>543</v>
      </c>
      <c r="B79" s="581">
        <v>101598050</v>
      </c>
      <c r="C79" s="581">
        <v>103982926</v>
      </c>
      <c r="D79" s="581">
        <v>99978934</v>
      </c>
      <c r="E79" s="581">
        <v>90078952</v>
      </c>
      <c r="F79" s="581">
        <v>89438527</v>
      </c>
      <c r="G79" s="582">
        <v>80479</v>
      </c>
      <c r="H79" s="583">
        <v>77050</v>
      </c>
      <c r="I79" s="583">
        <v>72975</v>
      </c>
      <c r="J79" s="583">
        <v>66752</v>
      </c>
      <c r="K79" s="583">
        <v>70885</v>
      </c>
      <c r="L79" s="583">
        <v>68198</v>
      </c>
      <c r="M79" s="583"/>
    </row>
    <row r="80" spans="1:13" ht="19.5" customHeight="1">
      <c r="A80" s="580" t="s">
        <v>542</v>
      </c>
      <c r="B80" s="581">
        <v>124713417</v>
      </c>
      <c r="C80" s="581">
        <v>130099871</v>
      </c>
      <c r="D80" s="581">
        <v>130511831</v>
      </c>
      <c r="E80" s="581">
        <v>123820167</v>
      </c>
      <c r="F80" s="581">
        <v>122155526</v>
      </c>
      <c r="G80" s="582">
        <v>110535</v>
      </c>
      <c r="H80" s="583">
        <v>110444</v>
      </c>
      <c r="I80" s="583">
        <v>108890</v>
      </c>
      <c r="J80" s="583">
        <v>101587</v>
      </c>
      <c r="K80" s="583">
        <v>101952</v>
      </c>
      <c r="L80" s="583">
        <v>96345</v>
      </c>
      <c r="M80" s="583"/>
    </row>
    <row r="81" spans="1:12" ht="9" customHeight="1">
      <c r="A81" s="585"/>
      <c r="B81" s="585"/>
      <c r="C81" s="585"/>
      <c r="D81" s="585"/>
      <c r="E81" s="585"/>
      <c r="F81" s="585"/>
      <c r="G81" s="585"/>
      <c r="H81" s="585"/>
      <c r="I81" s="585"/>
      <c r="J81" s="585"/>
      <c r="K81" s="586"/>
      <c r="L81" s="586"/>
    </row>
    <row r="82" spans="1:11" ht="8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2" ht="18.75">
      <c r="A83" s="44" t="s">
        <v>419</v>
      </c>
      <c r="L83" s="587"/>
    </row>
    <row r="84" ht="18">
      <c r="A84" s="44" t="s">
        <v>420</v>
      </c>
    </row>
    <row r="88" spans="2:3" ht="18">
      <c r="B88" s="583" t="s">
        <v>287</v>
      </c>
      <c r="C88" s="583" t="s">
        <v>287</v>
      </c>
    </row>
    <row r="89" spans="2:3" ht="18">
      <c r="B89" s="583" t="s">
        <v>287</v>
      </c>
      <c r="C89" s="583" t="s">
        <v>287</v>
      </c>
    </row>
    <row r="90" ht="18">
      <c r="B90" s="583" t="s">
        <v>287</v>
      </c>
    </row>
    <row r="93" ht="18">
      <c r="B93" s="588" t="s">
        <v>287</v>
      </c>
    </row>
    <row r="94" ht="18">
      <c r="B94" s="588" t="s">
        <v>287</v>
      </c>
    </row>
    <row r="95" ht="18">
      <c r="B95" s="588" t="s">
        <v>287</v>
      </c>
    </row>
  </sheetData>
  <printOptions/>
  <pageMargins left="0.7480314960629921" right="0.1968503937007874" top="0.5905511811023623" bottom="0.31496062992125984" header="0.5118110236220472" footer="0.5118110236220472"/>
  <pageSetup fitToHeight="1" fitToWidth="1" horizontalDpi="96" verticalDpi="96" orientation="portrait" paperSize="9" scale="49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2.7109375" style="25" customWidth="1"/>
    <col min="2" max="8" width="10.7109375" style="25" customWidth="1"/>
    <col min="9" max="11" width="10.7109375" style="79" customWidth="1"/>
    <col min="12" max="12" width="10.7109375" style="25" customWidth="1"/>
    <col min="13" max="16384" width="9.421875" style="25" customWidth="1"/>
  </cols>
  <sheetData>
    <row r="1" spans="1:12" ht="18" customHeight="1">
      <c r="A1" s="105" t="s">
        <v>16</v>
      </c>
      <c r="B1" s="68"/>
      <c r="C1" s="44"/>
      <c r="D1" s="44"/>
      <c r="E1" s="44"/>
      <c r="F1" s="44"/>
      <c r="L1" s="309"/>
    </row>
    <row r="2" spans="1:6" ht="15">
      <c r="A2" s="68"/>
      <c r="B2" s="68"/>
      <c r="C2" s="44"/>
      <c r="D2" s="44"/>
      <c r="E2" s="44"/>
      <c r="F2" s="44"/>
    </row>
    <row r="3" spans="1:12" ht="15.75">
      <c r="A3" s="289" t="s">
        <v>133</v>
      </c>
      <c r="B3" s="289">
        <v>1998</v>
      </c>
      <c r="C3" s="289">
        <v>1999</v>
      </c>
      <c r="D3" s="289">
        <v>2000</v>
      </c>
      <c r="E3" s="290">
        <v>2001</v>
      </c>
      <c r="F3" s="290">
        <v>2002</v>
      </c>
      <c r="G3" s="290">
        <v>2003</v>
      </c>
      <c r="H3" s="290">
        <v>2004</v>
      </c>
      <c r="I3" s="290">
        <v>2005</v>
      </c>
      <c r="J3" s="290">
        <v>2006</v>
      </c>
      <c r="K3" s="290">
        <v>2007</v>
      </c>
      <c r="L3" s="290">
        <v>2008</v>
      </c>
    </row>
    <row r="4" spans="1:11" ht="8.25" customHeight="1">
      <c r="A4" s="105"/>
      <c r="B4" s="111"/>
      <c r="C4" s="111"/>
      <c r="D4" s="111"/>
      <c r="G4" s="79"/>
      <c r="H4" s="79"/>
      <c r="J4" s="25"/>
      <c r="K4" s="25"/>
    </row>
    <row r="5" spans="1:12" ht="15.75">
      <c r="A5" s="280" t="s">
        <v>264</v>
      </c>
      <c r="B5" s="49"/>
      <c r="C5" s="49"/>
      <c r="F5" s="118"/>
      <c r="G5" s="118"/>
      <c r="H5" s="118"/>
      <c r="K5" s="118"/>
      <c r="L5" s="308" t="s">
        <v>124</v>
      </c>
    </row>
    <row r="6" spans="1:12" ht="15">
      <c r="A6" s="44" t="s">
        <v>135</v>
      </c>
      <c r="B6" s="54" t="s">
        <v>180</v>
      </c>
      <c r="C6" s="54" t="s">
        <v>180</v>
      </c>
      <c r="D6" s="55" t="s">
        <v>143</v>
      </c>
      <c r="E6" s="55" t="s">
        <v>143</v>
      </c>
      <c r="F6" s="54" t="s">
        <v>143</v>
      </c>
      <c r="G6" s="55" t="s">
        <v>143</v>
      </c>
      <c r="H6" s="55" t="s">
        <v>143</v>
      </c>
      <c r="I6" s="55" t="s">
        <v>143</v>
      </c>
      <c r="J6" s="55" t="s">
        <v>143</v>
      </c>
      <c r="K6" s="55" t="s">
        <v>143</v>
      </c>
      <c r="L6" s="55" t="s">
        <v>143</v>
      </c>
    </row>
    <row r="7" spans="1:12" ht="15">
      <c r="A7" s="44" t="s">
        <v>586</v>
      </c>
      <c r="B7" s="54" t="s">
        <v>180</v>
      </c>
      <c r="C7" s="54" t="s">
        <v>180</v>
      </c>
      <c r="D7" s="49">
        <v>1506</v>
      </c>
      <c r="E7" s="49">
        <v>1404</v>
      </c>
      <c r="F7" s="49">
        <v>1273</v>
      </c>
      <c r="G7" s="49">
        <v>1274</v>
      </c>
      <c r="H7" s="26">
        <v>1277</v>
      </c>
      <c r="I7" s="28">
        <v>1165</v>
      </c>
      <c r="J7" s="28">
        <v>1222</v>
      </c>
      <c r="K7" s="28">
        <v>1231</v>
      </c>
      <c r="L7" s="28">
        <v>1190</v>
      </c>
    </row>
    <row r="8" spans="1:12" ht="15.75">
      <c r="A8" s="280" t="s">
        <v>254</v>
      </c>
      <c r="B8" s="49"/>
      <c r="C8" s="49"/>
      <c r="D8" s="49"/>
      <c r="E8" s="49"/>
      <c r="F8" s="49"/>
      <c r="G8" s="49"/>
      <c r="I8" s="28"/>
      <c r="J8" s="28"/>
      <c r="K8" s="28" t="s">
        <v>287</v>
      </c>
      <c r="L8" s="28" t="s">
        <v>287</v>
      </c>
    </row>
    <row r="9" spans="1:12" ht="15">
      <c r="A9" s="44" t="s">
        <v>135</v>
      </c>
      <c r="B9" s="55" t="s">
        <v>143</v>
      </c>
      <c r="C9" s="55" t="s">
        <v>143</v>
      </c>
      <c r="D9" s="55" t="s">
        <v>143</v>
      </c>
      <c r="E9" s="55" t="s">
        <v>143</v>
      </c>
      <c r="F9" s="54" t="s">
        <v>143</v>
      </c>
      <c r="G9" s="55" t="s">
        <v>143</v>
      </c>
      <c r="H9" s="55" t="s">
        <v>143</v>
      </c>
      <c r="I9" s="55" t="s">
        <v>143</v>
      </c>
      <c r="J9" s="55" t="s">
        <v>143</v>
      </c>
      <c r="K9" s="55" t="s">
        <v>143</v>
      </c>
      <c r="L9" s="55" t="s">
        <v>143</v>
      </c>
    </row>
    <row r="10" spans="1:12" ht="15">
      <c r="A10" s="44" t="s">
        <v>586</v>
      </c>
      <c r="B10" s="49">
        <v>2504</v>
      </c>
      <c r="C10" s="49">
        <v>2437</v>
      </c>
      <c r="D10" s="49">
        <v>2283</v>
      </c>
      <c r="E10" s="49">
        <v>2014</v>
      </c>
      <c r="F10" s="49">
        <v>2099</v>
      </c>
      <c r="G10" s="49">
        <v>2328</v>
      </c>
      <c r="H10" s="26">
        <v>2849</v>
      </c>
      <c r="I10" s="28">
        <v>3274</v>
      </c>
      <c r="J10" s="28">
        <v>3145</v>
      </c>
      <c r="K10" s="28">
        <v>3163</v>
      </c>
      <c r="L10" s="28">
        <v>2928</v>
      </c>
    </row>
    <row r="11" spans="1:12" ht="15.75">
      <c r="A11" s="280" t="s">
        <v>263</v>
      </c>
      <c r="B11" s="49"/>
      <c r="C11" s="118"/>
      <c r="D11" s="118"/>
      <c r="E11" s="49"/>
      <c r="F11" s="49"/>
      <c r="G11" s="49"/>
      <c r="H11" s="49"/>
      <c r="I11" s="25"/>
      <c r="J11" s="28"/>
      <c r="K11" s="28"/>
      <c r="L11" s="28"/>
    </row>
    <row r="12" spans="1:12" ht="15">
      <c r="A12" s="44" t="s">
        <v>135</v>
      </c>
      <c r="B12" s="54" t="s">
        <v>180</v>
      </c>
      <c r="C12" s="54" t="s">
        <v>180</v>
      </c>
      <c r="D12" s="54" t="s">
        <v>180</v>
      </c>
      <c r="E12" s="54" t="s">
        <v>180</v>
      </c>
      <c r="F12" s="54" t="s">
        <v>180</v>
      </c>
      <c r="G12" s="54" t="s">
        <v>180</v>
      </c>
      <c r="H12" s="54" t="s">
        <v>180</v>
      </c>
      <c r="I12" s="54" t="s">
        <v>180</v>
      </c>
      <c r="J12" s="54" t="s">
        <v>180</v>
      </c>
      <c r="K12" s="54" t="s">
        <v>180</v>
      </c>
      <c r="L12" s="54" t="s">
        <v>180</v>
      </c>
    </row>
    <row r="13" spans="1:12" ht="15">
      <c r="A13" s="44" t="s">
        <v>586</v>
      </c>
      <c r="B13" s="54" t="s">
        <v>180</v>
      </c>
      <c r="C13" s="54" t="s">
        <v>180</v>
      </c>
      <c r="D13" s="54" t="s">
        <v>180</v>
      </c>
      <c r="E13" s="54" t="s">
        <v>180</v>
      </c>
      <c r="F13" s="54" t="s">
        <v>180</v>
      </c>
      <c r="G13" s="54" t="s">
        <v>180</v>
      </c>
      <c r="H13" s="54" t="s">
        <v>180</v>
      </c>
      <c r="I13" s="54" t="s">
        <v>180</v>
      </c>
      <c r="J13" s="54" t="s">
        <v>180</v>
      </c>
      <c r="K13" s="54" t="s">
        <v>180</v>
      </c>
      <c r="L13" s="54" t="s">
        <v>180</v>
      </c>
    </row>
    <row r="14" spans="1:12" ht="15.75">
      <c r="A14" s="280" t="s">
        <v>134</v>
      </c>
      <c r="B14" s="116"/>
      <c r="C14" s="49"/>
      <c r="D14" s="49"/>
      <c r="E14" s="49"/>
      <c r="F14" s="49"/>
      <c r="G14" s="49"/>
      <c r="H14" s="49"/>
      <c r="I14" s="25"/>
      <c r="J14" s="28"/>
      <c r="K14" s="28"/>
      <c r="L14" s="28"/>
    </row>
    <row r="15" spans="1:12" ht="15">
      <c r="A15" s="44" t="s">
        <v>135</v>
      </c>
      <c r="B15" s="49">
        <v>6522</v>
      </c>
      <c r="C15" s="49">
        <v>6965</v>
      </c>
      <c r="D15" s="49">
        <v>5391</v>
      </c>
      <c r="E15" s="49">
        <v>9311</v>
      </c>
      <c r="F15" s="49">
        <v>8077</v>
      </c>
      <c r="G15" s="49">
        <v>7417</v>
      </c>
      <c r="H15" s="26">
        <v>9507</v>
      </c>
      <c r="I15" s="28">
        <v>13785</v>
      </c>
      <c r="J15" s="28">
        <v>13106</v>
      </c>
      <c r="K15" s="28">
        <v>9825</v>
      </c>
      <c r="L15" s="28">
        <v>12197</v>
      </c>
    </row>
    <row r="16" spans="1:12" ht="15">
      <c r="A16" s="44" t="s">
        <v>586</v>
      </c>
      <c r="B16" s="49">
        <v>1606</v>
      </c>
      <c r="C16" s="49">
        <v>1530</v>
      </c>
      <c r="D16" s="49">
        <v>1833</v>
      </c>
      <c r="E16" s="49">
        <v>1758</v>
      </c>
      <c r="F16" s="49">
        <v>1656</v>
      </c>
      <c r="G16" s="49">
        <v>1797</v>
      </c>
      <c r="H16" s="49">
        <v>2000</v>
      </c>
      <c r="I16" s="28">
        <v>1952</v>
      </c>
      <c r="J16" s="28">
        <v>1875</v>
      </c>
      <c r="K16" s="28">
        <v>2238</v>
      </c>
      <c r="L16" s="28">
        <v>2141</v>
      </c>
    </row>
    <row r="17" spans="1:12" ht="15.75">
      <c r="A17" s="280" t="s">
        <v>142</v>
      </c>
      <c r="B17" s="49"/>
      <c r="C17" s="49"/>
      <c r="D17" s="49"/>
      <c r="E17" s="49"/>
      <c r="F17" s="49"/>
      <c r="G17" s="49"/>
      <c r="H17" s="79"/>
      <c r="I17" s="28"/>
      <c r="J17" s="28"/>
      <c r="K17" s="28" t="s">
        <v>287</v>
      </c>
      <c r="L17" s="28" t="s">
        <v>287</v>
      </c>
    </row>
    <row r="18" spans="1:12" ht="15">
      <c r="A18" s="44" t="s">
        <v>135</v>
      </c>
      <c r="B18" s="55" t="s">
        <v>143</v>
      </c>
      <c r="C18" s="55" t="s">
        <v>143</v>
      </c>
      <c r="D18" s="55" t="s">
        <v>143</v>
      </c>
      <c r="E18" s="55">
        <v>1</v>
      </c>
      <c r="F18" s="55">
        <v>4</v>
      </c>
      <c r="G18" s="55">
        <v>3</v>
      </c>
      <c r="H18" s="55">
        <v>1</v>
      </c>
      <c r="I18" s="55" t="s">
        <v>143</v>
      </c>
      <c r="J18" s="55" t="s">
        <v>143</v>
      </c>
      <c r="K18" s="55" t="s">
        <v>143</v>
      </c>
      <c r="L18" s="55" t="s">
        <v>143</v>
      </c>
    </row>
    <row r="19" spans="1:12" ht="15">
      <c r="A19" s="44" t="s">
        <v>586</v>
      </c>
      <c r="B19" s="49">
        <v>5140</v>
      </c>
      <c r="C19" s="49">
        <v>5217</v>
      </c>
      <c r="D19" s="49">
        <v>5899</v>
      </c>
      <c r="E19" s="49">
        <v>5470</v>
      </c>
      <c r="F19" s="49">
        <v>5842</v>
      </c>
      <c r="G19" s="49">
        <v>5319</v>
      </c>
      <c r="H19" s="28">
        <v>5188</v>
      </c>
      <c r="I19" s="28">
        <v>5439</v>
      </c>
      <c r="J19" s="28">
        <v>6004</v>
      </c>
      <c r="K19" s="28">
        <v>7050</v>
      </c>
      <c r="L19" s="28">
        <v>6336</v>
      </c>
    </row>
    <row r="20" spans="1:12" ht="18.75">
      <c r="A20" s="280" t="s">
        <v>12</v>
      </c>
      <c r="B20" s="116"/>
      <c r="C20" s="49"/>
      <c r="D20" s="49"/>
      <c r="E20" s="49"/>
      <c r="F20" s="49"/>
      <c r="G20" s="49"/>
      <c r="H20" s="49"/>
      <c r="J20" s="28"/>
      <c r="K20" s="28"/>
      <c r="L20" s="28"/>
    </row>
    <row r="21" spans="1:12" ht="15">
      <c r="A21" s="44" t="s">
        <v>135</v>
      </c>
      <c r="B21" s="54" t="s">
        <v>180</v>
      </c>
      <c r="C21" s="54" t="s">
        <v>180</v>
      </c>
      <c r="D21" s="54" t="s">
        <v>180</v>
      </c>
      <c r="E21" s="54" t="s">
        <v>180</v>
      </c>
      <c r="F21" s="54" t="s">
        <v>180</v>
      </c>
      <c r="G21" s="54" t="s">
        <v>180</v>
      </c>
      <c r="H21" s="54" t="s">
        <v>180</v>
      </c>
      <c r="I21" s="54" t="s">
        <v>180</v>
      </c>
      <c r="J21" s="54" t="s">
        <v>180</v>
      </c>
      <c r="K21" s="54" t="s">
        <v>180</v>
      </c>
      <c r="L21" s="54" t="s">
        <v>180</v>
      </c>
    </row>
    <row r="22" spans="1:12" ht="15">
      <c r="A22" s="44" t="s">
        <v>586</v>
      </c>
      <c r="B22" s="54" t="s">
        <v>180</v>
      </c>
      <c r="C22" s="54" t="s">
        <v>180</v>
      </c>
      <c r="D22" s="54" t="s">
        <v>180</v>
      </c>
      <c r="E22" s="54" t="s">
        <v>180</v>
      </c>
      <c r="F22" s="54" t="s">
        <v>180</v>
      </c>
      <c r="G22" s="54" t="s">
        <v>180</v>
      </c>
      <c r="H22" s="54" t="s">
        <v>180</v>
      </c>
      <c r="I22" s="54" t="s">
        <v>180</v>
      </c>
      <c r="J22" s="54" t="s">
        <v>180</v>
      </c>
      <c r="K22" s="54" t="s">
        <v>180</v>
      </c>
      <c r="L22" s="54" t="s">
        <v>180</v>
      </c>
    </row>
    <row r="23" spans="1:12" ht="15.75">
      <c r="A23" s="280" t="s">
        <v>138</v>
      </c>
      <c r="B23" s="49"/>
      <c r="C23" s="49"/>
      <c r="D23" s="49"/>
      <c r="E23" s="49"/>
      <c r="F23" s="49"/>
      <c r="G23" s="49"/>
      <c r="H23" s="79"/>
      <c r="I23" s="28"/>
      <c r="J23" s="55" t="s">
        <v>287</v>
      </c>
      <c r="K23" s="55" t="s">
        <v>287</v>
      </c>
      <c r="L23" s="55" t="s">
        <v>287</v>
      </c>
    </row>
    <row r="24" spans="1:12" ht="15">
      <c r="A24" s="44" t="s">
        <v>135</v>
      </c>
      <c r="B24" s="49">
        <v>15971</v>
      </c>
      <c r="C24" s="49">
        <v>16795</v>
      </c>
      <c r="D24" s="49">
        <v>22622</v>
      </c>
      <c r="E24" s="49">
        <v>18218</v>
      </c>
      <c r="F24" s="49">
        <v>18591</v>
      </c>
      <c r="G24" s="49">
        <v>14304</v>
      </c>
      <c r="H24" s="28">
        <v>17779</v>
      </c>
      <c r="I24" s="28">
        <v>14379</v>
      </c>
      <c r="J24" s="28">
        <v>11103</v>
      </c>
      <c r="K24" s="28">
        <v>10414</v>
      </c>
      <c r="L24" s="28">
        <v>4595</v>
      </c>
    </row>
    <row r="25" spans="1:12" ht="15">
      <c r="A25" s="44" t="s">
        <v>586</v>
      </c>
      <c r="B25" s="49">
        <v>186</v>
      </c>
      <c r="C25" s="49">
        <v>203</v>
      </c>
      <c r="D25" s="49">
        <v>176</v>
      </c>
      <c r="E25" s="49">
        <v>189</v>
      </c>
      <c r="F25" s="49">
        <v>221</v>
      </c>
      <c r="G25" s="49">
        <v>118</v>
      </c>
      <c r="H25" s="49">
        <v>155</v>
      </c>
      <c r="I25" s="28">
        <v>155</v>
      </c>
      <c r="J25" s="28">
        <v>146</v>
      </c>
      <c r="K25" s="28">
        <v>178</v>
      </c>
      <c r="L25" s="28">
        <v>194</v>
      </c>
    </row>
    <row r="26" spans="1:12" ht="15.75">
      <c r="A26" s="280" t="s">
        <v>139</v>
      </c>
      <c r="B26" s="116"/>
      <c r="C26" s="49"/>
      <c r="D26" s="49"/>
      <c r="E26" s="49"/>
      <c r="F26" s="49"/>
      <c r="G26" s="49"/>
      <c r="H26" s="49"/>
      <c r="J26" s="28"/>
      <c r="K26" s="28"/>
      <c r="L26" s="28"/>
    </row>
    <row r="27" spans="1:12" ht="15">
      <c r="A27" s="44" t="s">
        <v>135</v>
      </c>
      <c r="B27" s="54" t="s">
        <v>180</v>
      </c>
      <c r="C27" s="54" t="s">
        <v>180</v>
      </c>
      <c r="D27" s="54" t="s">
        <v>180</v>
      </c>
      <c r="E27" s="54" t="s">
        <v>180</v>
      </c>
      <c r="F27" s="54" t="s">
        <v>180</v>
      </c>
      <c r="G27" s="54" t="s">
        <v>180</v>
      </c>
      <c r="H27" s="54" t="s">
        <v>180</v>
      </c>
      <c r="I27" s="54" t="s">
        <v>180</v>
      </c>
      <c r="J27" s="54" t="s">
        <v>180</v>
      </c>
      <c r="K27" s="54" t="s">
        <v>180</v>
      </c>
      <c r="L27" s="54" t="s">
        <v>180</v>
      </c>
    </row>
    <row r="28" spans="1:12" ht="15">
      <c r="A28" s="44" t="s">
        <v>586</v>
      </c>
      <c r="B28" s="54" t="s">
        <v>180</v>
      </c>
      <c r="C28" s="54" t="s">
        <v>180</v>
      </c>
      <c r="D28" s="54" t="s">
        <v>180</v>
      </c>
      <c r="E28" s="54" t="s">
        <v>180</v>
      </c>
      <c r="F28" s="54" t="s">
        <v>180</v>
      </c>
      <c r="G28" s="54" t="s">
        <v>180</v>
      </c>
      <c r="H28" s="54" t="s">
        <v>180</v>
      </c>
      <c r="I28" s="54" t="s">
        <v>180</v>
      </c>
      <c r="J28" s="54" t="s">
        <v>180</v>
      </c>
      <c r="K28" s="54" t="s">
        <v>180</v>
      </c>
      <c r="L28" s="54" t="s">
        <v>180</v>
      </c>
    </row>
    <row r="29" spans="1:12" ht="15.75">
      <c r="A29" s="280" t="s">
        <v>140</v>
      </c>
      <c r="B29" s="49"/>
      <c r="C29" s="49"/>
      <c r="D29" s="49"/>
      <c r="E29" s="49"/>
      <c r="F29" s="49"/>
      <c r="G29" s="49"/>
      <c r="H29" s="49"/>
      <c r="J29" s="28"/>
      <c r="K29" s="28"/>
      <c r="L29" s="28"/>
    </row>
    <row r="30" spans="1:12" ht="15">
      <c r="A30" s="44" t="s">
        <v>135</v>
      </c>
      <c r="B30" s="49">
        <v>31053</v>
      </c>
      <c r="C30" s="49">
        <v>37640</v>
      </c>
      <c r="D30" s="49">
        <v>38204</v>
      </c>
      <c r="E30" s="49">
        <v>31007</v>
      </c>
      <c r="F30" s="49">
        <v>29376</v>
      </c>
      <c r="G30" s="49">
        <v>26360</v>
      </c>
      <c r="H30" s="28">
        <v>23939</v>
      </c>
      <c r="I30" s="28">
        <v>20494</v>
      </c>
      <c r="J30" s="28">
        <v>19417</v>
      </c>
      <c r="K30" s="28">
        <v>16537</v>
      </c>
      <c r="L30" s="28">
        <v>14507</v>
      </c>
    </row>
    <row r="31" spans="1:12" ht="15">
      <c r="A31" s="44" t="s">
        <v>586</v>
      </c>
      <c r="B31" s="49">
        <v>55</v>
      </c>
      <c r="C31" s="49">
        <v>41</v>
      </c>
      <c r="D31" s="55" t="s">
        <v>143</v>
      </c>
      <c r="E31" s="55">
        <v>159</v>
      </c>
      <c r="F31" s="54" t="s">
        <v>143</v>
      </c>
      <c r="G31" s="55" t="s">
        <v>143</v>
      </c>
      <c r="H31" s="55" t="s">
        <v>143</v>
      </c>
      <c r="I31" s="28">
        <v>47</v>
      </c>
      <c r="J31" s="28">
        <v>30</v>
      </c>
      <c r="K31" s="28">
        <v>36</v>
      </c>
      <c r="L31" s="28">
        <v>32</v>
      </c>
    </row>
    <row r="32" spans="1:12" ht="15.75">
      <c r="A32" s="280" t="s">
        <v>141</v>
      </c>
      <c r="B32" s="49"/>
      <c r="C32" s="49"/>
      <c r="D32" s="49"/>
      <c r="E32" s="49"/>
      <c r="F32" s="49"/>
      <c r="G32" s="49"/>
      <c r="H32" s="79"/>
      <c r="I32" s="28"/>
      <c r="J32" s="28"/>
      <c r="K32" s="28" t="s">
        <v>287</v>
      </c>
      <c r="L32" s="28" t="s">
        <v>287</v>
      </c>
    </row>
    <row r="33" spans="1:12" ht="15">
      <c r="A33" s="44" t="s">
        <v>135</v>
      </c>
      <c r="B33" s="49">
        <v>4227</v>
      </c>
      <c r="C33" s="49">
        <v>2091</v>
      </c>
      <c r="D33" s="49">
        <v>2128</v>
      </c>
      <c r="E33" s="49">
        <v>1922</v>
      </c>
      <c r="F33" s="49">
        <v>2431</v>
      </c>
      <c r="G33" s="49">
        <v>3315</v>
      </c>
      <c r="H33" s="28">
        <v>2983</v>
      </c>
      <c r="I33" s="28">
        <v>3164</v>
      </c>
      <c r="J33" s="28">
        <v>3031</v>
      </c>
      <c r="K33" s="28">
        <v>3336</v>
      </c>
      <c r="L33" s="28">
        <v>2101</v>
      </c>
    </row>
    <row r="34" spans="1:12" ht="15">
      <c r="A34" s="44" t="s">
        <v>586</v>
      </c>
      <c r="B34" s="49">
        <v>228</v>
      </c>
      <c r="C34" s="49">
        <v>245</v>
      </c>
      <c r="D34" s="49">
        <v>201</v>
      </c>
      <c r="E34" s="49">
        <v>223</v>
      </c>
      <c r="F34" s="49">
        <v>227</v>
      </c>
      <c r="G34" s="49">
        <v>186</v>
      </c>
      <c r="H34" s="49">
        <v>225</v>
      </c>
      <c r="I34" s="28">
        <v>161</v>
      </c>
      <c r="J34" s="28">
        <v>175</v>
      </c>
      <c r="K34" s="28">
        <v>166</v>
      </c>
      <c r="L34" s="28">
        <v>151</v>
      </c>
    </row>
    <row r="35" spans="1:12" ht="15.75">
      <c r="A35" s="280" t="s">
        <v>265</v>
      </c>
      <c r="B35" s="49"/>
      <c r="C35" s="49"/>
      <c r="D35" s="49"/>
      <c r="E35" s="49"/>
      <c r="F35" s="49"/>
      <c r="G35" s="49"/>
      <c r="H35" s="49"/>
      <c r="J35" s="28"/>
      <c r="K35" s="28"/>
      <c r="L35" s="28"/>
    </row>
    <row r="36" spans="1:12" ht="15">
      <c r="A36" s="44" t="s">
        <v>135</v>
      </c>
      <c r="B36" s="54" t="s">
        <v>180</v>
      </c>
      <c r="C36" s="54" t="s">
        <v>180</v>
      </c>
      <c r="D36" s="54" t="s">
        <v>180</v>
      </c>
      <c r="E36" s="54" t="s">
        <v>180</v>
      </c>
      <c r="F36" s="54" t="s">
        <v>180</v>
      </c>
      <c r="G36" s="54" t="s">
        <v>180</v>
      </c>
      <c r="H36" s="54" t="s">
        <v>180</v>
      </c>
      <c r="I36" s="54" t="s">
        <v>180</v>
      </c>
      <c r="J36" s="54" t="s">
        <v>180</v>
      </c>
      <c r="K36" s="54" t="s">
        <v>180</v>
      </c>
      <c r="L36" s="54" t="s">
        <v>180</v>
      </c>
    </row>
    <row r="37" spans="1:12" ht="15">
      <c r="A37" s="44" t="s">
        <v>586</v>
      </c>
      <c r="B37" s="54" t="s">
        <v>180</v>
      </c>
      <c r="C37" s="54" t="s">
        <v>180</v>
      </c>
      <c r="D37" s="54" t="s">
        <v>180</v>
      </c>
      <c r="E37" s="54" t="s">
        <v>180</v>
      </c>
      <c r="F37" s="54" t="s">
        <v>180</v>
      </c>
      <c r="G37" s="54" t="s">
        <v>180</v>
      </c>
      <c r="H37" s="54" t="s">
        <v>180</v>
      </c>
      <c r="I37" s="54" t="s">
        <v>180</v>
      </c>
      <c r="J37" s="54" t="s">
        <v>180</v>
      </c>
      <c r="K37" s="54" t="s">
        <v>180</v>
      </c>
      <c r="L37" s="54" t="s">
        <v>180</v>
      </c>
    </row>
    <row r="38" spans="1:12" ht="15.75">
      <c r="A38" s="280" t="s">
        <v>266</v>
      </c>
      <c r="B38" s="49"/>
      <c r="C38" s="49"/>
      <c r="D38" s="49"/>
      <c r="E38" s="49"/>
      <c r="F38" s="49"/>
      <c r="G38" s="49"/>
      <c r="H38" s="79"/>
      <c r="I38" s="28"/>
      <c r="J38" s="28"/>
      <c r="K38" s="28" t="s">
        <v>287</v>
      </c>
      <c r="L38" s="28" t="s">
        <v>287</v>
      </c>
    </row>
    <row r="39" spans="1:12" ht="15">
      <c r="A39" s="44" t="s">
        <v>135</v>
      </c>
      <c r="B39" s="54" t="s">
        <v>180</v>
      </c>
      <c r="C39" s="54">
        <v>445</v>
      </c>
      <c r="D39" s="49">
        <v>326</v>
      </c>
      <c r="E39" s="49">
        <v>285</v>
      </c>
      <c r="F39" s="49">
        <v>347</v>
      </c>
      <c r="G39" s="49">
        <v>436</v>
      </c>
      <c r="H39" s="49">
        <v>249</v>
      </c>
      <c r="I39" s="28">
        <v>451</v>
      </c>
      <c r="J39" s="28">
        <v>369</v>
      </c>
      <c r="K39" s="28">
        <v>143</v>
      </c>
      <c r="L39" s="28">
        <v>230</v>
      </c>
    </row>
    <row r="40" spans="1:12" ht="15">
      <c r="A40" s="44" t="s">
        <v>586</v>
      </c>
      <c r="B40" s="54" t="s">
        <v>180</v>
      </c>
      <c r="C40" s="54">
        <v>1765</v>
      </c>
      <c r="D40" s="49">
        <v>797</v>
      </c>
      <c r="E40" s="49">
        <v>1054</v>
      </c>
      <c r="F40" s="49">
        <v>996</v>
      </c>
      <c r="G40" s="49">
        <v>615</v>
      </c>
      <c r="H40" s="49">
        <v>427</v>
      </c>
      <c r="I40" s="28">
        <v>477</v>
      </c>
      <c r="J40" s="28">
        <v>578</v>
      </c>
      <c r="K40" s="28">
        <v>647</v>
      </c>
      <c r="L40" s="28">
        <v>641</v>
      </c>
    </row>
    <row r="41" spans="1:12" ht="15.75">
      <c r="A41" s="280" t="s">
        <v>144</v>
      </c>
      <c r="B41" s="49"/>
      <c r="C41" s="49"/>
      <c r="D41" s="49"/>
      <c r="E41" s="49"/>
      <c r="F41" s="49"/>
      <c r="G41" s="49"/>
      <c r="H41" s="79"/>
      <c r="I41" s="28"/>
      <c r="J41" s="28"/>
      <c r="K41" s="28" t="s">
        <v>287</v>
      </c>
      <c r="L41" s="28"/>
    </row>
    <row r="42" spans="1:12" ht="15">
      <c r="A42" s="44" t="s">
        <v>135</v>
      </c>
      <c r="B42" s="49">
        <v>868</v>
      </c>
      <c r="C42" s="49">
        <v>852</v>
      </c>
      <c r="D42" s="49">
        <v>1063</v>
      </c>
      <c r="E42" s="49">
        <v>1086</v>
      </c>
      <c r="F42" s="49">
        <v>1092</v>
      </c>
      <c r="G42" s="49">
        <v>1068</v>
      </c>
      <c r="H42" s="28">
        <v>1357</v>
      </c>
      <c r="I42" s="28">
        <v>1396</v>
      </c>
      <c r="J42" s="28">
        <v>1517</v>
      </c>
      <c r="K42" s="28">
        <v>1487</v>
      </c>
      <c r="L42" s="28">
        <v>1468</v>
      </c>
    </row>
    <row r="43" spans="1:12" ht="15">
      <c r="A43" s="44" t="s">
        <v>586</v>
      </c>
      <c r="B43" s="49">
        <v>2919</v>
      </c>
      <c r="C43" s="49">
        <v>2516</v>
      </c>
      <c r="D43" s="49">
        <v>2314</v>
      </c>
      <c r="E43" s="49">
        <v>2759</v>
      </c>
      <c r="F43" s="49">
        <v>2553</v>
      </c>
      <c r="G43" s="49">
        <v>2165</v>
      </c>
      <c r="H43" s="49">
        <v>2531</v>
      </c>
      <c r="I43" s="28">
        <v>3213</v>
      </c>
      <c r="J43" s="28">
        <v>3146</v>
      </c>
      <c r="K43" s="28">
        <v>3644</v>
      </c>
      <c r="L43" s="28">
        <v>3365</v>
      </c>
    </row>
    <row r="44" spans="1:12" ht="15.75">
      <c r="A44" s="280" t="s">
        <v>267</v>
      </c>
      <c r="B44" s="49"/>
      <c r="C44" s="49"/>
      <c r="D44" s="49"/>
      <c r="E44" s="49"/>
      <c r="F44" s="49"/>
      <c r="G44" s="49"/>
      <c r="H44" s="79"/>
      <c r="I44" s="28"/>
      <c r="J44" s="28"/>
      <c r="K44" s="28"/>
      <c r="L44" s="28"/>
    </row>
    <row r="45" spans="1:12" ht="15">
      <c r="A45" s="44" t="s">
        <v>135</v>
      </c>
      <c r="B45" s="54" t="s">
        <v>180</v>
      </c>
      <c r="C45" s="54" t="s">
        <v>180</v>
      </c>
      <c r="D45" s="54" t="s">
        <v>180</v>
      </c>
      <c r="E45" s="54" t="s">
        <v>180</v>
      </c>
      <c r="F45" s="54" t="s">
        <v>180</v>
      </c>
      <c r="G45" s="54" t="s">
        <v>180</v>
      </c>
      <c r="H45" s="54" t="s">
        <v>180</v>
      </c>
      <c r="I45" s="54" t="s">
        <v>180</v>
      </c>
      <c r="J45" s="54" t="s">
        <v>180</v>
      </c>
      <c r="K45" s="54" t="s">
        <v>180</v>
      </c>
      <c r="L45" s="54" t="s">
        <v>180</v>
      </c>
    </row>
    <row r="46" spans="1:12" ht="15">
      <c r="A46" s="44" t="s">
        <v>586</v>
      </c>
      <c r="B46" s="54" t="s">
        <v>180</v>
      </c>
      <c r="C46" s="54" t="s">
        <v>180</v>
      </c>
      <c r="D46" s="54" t="s">
        <v>180</v>
      </c>
      <c r="E46" s="54" t="s">
        <v>180</v>
      </c>
      <c r="F46" s="54" t="s">
        <v>180</v>
      </c>
      <c r="G46" s="54" t="s">
        <v>180</v>
      </c>
      <c r="H46" s="54" t="s">
        <v>180</v>
      </c>
      <c r="I46" s="54" t="s">
        <v>180</v>
      </c>
      <c r="J46" s="54" t="s">
        <v>180</v>
      </c>
      <c r="K46" s="54" t="s">
        <v>180</v>
      </c>
      <c r="L46" s="54" t="s">
        <v>180</v>
      </c>
    </row>
    <row r="47" spans="1:12" ht="15.75">
      <c r="A47" s="280" t="s">
        <v>268</v>
      </c>
      <c r="B47" s="49"/>
      <c r="C47" s="49"/>
      <c r="D47" s="49"/>
      <c r="E47" s="49"/>
      <c r="F47" s="49"/>
      <c r="G47" s="49"/>
      <c r="H47" s="79"/>
      <c r="I47" s="28"/>
      <c r="J47" s="28"/>
      <c r="K47" s="28" t="s">
        <v>287</v>
      </c>
      <c r="L47" s="28" t="s">
        <v>287</v>
      </c>
    </row>
    <row r="48" spans="1:12" ht="15">
      <c r="A48" s="44" t="s">
        <v>135</v>
      </c>
      <c r="B48" s="54" t="s">
        <v>180</v>
      </c>
      <c r="C48" s="54" t="s">
        <v>180</v>
      </c>
      <c r="D48" s="49">
        <v>408</v>
      </c>
      <c r="E48" s="49">
        <v>494</v>
      </c>
      <c r="F48" s="49">
        <v>512</v>
      </c>
      <c r="G48" s="55">
        <v>477</v>
      </c>
      <c r="H48" s="49">
        <v>494</v>
      </c>
      <c r="I48" s="28">
        <v>664</v>
      </c>
      <c r="J48" s="28">
        <v>595</v>
      </c>
      <c r="K48" s="28">
        <v>528</v>
      </c>
      <c r="L48" s="28">
        <v>493</v>
      </c>
    </row>
    <row r="49" spans="1:12" ht="15">
      <c r="A49" s="44" t="s">
        <v>586</v>
      </c>
      <c r="B49" s="54" t="s">
        <v>180</v>
      </c>
      <c r="C49" s="54" t="s">
        <v>180</v>
      </c>
      <c r="D49" s="49">
        <v>639</v>
      </c>
      <c r="E49" s="49">
        <v>607</v>
      </c>
      <c r="F49" s="49">
        <v>591</v>
      </c>
      <c r="G49" s="49">
        <v>539</v>
      </c>
      <c r="H49" s="49">
        <v>564</v>
      </c>
      <c r="I49" s="28">
        <v>558</v>
      </c>
      <c r="J49" s="28">
        <v>607</v>
      </c>
      <c r="K49" s="28">
        <v>507</v>
      </c>
      <c r="L49" s="28">
        <v>485</v>
      </c>
    </row>
    <row r="50" spans="1:12" ht="15.75">
      <c r="A50" s="280" t="s">
        <v>269</v>
      </c>
      <c r="B50" s="49"/>
      <c r="C50" s="49"/>
      <c r="D50" s="49"/>
      <c r="E50" s="49"/>
      <c r="F50" s="49"/>
      <c r="G50" s="49"/>
      <c r="H50" s="79"/>
      <c r="I50" s="28"/>
      <c r="J50" s="28"/>
      <c r="K50" s="28"/>
      <c r="L50" s="28"/>
    </row>
    <row r="51" spans="1:12" ht="15">
      <c r="A51" s="44" t="s">
        <v>135</v>
      </c>
      <c r="B51" s="54" t="s">
        <v>180</v>
      </c>
      <c r="C51" s="54" t="s">
        <v>180</v>
      </c>
      <c r="D51" s="54" t="s">
        <v>180</v>
      </c>
      <c r="E51" s="54" t="s">
        <v>180</v>
      </c>
      <c r="F51" s="54" t="s">
        <v>180</v>
      </c>
      <c r="G51" s="54" t="s">
        <v>180</v>
      </c>
      <c r="H51" s="54" t="s">
        <v>180</v>
      </c>
      <c r="I51" s="54" t="s">
        <v>180</v>
      </c>
      <c r="J51" s="54" t="s">
        <v>180</v>
      </c>
      <c r="K51" s="54" t="s">
        <v>180</v>
      </c>
      <c r="L51" s="54" t="s">
        <v>180</v>
      </c>
    </row>
    <row r="52" spans="1:12" ht="15">
      <c r="A52" s="44" t="s">
        <v>586</v>
      </c>
      <c r="B52" s="54" t="s">
        <v>180</v>
      </c>
      <c r="C52" s="54" t="s">
        <v>180</v>
      </c>
      <c r="D52" s="54" t="s">
        <v>180</v>
      </c>
      <c r="E52" s="54" t="s">
        <v>180</v>
      </c>
      <c r="F52" s="54" t="s">
        <v>180</v>
      </c>
      <c r="G52" s="54" t="s">
        <v>180</v>
      </c>
      <c r="H52" s="54" t="s">
        <v>180</v>
      </c>
      <c r="I52" s="54" t="s">
        <v>180</v>
      </c>
      <c r="J52" s="54" t="s">
        <v>180</v>
      </c>
      <c r="K52" s="54" t="s">
        <v>180</v>
      </c>
      <c r="L52" s="54" t="s">
        <v>180</v>
      </c>
    </row>
    <row r="53" spans="1:12" ht="15.75">
      <c r="A53" s="280" t="s">
        <v>145</v>
      </c>
      <c r="B53" s="49"/>
      <c r="C53" s="49"/>
      <c r="D53" s="49"/>
      <c r="E53" s="49"/>
      <c r="F53" s="49"/>
      <c r="G53" s="49"/>
      <c r="H53" s="79"/>
      <c r="I53" s="28"/>
      <c r="J53" s="28"/>
      <c r="K53" s="28" t="s">
        <v>287</v>
      </c>
      <c r="L53" s="28" t="s">
        <v>287</v>
      </c>
    </row>
    <row r="54" spans="1:12" ht="15">
      <c r="A54" s="44" t="s">
        <v>135</v>
      </c>
      <c r="B54" s="49">
        <v>39210</v>
      </c>
      <c r="C54" s="49">
        <v>41781</v>
      </c>
      <c r="D54" s="49">
        <v>38192</v>
      </c>
      <c r="E54" s="49">
        <v>37762</v>
      </c>
      <c r="F54" s="49">
        <v>38211</v>
      </c>
      <c r="G54" s="49">
        <v>34720</v>
      </c>
      <c r="H54" s="28">
        <v>30855</v>
      </c>
      <c r="I54" s="28">
        <v>29586</v>
      </c>
      <c r="J54" s="28">
        <v>27455</v>
      </c>
      <c r="K54" s="28">
        <v>32738</v>
      </c>
      <c r="L54" s="28">
        <v>34863</v>
      </c>
    </row>
    <row r="55" spans="1:12" ht="15">
      <c r="A55" s="44" t="s">
        <v>586</v>
      </c>
      <c r="B55" s="49">
        <v>5190</v>
      </c>
      <c r="C55" s="49">
        <v>3614</v>
      </c>
      <c r="D55" s="49">
        <v>2951</v>
      </c>
      <c r="E55" s="49">
        <v>3845</v>
      </c>
      <c r="F55" s="49">
        <v>3991</v>
      </c>
      <c r="G55" s="49">
        <v>4032</v>
      </c>
      <c r="H55" s="49">
        <v>4037</v>
      </c>
      <c r="I55" s="28">
        <v>4632</v>
      </c>
      <c r="J55" s="28">
        <v>4101</v>
      </c>
      <c r="K55" s="28">
        <v>3943</v>
      </c>
      <c r="L55" s="28">
        <v>4191</v>
      </c>
    </row>
    <row r="56" spans="1:12" ht="18.75">
      <c r="A56" s="280" t="s">
        <v>13</v>
      </c>
      <c r="B56" s="116"/>
      <c r="C56" s="49"/>
      <c r="D56" s="49"/>
      <c r="E56" s="49"/>
      <c r="F56" s="49"/>
      <c r="G56" s="49"/>
      <c r="H56" s="49"/>
      <c r="I56" s="25"/>
      <c r="J56" s="28"/>
      <c r="K56" s="28"/>
      <c r="L56" s="28"/>
    </row>
    <row r="57" spans="1:12" ht="15">
      <c r="A57" s="44" t="s">
        <v>135</v>
      </c>
      <c r="B57" s="54" t="s">
        <v>180</v>
      </c>
      <c r="C57" s="54" t="s">
        <v>180</v>
      </c>
      <c r="D57" s="54" t="s">
        <v>180</v>
      </c>
      <c r="E57" s="54" t="s">
        <v>180</v>
      </c>
      <c r="F57" s="54" t="s">
        <v>180</v>
      </c>
      <c r="G57" s="54" t="s">
        <v>180</v>
      </c>
      <c r="H57" s="54" t="s">
        <v>180</v>
      </c>
      <c r="I57" s="54" t="s">
        <v>180</v>
      </c>
      <c r="J57" s="54" t="s">
        <v>180</v>
      </c>
      <c r="K57" s="54" t="s">
        <v>180</v>
      </c>
      <c r="L57" s="54" t="s">
        <v>180</v>
      </c>
    </row>
    <row r="58" spans="1:12" ht="15">
      <c r="A58" s="44" t="s">
        <v>136</v>
      </c>
      <c r="B58" s="54" t="s">
        <v>180</v>
      </c>
      <c r="C58" s="54" t="s">
        <v>180</v>
      </c>
      <c r="D58" s="54" t="s">
        <v>180</v>
      </c>
      <c r="E58" s="54" t="s">
        <v>180</v>
      </c>
      <c r="F58" s="54" t="s">
        <v>180</v>
      </c>
      <c r="G58" s="54" t="s">
        <v>180</v>
      </c>
      <c r="H58" s="54" t="s">
        <v>180</v>
      </c>
      <c r="I58" s="54" t="s">
        <v>180</v>
      </c>
      <c r="J58" s="54" t="s">
        <v>180</v>
      </c>
      <c r="K58" s="54" t="s">
        <v>180</v>
      </c>
      <c r="L58" s="54" t="s">
        <v>180</v>
      </c>
    </row>
    <row r="59" spans="1:11" ht="15.75">
      <c r="A59" s="280"/>
      <c r="B59" s="49"/>
      <c r="C59" s="49"/>
      <c r="D59" s="49"/>
      <c r="E59" s="49"/>
      <c r="F59" s="49"/>
      <c r="G59" s="49"/>
      <c r="H59" s="49"/>
      <c r="I59" s="25"/>
      <c r="J59" s="25"/>
      <c r="K59" s="25"/>
    </row>
    <row r="60" spans="1:11" ht="18.75">
      <c r="A60" s="280" t="s">
        <v>14</v>
      </c>
      <c r="B60" s="49"/>
      <c r="C60" s="49"/>
      <c r="D60" s="49"/>
      <c r="E60" s="49"/>
      <c r="F60" s="49"/>
      <c r="G60" s="49"/>
      <c r="H60" s="49"/>
      <c r="I60" s="25"/>
      <c r="J60" s="25"/>
      <c r="K60" s="25"/>
    </row>
    <row r="61" spans="1:12" ht="18">
      <c r="A61" s="44" t="s">
        <v>15</v>
      </c>
      <c r="B61" s="117">
        <v>97851</v>
      </c>
      <c r="C61" s="203">
        <v>106570</v>
      </c>
      <c r="D61" s="107">
        <v>108334</v>
      </c>
      <c r="E61" s="107">
        <v>100087</v>
      </c>
      <c r="F61" s="107">
        <v>98641</v>
      </c>
      <c r="G61" s="242">
        <f aca="true" t="shared" si="0" ref="G61:L62">SUM(G6,G9,G12,G15,G18,G21,G24,G27,G30,G33,G36,G39,G42,G45,G48,G51,G54,G57)</f>
        <v>88100</v>
      </c>
      <c r="H61" s="242">
        <f t="shared" si="0"/>
        <v>87164</v>
      </c>
      <c r="I61" s="242">
        <f t="shared" si="0"/>
        <v>83919</v>
      </c>
      <c r="J61" s="242">
        <f t="shared" si="0"/>
        <v>76593</v>
      </c>
      <c r="K61" s="242">
        <f t="shared" si="0"/>
        <v>75008</v>
      </c>
      <c r="L61" s="242">
        <f t="shared" si="0"/>
        <v>70454</v>
      </c>
    </row>
    <row r="62" spans="1:12" ht="15">
      <c r="A62" s="44" t="s">
        <v>586</v>
      </c>
      <c r="B62" s="244">
        <f>B55+B43+B34+B31+B25+B19+B16+B10</f>
        <v>17828</v>
      </c>
      <c r="C62" s="243">
        <f>C55+C43+C40+C34+C31+C25+C19+C16+C10</f>
        <v>17568</v>
      </c>
      <c r="D62" s="107">
        <v>18599</v>
      </c>
      <c r="E62" s="107">
        <v>19481</v>
      </c>
      <c r="F62" s="107">
        <v>19449</v>
      </c>
      <c r="G62" s="242">
        <f t="shared" si="0"/>
        <v>18373</v>
      </c>
      <c r="H62" s="242">
        <f t="shared" si="0"/>
        <v>19253</v>
      </c>
      <c r="I62" s="242">
        <f t="shared" si="0"/>
        <v>21073</v>
      </c>
      <c r="J62" s="242">
        <f t="shared" si="0"/>
        <v>21029</v>
      </c>
      <c r="K62" s="242">
        <f t="shared" si="0"/>
        <v>22803</v>
      </c>
      <c r="L62" s="242">
        <f t="shared" si="0"/>
        <v>21654</v>
      </c>
    </row>
    <row r="63" spans="1:11" ht="15">
      <c r="A63" s="68"/>
      <c r="B63" s="202"/>
      <c r="C63" s="204"/>
      <c r="D63" s="107"/>
      <c r="E63" s="107"/>
      <c r="F63" s="107"/>
      <c r="G63" s="107"/>
      <c r="I63" s="25"/>
      <c r="J63" s="25"/>
      <c r="K63" s="25"/>
    </row>
    <row r="64" spans="1:11" ht="15.75">
      <c r="A64" s="105" t="s">
        <v>426</v>
      </c>
      <c r="B64" s="202"/>
      <c r="C64" s="204"/>
      <c r="D64" s="107"/>
      <c r="E64" s="107"/>
      <c r="F64" s="107"/>
      <c r="G64" s="107"/>
      <c r="I64" s="25"/>
      <c r="J64" s="25"/>
      <c r="K64" s="25"/>
    </row>
    <row r="65" spans="1:12" ht="15">
      <c r="A65" s="68" t="s">
        <v>427</v>
      </c>
      <c r="B65" s="245">
        <f>SUM(B9,B10,B15,B16,B18,B19,B24,B25,B30,B31,B33,B34,B42,B43,B54,B55)</f>
        <v>115679</v>
      </c>
      <c r="C65" s="246">
        <f>SUM(C9,C10,C15,C16,C18,C19,C24,C25,C30,C31,C33,C34,C39,C40,C42,C43,C54,C55)</f>
        <v>124137</v>
      </c>
      <c r="D65" s="242">
        <f>SUM(D6,D7,D9,D10,D15,D16,D18,D19,D24,D25,D30,D31,D33,D34,D39,D40,D42,D43,D48,D49,D54,D55)</f>
        <v>126933</v>
      </c>
      <c r="E65" s="242">
        <f>SUM(E6,E7,E9,E10,E15,E16,E18,E19,E24,E25,E30,E31,E33,E34,E39,E40,E42,E43,E48,E49,E54,E55)</f>
        <v>119568</v>
      </c>
      <c r="F65" s="242">
        <f>SUM(F6,F7,F9,F10,F15,F16,F18,F19,F24,F25,F30,F31,F33,F34,F39,F40,F42,F43,F48,F49,F54,F55)</f>
        <v>118090</v>
      </c>
      <c r="G65" s="242">
        <f aca="true" t="shared" si="1" ref="G65:L65">SUM(G6:G59)</f>
        <v>106473</v>
      </c>
      <c r="H65" s="242">
        <f t="shared" si="1"/>
        <v>106417</v>
      </c>
      <c r="I65" s="242">
        <f t="shared" si="1"/>
        <v>104992</v>
      </c>
      <c r="J65" s="242">
        <f t="shared" si="1"/>
        <v>97622</v>
      </c>
      <c r="K65" s="242">
        <f t="shared" si="1"/>
        <v>97811</v>
      </c>
      <c r="L65" s="242">
        <f t="shared" si="1"/>
        <v>92108</v>
      </c>
    </row>
    <row r="66" spans="1:12" ht="15">
      <c r="A66" s="291" t="s">
        <v>428</v>
      </c>
      <c r="B66" s="302">
        <v>124713</v>
      </c>
      <c r="C66" s="302">
        <v>130100</v>
      </c>
      <c r="D66" s="302">
        <v>130512</v>
      </c>
      <c r="E66" s="302">
        <v>123820</v>
      </c>
      <c r="F66" s="302">
        <v>122156</v>
      </c>
      <c r="G66" s="302">
        <v>110535</v>
      </c>
      <c r="H66" s="302">
        <v>110444</v>
      </c>
      <c r="I66" s="302">
        <v>108890</v>
      </c>
      <c r="J66" s="302">
        <v>101587</v>
      </c>
      <c r="K66" s="302">
        <v>101952</v>
      </c>
      <c r="L66" s="302">
        <v>96345</v>
      </c>
    </row>
    <row r="67" spans="1:11" s="5" customFormat="1" ht="12.75">
      <c r="A67" s="276" t="s">
        <v>17</v>
      </c>
      <c r="B67" s="276"/>
      <c r="C67" s="276"/>
      <c r="D67" s="276"/>
      <c r="E67" s="276"/>
      <c r="F67" s="276"/>
      <c r="G67" s="231"/>
      <c r="H67" s="231"/>
      <c r="I67" s="231"/>
      <c r="J67" s="231"/>
      <c r="K67" s="231"/>
    </row>
    <row r="68" spans="1:12" s="5" customFormat="1" ht="12.75">
      <c r="A68" s="108" t="s">
        <v>373</v>
      </c>
      <c r="B68" s="56"/>
      <c r="C68" s="56"/>
      <c r="D68" s="56"/>
      <c r="E68" s="56"/>
      <c r="F68" s="56"/>
      <c r="I68" s="231"/>
      <c r="J68" s="231"/>
      <c r="K68" s="231"/>
      <c r="L68" s="267"/>
    </row>
    <row r="69" spans="1:11" s="5" customFormat="1" ht="12.75">
      <c r="A69" s="108" t="s">
        <v>374</v>
      </c>
      <c r="B69" s="56"/>
      <c r="C69" s="56"/>
      <c r="D69" s="56"/>
      <c r="E69" s="56"/>
      <c r="F69" s="56"/>
      <c r="I69" s="231"/>
      <c r="J69" s="231"/>
      <c r="K69" s="231"/>
    </row>
    <row r="70" spans="1:11" s="5" customFormat="1" ht="12.75">
      <c r="A70" s="277" t="s">
        <v>18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</sheetData>
  <printOptions/>
  <pageMargins left="0.75" right="0.75" top="1" bottom="1" header="0.5" footer="0.5"/>
  <pageSetup fitToHeight="1" fitToWidth="1" horizontalDpi="96" verticalDpi="96" orientation="portrait" paperSize="9" scale="62" r:id="rId1"/>
  <headerFooter alignWithMargins="0">
    <oddHeader>&amp;R&amp;"Arial,Bold"&amp;16WATER TRANSPORT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25" customWidth="1"/>
    <col min="2" max="2" width="12.00390625" style="25" customWidth="1"/>
    <col min="3" max="3" width="17.00390625" style="25" customWidth="1"/>
    <col min="4" max="8" width="9.7109375" style="25" customWidth="1"/>
    <col min="9" max="11" width="9.7109375" style="79" customWidth="1"/>
    <col min="12" max="13" width="9.7109375" style="25" customWidth="1"/>
    <col min="14" max="14" width="1.1484375" style="25" customWidth="1"/>
    <col min="15" max="16384" width="9.140625" style="25" customWidth="1"/>
  </cols>
  <sheetData>
    <row r="1" spans="1:13" ht="15.75">
      <c r="A1" s="37" t="s">
        <v>19</v>
      </c>
      <c r="B1" s="33"/>
      <c r="C1" s="33"/>
      <c r="D1" s="33"/>
      <c r="E1" s="33"/>
      <c r="M1" s="309"/>
    </row>
    <row r="2" spans="1:5" ht="15">
      <c r="A2" s="33"/>
      <c r="C2" s="33"/>
      <c r="D2" s="33"/>
      <c r="E2" s="33"/>
    </row>
    <row r="3" spans="1:13" ht="15" customHeight="1">
      <c r="A3" s="312"/>
      <c r="B3" s="312"/>
      <c r="C3" s="312"/>
      <c r="D3" s="303">
        <v>1999</v>
      </c>
      <c r="E3" s="303">
        <v>2000</v>
      </c>
      <c r="F3" s="313">
        <v>2001</v>
      </c>
      <c r="G3" s="313">
        <v>2002</v>
      </c>
      <c r="H3" s="313">
        <v>2003</v>
      </c>
      <c r="I3" s="313">
        <v>2004</v>
      </c>
      <c r="J3" s="313">
        <v>2005</v>
      </c>
      <c r="K3" s="313">
        <v>2006</v>
      </c>
      <c r="L3" s="313">
        <v>2007</v>
      </c>
      <c r="M3" s="313">
        <v>2008</v>
      </c>
    </row>
    <row r="4" spans="2:11" ht="1.5" customHeight="1">
      <c r="B4" s="33"/>
      <c r="C4" s="33"/>
      <c r="D4" s="37"/>
      <c r="H4" s="310"/>
      <c r="I4" s="310"/>
      <c r="K4" s="25"/>
    </row>
    <row r="5" spans="2:13" ht="14.25" customHeight="1">
      <c r="B5" s="33"/>
      <c r="C5" s="33"/>
      <c r="D5" s="37"/>
      <c r="H5" s="310"/>
      <c r="I5" s="310"/>
      <c r="K5" s="25"/>
      <c r="L5" s="309"/>
      <c r="M5" s="236" t="s">
        <v>124</v>
      </c>
    </row>
    <row r="6" spans="2:11" ht="1.5" customHeight="1">
      <c r="B6" s="33"/>
      <c r="C6" s="33"/>
      <c r="D6" s="37"/>
      <c r="H6" s="310"/>
      <c r="I6" s="310"/>
      <c r="J6" s="310"/>
      <c r="K6" s="25"/>
    </row>
    <row r="7" spans="1:11" ht="14.25" customHeight="1">
      <c r="A7" s="37" t="s">
        <v>270</v>
      </c>
      <c r="B7" s="33"/>
      <c r="C7" s="33"/>
      <c r="D7" s="37"/>
      <c r="H7" s="310"/>
      <c r="I7" s="310"/>
      <c r="J7" s="310"/>
      <c r="K7" s="25"/>
    </row>
    <row r="8" spans="2:11" ht="1.5" customHeight="1">
      <c r="B8" s="33"/>
      <c r="C8" s="33"/>
      <c r="D8" s="37"/>
      <c r="H8" s="310"/>
      <c r="I8" s="310"/>
      <c r="J8" s="310"/>
      <c r="K8" s="25"/>
    </row>
    <row r="9" spans="2:11" ht="14.25" customHeight="1">
      <c r="B9" s="2" t="s">
        <v>328</v>
      </c>
      <c r="C9" s="33"/>
      <c r="D9" s="82"/>
      <c r="E9" s="107"/>
      <c r="F9" s="107"/>
      <c r="G9" s="107"/>
      <c r="H9" s="107"/>
      <c r="I9" s="107"/>
      <c r="J9" s="107"/>
      <c r="K9" s="25"/>
    </row>
    <row r="10" spans="2:13" ht="14.25" customHeight="1">
      <c r="B10" s="25" t="s">
        <v>147</v>
      </c>
      <c r="C10" s="33"/>
      <c r="D10" s="31" t="s">
        <v>180</v>
      </c>
      <c r="E10" s="31" t="s">
        <v>180</v>
      </c>
      <c r="F10" s="54" t="s">
        <v>143</v>
      </c>
      <c r="G10" s="54" t="s">
        <v>143</v>
      </c>
      <c r="H10" s="55" t="s">
        <v>143</v>
      </c>
      <c r="I10" s="55" t="s">
        <v>143</v>
      </c>
      <c r="J10" s="55" t="s">
        <v>143</v>
      </c>
      <c r="K10" s="55" t="s">
        <v>143</v>
      </c>
      <c r="L10" s="55" t="s">
        <v>143</v>
      </c>
      <c r="M10" s="55" t="s">
        <v>143</v>
      </c>
    </row>
    <row r="11" spans="2:13" ht="14.25" customHeight="1">
      <c r="B11" s="25" t="s">
        <v>148</v>
      </c>
      <c r="C11" s="33"/>
      <c r="D11" s="31" t="s">
        <v>180</v>
      </c>
      <c r="E11" s="31" t="s">
        <v>180</v>
      </c>
      <c r="F11" s="54" t="s">
        <v>143</v>
      </c>
      <c r="G11" s="54" t="s">
        <v>143</v>
      </c>
      <c r="H11" s="55" t="s">
        <v>143</v>
      </c>
      <c r="I11" s="55" t="s">
        <v>143</v>
      </c>
      <c r="J11" s="55" t="s">
        <v>143</v>
      </c>
      <c r="K11" s="55" t="s">
        <v>143</v>
      </c>
      <c r="L11" s="55" t="s">
        <v>143</v>
      </c>
      <c r="M11" s="55" t="s">
        <v>143</v>
      </c>
    </row>
    <row r="12" spans="2:13" ht="14.25" customHeight="1">
      <c r="B12" s="25" t="s">
        <v>149</v>
      </c>
      <c r="C12" s="33"/>
      <c r="D12" s="31" t="s">
        <v>180</v>
      </c>
      <c r="E12" s="107">
        <v>1506</v>
      </c>
      <c r="F12" s="107">
        <v>1404</v>
      </c>
      <c r="G12" s="107">
        <v>1273</v>
      </c>
      <c r="H12" s="107">
        <v>1274</v>
      </c>
      <c r="I12" s="26">
        <v>1277</v>
      </c>
      <c r="J12" s="26">
        <v>1165</v>
      </c>
      <c r="K12" s="26">
        <v>1222</v>
      </c>
      <c r="L12" s="26">
        <v>1231</v>
      </c>
      <c r="M12" s="26">
        <v>1190</v>
      </c>
    </row>
    <row r="13" spans="2:13" ht="14.25" customHeight="1">
      <c r="B13" s="311" t="s">
        <v>587</v>
      </c>
      <c r="C13" s="33"/>
      <c r="D13" s="31" t="s">
        <v>180</v>
      </c>
      <c r="E13" s="54" t="s">
        <v>143</v>
      </c>
      <c r="F13" s="54" t="s">
        <v>143</v>
      </c>
      <c r="G13" s="55" t="s">
        <v>143</v>
      </c>
      <c r="H13" s="55" t="s">
        <v>143</v>
      </c>
      <c r="I13" s="55" t="s">
        <v>143</v>
      </c>
      <c r="J13" s="55" t="s">
        <v>143</v>
      </c>
      <c r="K13" s="55" t="s">
        <v>143</v>
      </c>
      <c r="L13" s="55" t="s">
        <v>143</v>
      </c>
      <c r="M13" s="55" t="s">
        <v>143</v>
      </c>
    </row>
    <row r="14" spans="2:13" ht="14.25" customHeight="1">
      <c r="B14" s="33" t="s">
        <v>150</v>
      </c>
      <c r="C14" s="33"/>
      <c r="D14" s="80" t="s">
        <v>180</v>
      </c>
      <c r="E14" s="107">
        <v>1506</v>
      </c>
      <c r="F14" s="107">
        <v>1404</v>
      </c>
      <c r="G14" s="107">
        <v>1273</v>
      </c>
      <c r="H14" s="107">
        <v>1274</v>
      </c>
      <c r="I14" s="26">
        <v>1277</v>
      </c>
      <c r="J14" s="26">
        <v>1165</v>
      </c>
      <c r="K14" s="26">
        <v>1222</v>
      </c>
      <c r="L14" s="26">
        <v>1231</v>
      </c>
      <c r="M14" s="26">
        <v>1190</v>
      </c>
    </row>
    <row r="15" spans="6:11" ht="1.5" customHeight="1">
      <c r="F15" s="79"/>
      <c r="G15" s="79"/>
      <c r="H15" s="79"/>
      <c r="I15" s="25"/>
      <c r="J15" s="25"/>
      <c r="K15" s="25"/>
    </row>
    <row r="16" spans="2:11" ht="14.25" customHeight="1">
      <c r="B16" s="2" t="s">
        <v>255</v>
      </c>
      <c r="F16" s="79"/>
      <c r="G16" s="79"/>
      <c r="H16" s="79"/>
      <c r="I16" s="25"/>
      <c r="J16" s="25"/>
      <c r="K16" s="25"/>
    </row>
    <row r="17" spans="2:13" ht="14.25" customHeight="1">
      <c r="B17" s="25" t="s">
        <v>147</v>
      </c>
      <c r="D17" s="54" t="s">
        <v>143</v>
      </c>
      <c r="E17" s="54" t="s">
        <v>143</v>
      </c>
      <c r="F17" s="54" t="s">
        <v>143</v>
      </c>
      <c r="G17" s="55" t="s">
        <v>143</v>
      </c>
      <c r="H17" s="55" t="s">
        <v>143</v>
      </c>
      <c r="I17" s="55" t="s">
        <v>143</v>
      </c>
      <c r="J17" s="55" t="s">
        <v>143</v>
      </c>
      <c r="K17" s="55" t="s">
        <v>143</v>
      </c>
      <c r="L17" s="55" t="s">
        <v>143</v>
      </c>
      <c r="M17" s="55" t="s">
        <v>143</v>
      </c>
    </row>
    <row r="18" spans="2:13" ht="14.25" customHeight="1">
      <c r="B18" s="25" t="s">
        <v>148</v>
      </c>
      <c r="D18" s="54" t="s">
        <v>143</v>
      </c>
      <c r="E18" s="54" t="s">
        <v>143</v>
      </c>
      <c r="F18" s="54" t="s">
        <v>143</v>
      </c>
      <c r="G18" s="55" t="s">
        <v>143</v>
      </c>
      <c r="H18" s="55" t="s">
        <v>143</v>
      </c>
      <c r="I18" s="55" t="s">
        <v>143</v>
      </c>
      <c r="J18" s="55" t="s">
        <v>143</v>
      </c>
      <c r="K18" s="55" t="s">
        <v>143</v>
      </c>
      <c r="L18" s="55" t="s">
        <v>143</v>
      </c>
      <c r="M18" s="55" t="s">
        <v>143</v>
      </c>
    </row>
    <row r="19" spans="2:13" ht="14.25" customHeight="1">
      <c r="B19" s="25" t="s">
        <v>149</v>
      </c>
      <c r="D19" s="49">
        <v>2437</v>
      </c>
      <c r="E19" s="49">
        <v>2283</v>
      </c>
      <c r="F19" s="49">
        <v>2014</v>
      </c>
      <c r="G19" s="49">
        <v>2099</v>
      </c>
      <c r="H19" s="49">
        <v>2328</v>
      </c>
      <c r="I19" s="26">
        <v>2849</v>
      </c>
      <c r="J19" s="26">
        <v>3274</v>
      </c>
      <c r="K19" s="26">
        <v>3145</v>
      </c>
      <c r="L19" s="26">
        <v>3163</v>
      </c>
      <c r="M19" s="26">
        <v>2928</v>
      </c>
    </row>
    <row r="20" spans="2:13" ht="14.25" customHeight="1">
      <c r="B20" s="311" t="s">
        <v>587</v>
      </c>
      <c r="D20" s="54" t="s">
        <v>143</v>
      </c>
      <c r="E20" s="54" t="s">
        <v>143</v>
      </c>
      <c r="F20" s="54" t="s">
        <v>143</v>
      </c>
      <c r="G20" s="55" t="s">
        <v>143</v>
      </c>
      <c r="H20" s="55" t="s">
        <v>143</v>
      </c>
      <c r="I20" s="55" t="s">
        <v>143</v>
      </c>
      <c r="J20" s="55" t="s">
        <v>143</v>
      </c>
      <c r="K20" s="55" t="s">
        <v>143</v>
      </c>
      <c r="L20" s="55" t="s">
        <v>143</v>
      </c>
      <c r="M20" s="55" t="s">
        <v>143</v>
      </c>
    </row>
    <row r="21" spans="2:13" ht="14.25" customHeight="1">
      <c r="B21" s="25" t="s">
        <v>150</v>
      </c>
      <c r="D21" s="49">
        <v>2437</v>
      </c>
      <c r="E21" s="49">
        <v>2283</v>
      </c>
      <c r="F21" s="49">
        <v>2014</v>
      </c>
      <c r="G21" s="49">
        <v>2099</v>
      </c>
      <c r="H21" s="49">
        <v>2328</v>
      </c>
      <c r="I21" s="26">
        <v>2849</v>
      </c>
      <c r="J21" s="26">
        <v>3274</v>
      </c>
      <c r="K21" s="26">
        <v>3145</v>
      </c>
      <c r="L21" s="26">
        <v>3163</v>
      </c>
      <c r="M21" s="26">
        <v>2928</v>
      </c>
    </row>
    <row r="22" spans="3:11" ht="1.5" customHeight="1">
      <c r="C22" s="33"/>
      <c r="D22" s="28"/>
      <c r="F22" s="79"/>
      <c r="G22" s="79"/>
      <c r="H22" s="79"/>
      <c r="I22" s="25"/>
      <c r="J22" s="25"/>
      <c r="K22" s="25"/>
    </row>
    <row r="23" spans="2:11" ht="14.25" customHeight="1">
      <c r="B23" s="2" t="s">
        <v>134</v>
      </c>
      <c r="D23" s="28"/>
      <c r="F23" s="79"/>
      <c r="G23" s="79"/>
      <c r="H23" s="79"/>
      <c r="I23" s="25"/>
      <c r="J23" s="25"/>
      <c r="K23" s="25"/>
    </row>
    <row r="24" spans="2:13" ht="14.25" customHeight="1">
      <c r="B24" s="25" t="s">
        <v>147</v>
      </c>
      <c r="D24" s="49">
        <v>2434</v>
      </c>
      <c r="E24" s="49">
        <v>1780</v>
      </c>
      <c r="F24" s="49">
        <v>2673</v>
      </c>
      <c r="G24" s="49">
        <v>3191</v>
      </c>
      <c r="H24" s="49">
        <v>3112</v>
      </c>
      <c r="I24" s="26">
        <v>3494</v>
      </c>
      <c r="J24" s="26">
        <v>3473</v>
      </c>
      <c r="K24" s="26">
        <v>3626</v>
      </c>
      <c r="L24" s="26">
        <v>3568</v>
      </c>
      <c r="M24" s="26">
        <v>5149</v>
      </c>
    </row>
    <row r="25" spans="2:13" ht="14.25" customHeight="1">
      <c r="B25" s="25" t="s">
        <v>148</v>
      </c>
      <c r="D25" s="49">
        <v>5441</v>
      </c>
      <c r="E25" s="49">
        <v>4333</v>
      </c>
      <c r="F25" s="49">
        <v>7451</v>
      </c>
      <c r="G25" s="49">
        <v>5661</v>
      </c>
      <c r="H25" s="49">
        <v>5072</v>
      </c>
      <c r="I25" s="26">
        <v>6872</v>
      </c>
      <c r="J25" s="26">
        <v>11334</v>
      </c>
      <c r="K25" s="26">
        <v>10397</v>
      </c>
      <c r="L25" s="26">
        <v>7249</v>
      </c>
      <c r="M25" s="26">
        <v>8095</v>
      </c>
    </row>
    <row r="26" spans="2:13" ht="14.25" customHeight="1">
      <c r="B26" s="25" t="s">
        <v>149</v>
      </c>
      <c r="D26" s="49">
        <v>530</v>
      </c>
      <c r="E26" s="49">
        <v>878</v>
      </c>
      <c r="F26" s="49">
        <v>534</v>
      </c>
      <c r="G26" s="49">
        <v>346</v>
      </c>
      <c r="H26" s="49">
        <v>426</v>
      </c>
      <c r="I26" s="49">
        <v>406</v>
      </c>
      <c r="J26" s="49">
        <v>370</v>
      </c>
      <c r="K26" s="49">
        <v>398</v>
      </c>
      <c r="L26" s="26">
        <v>469</v>
      </c>
      <c r="M26" s="26">
        <v>439</v>
      </c>
    </row>
    <row r="27" spans="2:13" ht="14.25" customHeight="1">
      <c r="B27" s="311" t="s">
        <v>587</v>
      </c>
      <c r="D27" s="49">
        <v>90</v>
      </c>
      <c r="E27" s="49">
        <v>233</v>
      </c>
      <c r="F27" s="49">
        <v>411</v>
      </c>
      <c r="G27" s="49">
        <v>534</v>
      </c>
      <c r="H27" s="49">
        <v>604</v>
      </c>
      <c r="I27" s="49">
        <v>736</v>
      </c>
      <c r="J27" s="49">
        <v>560</v>
      </c>
      <c r="K27" s="49">
        <v>560</v>
      </c>
      <c r="L27" s="26">
        <v>777</v>
      </c>
      <c r="M27" s="26">
        <v>654</v>
      </c>
    </row>
    <row r="28" spans="2:15" ht="14.25" customHeight="1">
      <c r="B28" s="25" t="s">
        <v>150</v>
      </c>
      <c r="D28" s="49">
        <v>8495</v>
      </c>
      <c r="E28" s="49">
        <v>7224</v>
      </c>
      <c r="F28" s="49">
        <v>11069</v>
      </c>
      <c r="G28" s="49">
        <v>9733</v>
      </c>
      <c r="H28" s="49">
        <v>9214</v>
      </c>
      <c r="I28" s="26">
        <v>11507</v>
      </c>
      <c r="J28" s="26">
        <v>15737</v>
      </c>
      <c r="K28" s="26">
        <v>14981</v>
      </c>
      <c r="L28" s="26">
        <v>12063</v>
      </c>
      <c r="M28" s="26">
        <v>14338</v>
      </c>
      <c r="O28" s="26"/>
    </row>
    <row r="29" spans="4:11" ht="1.5" customHeight="1">
      <c r="D29" s="28"/>
      <c r="E29" s="49"/>
      <c r="F29" s="49"/>
      <c r="G29" s="49"/>
      <c r="H29" s="49"/>
      <c r="I29" s="25"/>
      <c r="J29" s="25"/>
      <c r="K29" s="25"/>
    </row>
    <row r="30" spans="2:11" ht="14.25" customHeight="1">
      <c r="B30" s="2" t="s">
        <v>142</v>
      </c>
      <c r="D30" s="28"/>
      <c r="E30" s="49"/>
      <c r="F30" s="49"/>
      <c r="G30" s="49"/>
      <c r="H30" s="49"/>
      <c r="I30" s="25"/>
      <c r="J30" s="25"/>
      <c r="K30" s="25"/>
    </row>
    <row r="31" spans="2:13" ht="14.25" customHeight="1">
      <c r="B31" s="25" t="s">
        <v>147</v>
      </c>
      <c r="D31" s="54" t="s">
        <v>143</v>
      </c>
      <c r="E31" s="54" t="s">
        <v>143</v>
      </c>
      <c r="F31" s="54">
        <v>1</v>
      </c>
      <c r="G31" s="54">
        <v>4</v>
      </c>
      <c r="H31" s="55">
        <v>3</v>
      </c>
      <c r="I31" s="55">
        <v>1</v>
      </c>
      <c r="J31" s="55" t="s">
        <v>143</v>
      </c>
      <c r="K31" s="55" t="s">
        <v>143</v>
      </c>
      <c r="L31" s="55" t="s">
        <v>143</v>
      </c>
      <c r="M31" s="55" t="s">
        <v>143</v>
      </c>
    </row>
    <row r="32" spans="2:13" ht="14.25" customHeight="1">
      <c r="B32" s="25" t="s">
        <v>148</v>
      </c>
      <c r="D32" s="49">
        <v>5217</v>
      </c>
      <c r="E32" s="49">
        <v>5899</v>
      </c>
      <c r="F32" s="49">
        <v>5470</v>
      </c>
      <c r="G32" s="49">
        <v>5842</v>
      </c>
      <c r="H32" s="49">
        <v>5319</v>
      </c>
      <c r="I32" s="26">
        <v>5188</v>
      </c>
      <c r="J32" s="26">
        <v>5439</v>
      </c>
      <c r="K32" s="26">
        <v>6004</v>
      </c>
      <c r="L32" s="55">
        <v>7050</v>
      </c>
      <c r="M32" s="55">
        <v>6336</v>
      </c>
    </row>
    <row r="33" spans="2:13" ht="14.25" customHeight="1">
      <c r="B33" s="25" t="s">
        <v>149</v>
      </c>
      <c r="D33" s="54" t="s">
        <v>143</v>
      </c>
      <c r="E33" s="54" t="s">
        <v>143</v>
      </c>
      <c r="F33" s="54" t="s">
        <v>143</v>
      </c>
      <c r="G33" s="55" t="s">
        <v>143</v>
      </c>
      <c r="H33" s="55" t="s">
        <v>143</v>
      </c>
      <c r="I33" s="55" t="s">
        <v>143</v>
      </c>
      <c r="J33" s="55" t="s">
        <v>143</v>
      </c>
      <c r="K33" s="55" t="s">
        <v>143</v>
      </c>
      <c r="L33" s="55" t="s">
        <v>143</v>
      </c>
      <c r="M33" s="55" t="s">
        <v>143</v>
      </c>
    </row>
    <row r="34" spans="2:13" ht="14.25" customHeight="1">
      <c r="B34" s="311" t="s">
        <v>587</v>
      </c>
      <c r="D34" s="54" t="s">
        <v>143</v>
      </c>
      <c r="E34" s="54" t="s">
        <v>143</v>
      </c>
      <c r="F34" s="54" t="s">
        <v>143</v>
      </c>
      <c r="G34" s="55" t="s">
        <v>143</v>
      </c>
      <c r="H34" s="55" t="s">
        <v>143</v>
      </c>
      <c r="I34" s="55" t="s">
        <v>143</v>
      </c>
      <c r="J34" s="55" t="s">
        <v>143</v>
      </c>
      <c r="K34" s="55" t="s">
        <v>143</v>
      </c>
      <c r="L34" s="55" t="s">
        <v>143</v>
      </c>
      <c r="M34" s="55" t="s">
        <v>143</v>
      </c>
    </row>
    <row r="35" spans="2:13" ht="14.25" customHeight="1">
      <c r="B35" s="25" t="s">
        <v>150</v>
      </c>
      <c r="D35" s="49">
        <v>5217</v>
      </c>
      <c r="E35" s="49">
        <v>5899</v>
      </c>
      <c r="F35" s="49">
        <v>5471</v>
      </c>
      <c r="G35" s="49">
        <v>5846</v>
      </c>
      <c r="H35" s="49">
        <v>5322</v>
      </c>
      <c r="I35" s="26">
        <v>5189</v>
      </c>
      <c r="J35" s="26">
        <v>5439</v>
      </c>
      <c r="K35" s="26">
        <v>6004</v>
      </c>
      <c r="L35" s="55">
        <v>7050</v>
      </c>
      <c r="M35" s="55">
        <v>6336</v>
      </c>
    </row>
    <row r="36" spans="2:11" ht="1.5" customHeight="1">
      <c r="B36" s="33"/>
      <c r="C36" s="33"/>
      <c r="D36" s="119"/>
      <c r="E36" s="49"/>
      <c r="F36" s="49"/>
      <c r="G36" s="49"/>
      <c r="H36" s="49"/>
      <c r="I36" s="25"/>
      <c r="J36" s="25"/>
      <c r="K36" s="25"/>
    </row>
    <row r="37" spans="1:11" ht="14.25" customHeight="1">
      <c r="A37" s="2" t="s">
        <v>271</v>
      </c>
      <c r="B37" s="33"/>
      <c r="C37" s="33"/>
      <c r="D37" s="119"/>
      <c r="E37" s="49"/>
      <c r="F37" s="49"/>
      <c r="G37" s="49"/>
      <c r="H37" s="49"/>
      <c r="I37" s="25"/>
      <c r="J37" s="25"/>
      <c r="K37" s="25"/>
    </row>
    <row r="38" spans="2:11" ht="1.5" customHeight="1">
      <c r="B38" s="33"/>
      <c r="C38" s="33"/>
      <c r="D38" s="119"/>
      <c r="E38" s="49"/>
      <c r="F38" s="49"/>
      <c r="G38" s="49"/>
      <c r="H38" s="49"/>
      <c r="I38" s="25"/>
      <c r="J38" s="25"/>
      <c r="K38" s="25"/>
    </row>
    <row r="39" spans="2:11" ht="14.25" customHeight="1">
      <c r="B39" s="2" t="s">
        <v>138</v>
      </c>
      <c r="D39" s="28"/>
      <c r="E39" s="49"/>
      <c r="F39" s="49"/>
      <c r="G39" s="49"/>
      <c r="H39" s="49"/>
      <c r="I39" s="25"/>
      <c r="J39" s="25"/>
      <c r="K39" s="25"/>
    </row>
    <row r="40" spans="2:13" ht="14.25" customHeight="1">
      <c r="B40" s="25" t="s">
        <v>147</v>
      </c>
      <c r="D40" s="49">
        <v>16792</v>
      </c>
      <c r="E40" s="49">
        <v>22623</v>
      </c>
      <c r="F40" s="49">
        <v>18213</v>
      </c>
      <c r="G40" s="49">
        <v>18588</v>
      </c>
      <c r="H40" s="49">
        <v>14299</v>
      </c>
      <c r="I40" s="26">
        <v>17775</v>
      </c>
      <c r="J40" s="26">
        <v>14375</v>
      </c>
      <c r="K40" s="26">
        <v>11100</v>
      </c>
      <c r="L40" s="26">
        <v>10413</v>
      </c>
      <c r="M40" s="26">
        <v>4594</v>
      </c>
    </row>
    <row r="41" spans="2:13" ht="14.25" customHeight="1">
      <c r="B41" s="25" t="s">
        <v>148</v>
      </c>
      <c r="D41" s="49">
        <v>16</v>
      </c>
      <c r="E41" s="49">
        <v>54</v>
      </c>
      <c r="F41" s="49">
        <v>58</v>
      </c>
      <c r="G41" s="49">
        <v>55</v>
      </c>
      <c r="H41" s="49">
        <v>18</v>
      </c>
      <c r="I41" s="49">
        <v>20</v>
      </c>
      <c r="J41" s="49">
        <v>15</v>
      </c>
      <c r="K41" s="49">
        <v>12</v>
      </c>
      <c r="L41" s="26">
        <v>10</v>
      </c>
      <c r="M41" s="26">
        <v>6</v>
      </c>
    </row>
    <row r="42" spans="2:13" ht="14.25" customHeight="1">
      <c r="B42" s="25" t="s">
        <v>149</v>
      </c>
      <c r="D42" s="49">
        <v>106</v>
      </c>
      <c r="E42" s="49">
        <v>100</v>
      </c>
      <c r="F42" s="49">
        <v>87</v>
      </c>
      <c r="G42" s="49">
        <v>131</v>
      </c>
      <c r="H42" s="49">
        <v>70</v>
      </c>
      <c r="I42" s="49">
        <v>116</v>
      </c>
      <c r="J42" s="49">
        <v>115</v>
      </c>
      <c r="K42" s="49">
        <v>115</v>
      </c>
      <c r="L42" s="26">
        <v>153</v>
      </c>
      <c r="M42" s="26">
        <v>161</v>
      </c>
    </row>
    <row r="43" spans="2:13" ht="14.25" customHeight="1">
      <c r="B43" s="311" t="s">
        <v>587</v>
      </c>
      <c r="D43" s="49">
        <v>28</v>
      </c>
      <c r="E43" s="49">
        <v>21</v>
      </c>
      <c r="F43" s="49">
        <v>48</v>
      </c>
      <c r="G43" s="49">
        <v>38</v>
      </c>
      <c r="H43" s="49">
        <v>35</v>
      </c>
      <c r="I43" s="49">
        <v>23</v>
      </c>
      <c r="J43" s="49">
        <v>29</v>
      </c>
      <c r="K43" s="49">
        <v>21</v>
      </c>
      <c r="L43" s="26">
        <v>16</v>
      </c>
      <c r="M43" s="26">
        <v>29</v>
      </c>
    </row>
    <row r="44" spans="2:15" ht="14.25" customHeight="1">
      <c r="B44" s="25" t="s">
        <v>150</v>
      </c>
      <c r="D44" s="49">
        <v>16998</v>
      </c>
      <c r="E44" s="49">
        <v>22798</v>
      </c>
      <c r="F44" s="49">
        <v>18407</v>
      </c>
      <c r="G44" s="49">
        <v>18812</v>
      </c>
      <c r="H44" s="49">
        <v>14422</v>
      </c>
      <c r="I44" s="26">
        <f>SUM(I40:I43)</f>
        <v>17934</v>
      </c>
      <c r="J44" s="26">
        <v>14534</v>
      </c>
      <c r="K44" s="26">
        <v>11249</v>
      </c>
      <c r="L44" s="26">
        <v>10592</v>
      </c>
      <c r="M44" s="26">
        <v>4789</v>
      </c>
      <c r="O44" s="26"/>
    </row>
    <row r="45" spans="4:11" ht="1.5" customHeight="1">
      <c r="D45" s="28"/>
      <c r="E45" s="49"/>
      <c r="F45" s="49"/>
      <c r="G45" s="49"/>
      <c r="H45" s="49"/>
      <c r="I45" s="25"/>
      <c r="J45" s="25"/>
      <c r="K45" s="25"/>
    </row>
    <row r="46" spans="2:11" ht="14.25" customHeight="1">
      <c r="B46" s="2" t="s">
        <v>140</v>
      </c>
      <c r="D46" s="28"/>
      <c r="E46" s="49"/>
      <c r="F46" s="49"/>
      <c r="G46" s="49"/>
      <c r="H46" s="49"/>
      <c r="I46" s="25"/>
      <c r="J46" s="25"/>
      <c r="K46" s="25"/>
    </row>
    <row r="47" spans="2:13" ht="14.25" customHeight="1">
      <c r="B47" s="25" t="s">
        <v>147</v>
      </c>
      <c r="D47" s="49">
        <v>37643</v>
      </c>
      <c r="E47" s="49">
        <v>38204</v>
      </c>
      <c r="F47" s="49">
        <v>31166</v>
      </c>
      <c r="G47" s="49">
        <v>29376</v>
      </c>
      <c r="H47" s="49">
        <v>26360</v>
      </c>
      <c r="I47" s="26">
        <v>23939</v>
      </c>
      <c r="J47" s="26">
        <v>20494</v>
      </c>
      <c r="K47" s="26">
        <v>19417</v>
      </c>
      <c r="L47" s="26">
        <v>16537</v>
      </c>
      <c r="M47" s="26">
        <v>14507</v>
      </c>
    </row>
    <row r="48" spans="2:13" ht="14.25" customHeight="1">
      <c r="B48" s="25" t="s">
        <v>148</v>
      </c>
      <c r="D48" s="49">
        <v>36</v>
      </c>
      <c r="E48" s="54" t="s">
        <v>143</v>
      </c>
      <c r="F48" s="54" t="s">
        <v>143</v>
      </c>
      <c r="G48" s="55" t="s">
        <v>143</v>
      </c>
      <c r="H48" s="55" t="s">
        <v>143</v>
      </c>
      <c r="I48" s="55" t="s">
        <v>143</v>
      </c>
      <c r="J48" s="55" t="s">
        <v>143</v>
      </c>
      <c r="K48" s="55" t="s">
        <v>143</v>
      </c>
      <c r="L48" s="55" t="s">
        <v>143</v>
      </c>
      <c r="M48" s="55" t="s">
        <v>143</v>
      </c>
    </row>
    <row r="49" spans="2:13" ht="14.25" customHeight="1">
      <c r="B49" s="25" t="s">
        <v>149</v>
      </c>
      <c r="D49" s="54" t="s">
        <v>143</v>
      </c>
      <c r="E49" s="54" t="s">
        <v>143</v>
      </c>
      <c r="F49" s="54" t="s">
        <v>143</v>
      </c>
      <c r="G49" s="55" t="s">
        <v>143</v>
      </c>
      <c r="H49" s="55" t="s">
        <v>143</v>
      </c>
      <c r="I49" s="55" t="s">
        <v>143</v>
      </c>
      <c r="J49" s="55" t="s">
        <v>143</v>
      </c>
      <c r="K49" s="55" t="s">
        <v>143</v>
      </c>
      <c r="L49" s="55" t="s">
        <v>143</v>
      </c>
      <c r="M49" s="55" t="s">
        <v>143</v>
      </c>
    </row>
    <row r="50" spans="2:13" ht="14.25" customHeight="1">
      <c r="B50" s="311" t="s">
        <v>587</v>
      </c>
      <c r="D50" s="54">
        <v>1</v>
      </c>
      <c r="E50" s="54" t="s">
        <v>143</v>
      </c>
      <c r="F50" s="54" t="s">
        <v>143</v>
      </c>
      <c r="G50" s="55" t="s">
        <v>143</v>
      </c>
      <c r="H50" s="55" t="s">
        <v>143</v>
      </c>
      <c r="I50" s="55" t="s">
        <v>143</v>
      </c>
      <c r="J50" s="55">
        <v>47</v>
      </c>
      <c r="K50" s="55">
        <v>30</v>
      </c>
      <c r="L50" s="26">
        <v>36</v>
      </c>
      <c r="M50" s="26">
        <v>32</v>
      </c>
    </row>
    <row r="51" spans="2:15" ht="14.25" customHeight="1">
      <c r="B51" s="33" t="s">
        <v>150</v>
      </c>
      <c r="C51" s="33"/>
      <c r="D51" s="49">
        <v>37680</v>
      </c>
      <c r="E51" s="49">
        <v>38204</v>
      </c>
      <c r="F51" s="49">
        <v>31166</v>
      </c>
      <c r="G51" s="49">
        <v>29376</v>
      </c>
      <c r="H51" s="49">
        <v>26360</v>
      </c>
      <c r="I51" s="26">
        <v>23939</v>
      </c>
      <c r="J51" s="26">
        <v>20541</v>
      </c>
      <c r="K51" s="26">
        <v>19447</v>
      </c>
      <c r="L51" s="26">
        <v>16573</v>
      </c>
      <c r="M51" s="26">
        <v>14539</v>
      </c>
      <c r="O51" s="26"/>
    </row>
    <row r="52" spans="4:11" ht="1.5" customHeight="1">
      <c r="D52" s="28"/>
      <c r="E52" s="49"/>
      <c r="F52" s="49"/>
      <c r="G52" s="49"/>
      <c r="H52" s="49"/>
      <c r="I52" s="25"/>
      <c r="J52" s="25"/>
      <c r="K52" s="25"/>
    </row>
    <row r="53" spans="2:11" ht="14.25" customHeight="1">
      <c r="B53" s="2" t="s">
        <v>141</v>
      </c>
      <c r="D53" s="28"/>
      <c r="E53" s="49"/>
      <c r="F53" s="49"/>
      <c r="G53" s="49"/>
      <c r="H53" s="49"/>
      <c r="I53" s="25"/>
      <c r="J53" s="25"/>
      <c r="K53" s="25"/>
    </row>
    <row r="54" spans="2:13" ht="14.25" customHeight="1">
      <c r="B54" s="25" t="s">
        <v>147</v>
      </c>
      <c r="D54" s="49">
        <v>2074</v>
      </c>
      <c r="E54" s="49">
        <v>2116</v>
      </c>
      <c r="F54" s="49">
        <v>1920</v>
      </c>
      <c r="G54" s="49">
        <v>2424</v>
      </c>
      <c r="H54" s="49">
        <v>3321</v>
      </c>
      <c r="I54" s="26">
        <v>2974</v>
      </c>
      <c r="J54" s="26">
        <v>3156</v>
      </c>
      <c r="K54" s="26">
        <v>3026</v>
      </c>
      <c r="L54" s="26">
        <v>3336</v>
      </c>
      <c r="M54" s="26">
        <v>2100</v>
      </c>
    </row>
    <row r="55" spans="2:13" ht="14.25" customHeight="1">
      <c r="B55" s="25" t="s">
        <v>148</v>
      </c>
      <c r="D55" s="49">
        <v>133</v>
      </c>
      <c r="E55" s="49">
        <v>119</v>
      </c>
      <c r="F55" s="49">
        <v>115</v>
      </c>
      <c r="G55" s="49">
        <v>168</v>
      </c>
      <c r="H55" s="49">
        <v>110</v>
      </c>
      <c r="I55" s="49">
        <v>116</v>
      </c>
      <c r="J55" s="49">
        <v>86</v>
      </c>
      <c r="K55" s="49">
        <v>79</v>
      </c>
      <c r="L55" s="49">
        <v>70</v>
      </c>
      <c r="M55" s="49">
        <v>70</v>
      </c>
    </row>
    <row r="56" spans="2:13" ht="14.25" customHeight="1">
      <c r="B56" s="25" t="s">
        <v>149</v>
      </c>
      <c r="D56" s="49">
        <v>46</v>
      </c>
      <c r="E56" s="49">
        <v>33</v>
      </c>
      <c r="F56" s="49">
        <v>14</v>
      </c>
      <c r="G56" s="55" t="s">
        <v>143</v>
      </c>
      <c r="H56" s="55" t="s">
        <v>143</v>
      </c>
      <c r="I56" s="55" t="s">
        <v>143</v>
      </c>
      <c r="J56" s="55" t="s">
        <v>143</v>
      </c>
      <c r="K56" s="55" t="s">
        <v>143</v>
      </c>
      <c r="L56" s="55" t="s">
        <v>143</v>
      </c>
      <c r="M56" s="55" t="s">
        <v>143</v>
      </c>
    </row>
    <row r="57" spans="2:13" ht="14.25" customHeight="1">
      <c r="B57" s="311" t="s">
        <v>587</v>
      </c>
      <c r="D57" s="49">
        <v>83</v>
      </c>
      <c r="E57" s="49">
        <v>61</v>
      </c>
      <c r="F57" s="49">
        <v>96</v>
      </c>
      <c r="G57" s="49">
        <v>67</v>
      </c>
      <c r="H57" s="49">
        <v>70</v>
      </c>
      <c r="I57" s="49">
        <v>118</v>
      </c>
      <c r="J57" s="49">
        <v>84</v>
      </c>
      <c r="K57" s="49">
        <v>101</v>
      </c>
      <c r="L57" s="49">
        <v>97</v>
      </c>
      <c r="M57" s="49">
        <v>81</v>
      </c>
    </row>
    <row r="58" spans="2:15" ht="14.25" customHeight="1">
      <c r="B58" s="25" t="s">
        <v>150</v>
      </c>
      <c r="D58" s="49">
        <v>2336</v>
      </c>
      <c r="E58" s="49">
        <v>2329</v>
      </c>
      <c r="F58" s="49">
        <v>2145</v>
      </c>
      <c r="G58" s="49">
        <v>2658</v>
      </c>
      <c r="H58" s="49">
        <v>3501</v>
      </c>
      <c r="I58" s="26">
        <v>3208</v>
      </c>
      <c r="J58" s="26">
        <v>3325</v>
      </c>
      <c r="K58" s="26">
        <v>3206</v>
      </c>
      <c r="L58" s="26">
        <v>3502</v>
      </c>
      <c r="M58" s="26">
        <v>2252</v>
      </c>
      <c r="O58" s="26"/>
    </row>
    <row r="59" spans="5:11" ht="1.5" customHeight="1">
      <c r="E59" s="49"/>
      <c r="F59" s="49"/>
      <c r="G59" s="49"/>
      <c r="H59" s="49"/>
      <c r="I59" s="25"/>
      <c r="J59" s="25"/>
      <c r="K59" s="25"/>
    </row>
    <row r="60" spans="2:11" ht="14.25" customHeight="1">
      <c r="B60" s="2" t="s">
        <v>302</v>
      </c>
      <c r="D60" s="31"/>
      <c r="E60" s="31"/>
      <c r="F60" s="32"/>
      <c r="G60" s="32"/>
      <c r="H60" s="32"/>
      <c r="I60" s="25"/>
      <c r="J60" s="25"/>
      <c r="K60" s="25"/>
    </row>
    <row r="61" spans="2:13" ht="14.25" customHeight="1">
      <c r="B61" s="25" t="s">
        <v>147</v>
      </c>
      <c r="D61" s="28">
        <v>444</v>
      </c>
      <c r="E61" s="49">
        <v>568</v>
      </c>
      <c r="F61" s="49">
        <v>723</v>
      </c>
      <c r="G61" s="49">
        <v>735</v>
      </c>
      <c r="H61" s="49">
        <v>522</v>
      </c>
      <c r="I61" s="49">
        <v>298</v>
      </c>
      <c r="J61" s="49">
        <v>503</v>
      </c>
      <c r="K61" s="49">
        <v>532</v>
      </c>
      <c r="L61" s="49">
        <v>377</v>
      </c>
      <c r="M61" s="49">
        <v>440</v>
      </c>
    </row>
    <row r="62" spans="2:13" ht="14.25" customHeight="1">
      <c r="B62" s="25" t="s">
        <v>148</v>
      </c>
      <c r="D62" s="28">
        <v>122</v>
      </c>
      <c r="E62" s="49">
        <v>151</v>
      </c>
      <c r="F62" s="49">
        <v>164</v>
      </c>
      <c r="G62" s="49">
        <v>179</v>
      </c>
      <c r="H62" s="49">
        <v>196</v>
      </c>
      <c r="I62" s="49">
        <v>145</v>
      </c>
      <c r="J62" s="49">
        <v>140</v>
      </c>
      <c r="K62" s="49">
        <v>102</v>
      </c>
      <c r="L62" s="49">
        <v>73</v>
      </c>
      <c r="M62" s="49">
        <v>101</v>
      </c>
    </row>
    <row r="63" spans="2:13" ht="14.25" customHeight="1">
      <c r="B63" s="25" t="s">
        <v>149</v>
      </c>
      <c r="D63" s="54" t="s">
        <v>143</v>
      </c>
      <c r="E63" s="54" t="s">
        <v>143</v>
      </c>
      <c r="F63" s="54" t="s">
        <v>143</v>
      </c>
      <c r="G63" s="55" t="s">
        <v>143</v>
      </c>
      <c r="H63" s="55" t="s">
        <v>143</v>
      </c>
      <c r="I63" s="55" t="s">
        <v>143</v>
      </c>
      <c r="J63" s="55" t="s">
        <v>143</v>
      </c>
      <c r="K63" s="55" t="s">
        <v>143</v>
      </c>
      <c r="L63" s="55" t="s">
        <v>143</v>
      </c>
      <c r="M63" s="55" t="s">
        <v>143</v>
      </c>
    </row>
    <row r="64" spans="2:13" ht="14.25" customHeight="1">
      <c r="B64" s="311" t="s">
        <v>587</v>
      </c>
      <c r="D64" s="54">
        <v>1644</v>
      </c>
      <c r="E64" s="54">
        <v>404</v>
      </c>
      <c r="F64" s="54">
        <v>452</v>
      </c>
      <c r="G64" s="54">
        <v>429</v>
      </c>
      <c r="H64" s="55">
        <v>333</v>
      </c>
      <c r="I64" s="55">
        <v>233</v>
      </c>
      <c r="J64" s="55">
        <v>286</v>
      </c>
      <c r="K64" s="55">
        <v>313</v>
      </c>
      <c r="L64" s="55">
        <v>340</v>
      </c>
      <c r="M64" s="55">
        <v>331</v>
      </c>
    </row>
    <row r="65" spans="2:15" ht="14.25" customHeight="1">
      <c r="B65" s="25" t="s">
        <v>150</v>
      </c>
      <c r="D65" s="28">
        <v>2209</v>
      </c>
      <c r="E65" s="49">
        <v>1123</v>
      </c>
      <c r="F65" s="49">
        <v>1339</v>
      </c>
      <c r="G65" s="49">
        <v>1343</v>
      </c>
      <c r="H65" s="49">
        <v>1050</v>
      </c>
      <c r="I65" s="49">
        <v>676</v>
      </c>
      <c r="J65" s="49">
        <v>928</v>
      </c>
      <c r="K65" s="49">
        <v>947</v>
      </c>
      <c r="L65" s="49">
        <v>790</v>
      </c>
      <c r="M65" s="49">
        <v>871</v>
      </c>
      <c r="O65" s="26"/>
    </row>
    <row r="66" spans="4:11" ht="1.5" customHeight="1">
      <c r="D66" s="28"/>
      <c r="E66" s="49"/>
      <c r="F66" s="49"/>
      <c r="G66" s="49"/>
      <c r="H66" s="49"/>
      <c r="I66" s="25"/>
      <c r="J66" s="25"/>
      <c r="K66" s="25"/>
    </row>
    <row r="67" spans="2:11" ht="14.25" customHeight="1">
      <c r="B67" s="2" t="s">
        <v>144</v>
      </c>
      <c r="E67" s="49"/>
      <c r="F67" s="49"/>
      <c r="G67" s="49"/>
      <c r="H67" s="49"/>
      <c r="I67" s="25"/>
      <c r="J67" s="25"/>
      <c r="K67" s="25"/>
    </row>
    <row r="68" spans="2:13" ht="14.25" customHeight="1">
      <c r="B68" s="25" t="s">
        <v>147</v>
      </c>
      <c r="D68" s="49">
        <v>988</v>
      </c>
      <c r="E68" s="49">
        <v>1572</v>
      </c>
      <c r="F68" s="49">
        <v>1801</v>
      </c>
      <c r="G68" s="49">
        <v>1720</v>
      </c>
      <c r="H68" s="49">
        <v>1615</v>
      </c>
      <c r="I68" s="26">
        <v>1962</v>
      </c>
      <c r="J68" s="26">
        <v>2073</v>
      </c>
      <c r="K68" s="26">
        <v>2209</v>
      </c>
      <c r="L68" s="26">
        <v>2214</v>
      </c>
      <c r="M68" s="26">
        <v>2184</v>
      </c>
    </row>
    <row r="69" spans="2:13" ht="14.25" customHeight="1">
      <c r="B69" s="25" t="s">
        <v>148</v>
      </c>
      <c r="D69" s="49">
        <v>346</v>
      </c>
      <c r="E69" s="49">
        <v>322</v>
      </c>
      <c r="F69" s="49">
        <v>380</v>
      </c>
      <c r="G69" s="49">
        <v>295</v>
      </c>
      <c r="H69" s="49">
        <v>269</v>
      </c>
      <c r="I69" s="49">
        <v>330</v>
      </c>
      <c r="J69" s="49">
        <v>394</v>
      </c>
      <c r="K69" s="49">
        <v>373</v>
      </c>
      <c r="L69" s="49">
        <v>371</v>
      </c>
      <c r="M69" s="49">
        <v>308</v>
      </c>
    </row>
    <row r="70" spans="2:13" ht="14.25" customHeight="1">
      <c r="B70" s="25" t="s">
        <v>149</v>
      </c>
      <c r="D70" s="49">
        <v>89</v>
      </c>
      <c r="E70" s="49">
        <v>110</v>
      </c>
      <c r="F70" s="49">
        <v>239</v>
      </c>
      <c r="G70" s="49">
        <v>262</v>
      </c>
      <c r="H70" s="49">
        <v>272</v>
      </c>
      <c r="I70" s="49">
        <v>309</v>
      </c>
      <c r="J70" s="49">
        <v>354</v>
      </c>
      <c r="K70" s="49">
        <v>317</v>
      </c>
      <c r="L70" s="49">
        <v>334</v>
      </c>
      <c r="M70" s="49">
        <v>355</v>
      </c>
    </row>
    <row r="71" spans="2:13" ht="14.25" customHeight="1">
      <c r="B71" s="311" t="s">
        <v>587</v>
      </c>
      <c r="D71" s="31">
        <v>1945</v>
      </c>
      <c r="E71" s="49">
        <v>1373</v>
      </c>
      <c r="F71" s="49">
        <v>1426</v>
      </c>
      <c r="G71" s="49">
        <v>1368</v>
      </c>
      <c r="H71" s="49">
        <v>1077</v>
      </c>
      <c r="I71" s="26">
        <v>1287</v>
      </c>
      <c r="J71" s="26">
        <v>1790</v>
      </c>
      <c r="K71" s="26">
        <v>1765</v>
      </c>
      <c r="L71" s="26">
        <v>2213</v>
      </c>
      <c r="M71" s="26">
        <v>1986</v>
      </c>
    </row>
    <row r="72" spans="2:15" ht="14.25" customHeight="1">
      <c r="B72" s="25" t="s">
        <v>150</v>
      </c>
      <c r="D72" s="49">
        <v>3368</v>
      </c>
      <c r="E72" s="49">
        <v>3377</v>
      </c>
      <c r="F72" s="49">
        <v>3845</v>
      </c>
      <c r="G72" s="49">
        <v>3645</v>
      </c>
      <c r="H72" s="49">
        <v>3233</v>
      </c>
      <c r="I72" s="49">
        <v>3888</v>
      </c>
      <c r="J72" s="49">
        <v>4609</v>
      </c>
      <c r="K72" s="49">
        <v>4663</v>
      </c>
      <c r="L72" s="49">
        <v>5131</v>
      </c>
      <c r="M72" s="49">
        <v>4833</v>
      </c>
      <c r="O72" s="26"/>
    </row>
    <row r="73" spans="4:13" ht="1.5" customHeight="1">
      <c r="D73" s="28"/>
      <c r="E73" s="49"/>
      <c r="F73" s="49"/>
      <c r="G73" s="49"/>
      <c r="H73" s="49"/>
      <c r="I73" s="25"/>
      <c r="J73" s="25"/>
      <c r="K73" s="25"/>
      <c r="L73" s="25" t="s">
        <v>287</v>
      </c>
      <c r="M73" s="25" t="s">
        <v>287</v>
      </c>
    </row>
    <row r="74" spans="2:11" ht="14.25" customHeight="1">
      <c r="B74" s="2" t="s">
        <v>327</v>
      </c>
      <c r="C74" s="33"/>
      <c r="D74" s="31" t="s">
        <v>180</v>
      </c>
      <c r="E74" s="148"/>
      <c r="F74" s="148"/>
      <c r="G74" s="148"/>
      <c r="H74" s="148"/>
      <c r="I74" s="25"/>
      <c r="J74" s="25"/>
      <c r="K74" s="25"/>
    </row>
    <row r="75" spans="2:13" ht="14.25" customHeight="1">
      <c r="B75" s="25" t="s">
        <v>147</v>
      </c>
      <c r="C75" s="33"/>
      <c r="D75" s="31" t="s">
        <v>180</v>
      </c>
      <c r="E75" s="107">
        <v>411</v>
      </c>
      <c r="F75" s="107">
        <v>493</v>
      </c>
      <c r="G75" s="132">
        <v>512</v>
      </c>
      <c r="H75" s="132">
        <v>477</v>
      </c>
      <c r="I75" s="25">
        <v>494</v>
      </c>
      <c r="J75" s="25">
        <v>664</v>
      </c>
      <c r="K75" s="25">
        <v>594</v>
      </c>
      <c r="L75" s="25">
        <v>530</v>
      </c>
      <c r="M75" s="25">
        <v>501</v>
      </c>
    </row>
    <row r="76" spans="2:13" ht="14.25" customHeight="1">
      <c r="B76" s="25" t="s">
        <v>148</v>
      </c>
      <c r="C76" s="33"/>
      <c r="D76" s="31" t="s">
        <v>180</v>
      </c>
      <c r="E76" s="107">
        <v>294</v>
      </c>
      <c r="F76" s="107">
        <v>282</v>
      </c>
      <c r="G76" s="107">
        <v>358</v>
      </c>
      <c r="H76" s="107">
        <v>315</v>
      </c>
      <c r="I76" s="107">
        <v>352</v>
      </c>
      <c r="J76" s="107">
        <v>335</v>
      </c>
      <c r="K76" s="107">
        <v>317</v>
      </c>
      <c r="L76" s="107">
        <v>333</v>
      </c>
      <c r="M76" s="107">
        <v>373</v>
      </c>
    </row>
    <row r="77" spans="2:13" ht="14.25" customHeight="1">
      <c r="B77" s="25" t="s">
        <v>149</v>
      </c>
      <c r="C77" s="33"/>
      <c r="D77" s="31" t="s">
        <v>180</v>
      </c>
      <c r="E77" s="54" t="s">
        <v>143</v>
      </c>
      <c r="F77" s="54" t="s">
        <v>143</v>
      </c>
      <c r="G77" s="55" t="s">
        <v>143</v>
      </c>
      <c r="H77" s="55" t="s">
        <v>143</v>
      </c>
      <c r="I77" s="55" t="s">
        <v>143</v>
      </c>
      <c r="J77" s="55" t="s">
        <v>143</v>
      </c>
      <c r="K77" s="55" t="s">
        <v>143</v>
      </c>
      <c r="L77" s="55" t="s">
        <v>143</v>
      </c>
      <c r="M77" s="55" t="s">
        <v>143</v>
      </c>
    </row>
    <row r="78" spans="2:13" ht="14.25" customHeight="1">
      <c r="B78" s="311" t="s">
        <v>587</v>
      </c>
      <c r="C78" s="33"/>
      <c r="D78" s="31" t="s">
        <v>180</v>
      </c>
      <c r="E78" s="94">
        <v>342</v>
      </c>
      <c r="F78" s="78">
        <v>326</v>
      </c>
      <c r="G78" s="78">
        <v>233</v>
      </c>
      <c r="H78" s="78">
        <v>225</v>
      </c>
      <c r="I78" s="78">
        <v>212</v>
      </c>
      <c r="J78" s="78">
        <v>223</v>
      </c>
      <c r="K78" s="78">
        <v>291</v>
      </c>
      <c r="L78" s="78">
        <v>172</v>
      </c>
      <c r="M78" s="78">
        <v>104</v>
      </c>
    </row>
    <row r="79" spans="2:15" ht="14.25" customHeight="1">
      <c r="B79" s="33" t="s">
        <v>150</v>
      </c>
      <c r="C79" s="33"/>
      <c r="D79" s="80" t="s">
        <v>180</v>
      </c>
      <c r="E79" s="107">
        <v>1047</v>
      </c>
      <c r="F79" s="107">
        <v>1101</v>
      </c>
      <c r="G79" s="107">
        <v>1103</v>
      </c>
      <c r="H79" s="107">
        <v>1016</v>
      </c>
      <c r="I79" s="26">
        <v>1058</v>
      </c>
      <c r="J79" s="26">
        <v>1222</v>
      </c>
      <c r="K79" s="26">
        <v>1202</v>
      </c>
      <c r="L79" s="26">
        <v>1035</v>
      </c>
      <c r="M79" s="26">
        <v>978</v>
      </c>
      <c r="O79" s="26"/>
    </row>
    <row r="80" spans="2:11" ht="1.5" customHeight="1">
      <c r="B80" s="2"/>
      <c r="D80" s="28"/>
      <c r="E80" s="49"/>
      <c r="F80" s="49"/>
      <c r="G80" s="49"/>
      <c r="H80" s="49"/>
      <c r="I80" s="25"/>
      <c r="J80" s="25"/>
      <c r="K80" s="25"/>
    </row>
    <row r="81" spans="2:11" ht="14.25" customHeight="1">
      <c r="B81" s="2" t="s">
        <v>145</v>
      </c>
      <c r="D81" s="28"/>
      <c r="E81" s="49"/>
      <c r="F81" s="49"/>
      <c r="G81" s="49"/>
      <c r="H81" s="49"/>
      <c r="I81" s="25"/>
      <c r="J81" s="25"/>
      <c r="K81" s="25"/>
    </row>
    <row r="82" spans="2:13" ht="14.25" customHeight="1">
      <c r="B82" s="25" t="s">
        <v>147</v>
      </c>
      <c r="D82" s="49">
        <v>42583</v>
      </c>
      <c r="E82" s="49">
        <v>38790</v>
      </c>
      <c r="F82" s="49">
        <v>38444</v>
      </c>
      <c r="G82" s="49">
        <v>38240</v>
      </c>
      <c r="H82" s="49">
        <v>34297</v>
      </c>
      <c r="I82" s="26">
        <v>30756</v>
      </c>
      <c r="J82" s="26">
        <v>29090</v>
      </c>
      <c r="K82" s="26">
        <v>26220</v>
      </c>
      <c r="L82" s="26">
        <v>31578</v>
      </c>
      <c r="M82" s="26">
        <v>33941</v>
      </c>
    </row>
    <row r="83" spans="2:13" ht="14.25" customHeight="1">
      <c r="B83" s="25" t="s">
        <v>148</v>
      </c>
      <c r="D83" s="49">
        <v>1270</v>
      </c>
      <c r="E83" s="49">
        <v>1137</v>
      </c>
      <c r="F83" s="49">
        <v>1221</v>
      </c>
      <c r="G83" s="49">
        <v>1182</v>
      </c>
      <c r="H83" s="49">
        <v>1418</v>
      </c>
      <c r="I83" s="49">
        <v>980</v>
      </c>
      <c r="J83" s="49">
        <v>1596</v>
      </c>
      <c r="K83" s="49">
        <v>2264</v>
      </c>
      <c r="L83" s="49">
        <v>2051</v>
      </c>
      <c r="M83" s="49">
        <v>1994</v>
      </c>
    </row>
    <row r="84" spans="2:13" ht="14.25" customHeight="1">
      <c r="B84" s="25" t="s">
        <v>149</v>
      </c>
      <c r="D84" s="49">
        <v>990</v>
      </c>
      <c r="E84" s="49">
        <v>606</v>
      </c>
      <c r="F84" s="49">
        <v>835</v>
      </c>
      <c r="G84" s="49">
        <v>1688</v>
      </c>
      <c r="H84" s="49">
        <v>2078</v>
      </c>
      <c r="I84" s="26">
        <v>2388</v>
      </c>
      <c r="J84" s="26">
        <v>2361</v>
      </c>
      <c r="K84" s="26">
        <v>2407</v>
      </c>
      <c r="L84" s="26">
        <v>2582</v>
      </c>
      <c r="M84" s="26">
        <v>2627</v>
      </c>
    </row>
    <row r="85" spans="2:13" ht="14.25" customHeight="1">
      <c r="B85" s="311" t="s">
        <v>587</v>
      </c>
      <c r="D85" s="31">
        <v>554</v>
      </c>
      <c r="E85" s="49">
        <v>610</v>
      </c>
      <c r="F85" s="49">
        <v>1107</v>
      </c>
      <c r="G85" s="49">
        <v>1091</v>
      </c>
      <c r="H85" s="49">
        <v>958</v>
      </c>
      <c r="I85" s="49">
        <v>769</v>
      </c>
      <c r="J85" s="49">
        <v>1171</v>
      </c>
      <c r="K85" s="49">
        <v>663</v>
      </c>
      <c r="L85" s="49">
        <v>470</v>
      </c>
      <c r="M85" s="49">
        <v>492</v>
      </c>
    </row>
    <row r="86" spans="1:15" ht="14.25" customHeight="1">
      <c r="A86" s="304"/>
      <c r="B86" s="304" t="s">
        <v>150</v>
      </c>
      <c r="C86" s="304"/>
      <c r="D86" s="302">
        <v>45396</v>
      </c>
      <c r="E86" s="302">
        <v>41143</v>
      </c>
      <c r="F86" s="302">
        <v>41607</v>
      </c>
      <c r="G86" s="302">
        <v>42202</v>
      </c>
      <c r="H86" s="302">
        <v>38752</v>
      </c>
      <c r="I86" s="302">
        <v>34892</v>
      </c>
      <c r="J86" s="302">
        <v>34218</v>
      </c>
      <c r="K86" s="302">
        <v>31556</v>
      </c>
      <c r="L86" s="302">
        <v>36681</v>
      </c>
      <c r="M86" s="302">
        <v>39054</v>
      </c>
      <c r="O86" s="26"/>
    </row>
    <row r="87" spans="1:11" s="5" customFormat="1" ht="14.25" customHeight="1">
      <c r="A87" s="11"/>
      <c r="B87" s="5" t="s">
        <v>303</v>
      </c>
      <c r="C87" s="11"/>
      <c r="D87" s="314"/>
      <c r="E87" s="315"/>
      <c r="F87" s="316"/>
      <c r="G87" s="316"/>
      <c r="H87" s="317"/>
      <c r="I87" s="317"/>
      <c r="J87" s="317"/>
      <c r="K87" s="317"/>
    </row>
    <row r="88" spans="2:11" s="5" customFormat="1" ht="12.75" customHeight="1">
      <c r="B88" s="5" t="s">
        <v>326</v>
      </c>
      <c r="D88" s="318"/>
      <c r="I88" s="231"/>
      <c r="J88" s="231"/>
      <c r="K88" s="231"/>
    </row>
    <row r="89" ht="3.75" customHeight="1">
      <c r="D89" s="190"/>
    </row>
    <row r="90" spans="5:7" ht="78.75" customHeight="1">
      <c r="E90" s="116" t="s">
        <v>335</v>
      </c>
      <c r="F90" s="116" t="s">
        <v>335</v>
      </c>
      <c r="G90" s="116" t="s">
        <v>335</v>
      </c>
    </row>
  </sheetData>
  <printOptions/>
  <pageMargins left="0.7480314960629921" right="0.7480314960629921" top="0.5905511811023623" bottom="0.31496062992125984" header="0.31496062992125984" footer="0.15748031496062992"/>
  <pageSetup fitToHeight="1" fitToWidth="1" horizontalDpi="300" verticalDpi="300" orientation="portrait" paperSize="9" scale="66" r:id="rId1"/>
  <headerFooter alignWithMargins="0">
    <oddHeader>&amp;R&amp;"Arial,Bold"&amp;16WATER TRANSPORT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25" customWidth="1"/>
    <col min="2" max="2" width="4.28125" style="25" customWidth="1"/>
    <col min="3" max="5" width="11.7109375" style="25" customWidth="1"/>
    <col min="6" max="6" width="2.57421875" style="25" customWidth="1"/>
    <col min="7" max="7" width="12.7109375" style="25" customWidth="1"/>
    <col min="8" max="9" width="11.7109375" style="25" customWidth="1"/>
    <col min="10" max="10" width="12.7109375" style="25" customWidth="1"/>
    <col min="11" max="11" width="2.00390625" style="25" customWidth="1"/>
    <col min="12" max="16384" width="9.140625" style="25" customWidth="1"/>
  </cols>
  <sheetData>
    <row r="1" spans="1:11" ht="15.75">
      <c r="A1" s="33" t="s">
        <v>740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thickBot="1">
      <c r="A2" s="134" t="s">
        <v>335</v>
      </c>
      <c r="B2" s="24"/>
      <c r="C2" s="24"/>
      <c r="D2" s="24"/>
      <c r="E2" s="24"/>
      <c r="F2" s="24"/>
      <c r="G2" s="24"/>
      <c r="H2" s="24"/>
      <c r="I2" s="24"/>
      <c r="J2" s="24"/>
      <c r="K2" s="33"/>
    </row>
    <row r="3" spans="1:11" ht="21" customHeight="1" thickBot="1">
      <c r="A3" s="33"/>
      <c r="B3" s="33"/>
      <c r="C3" s="626" t="s">
        <v>152</v>
      </c>
      <c r="D3" s="627"/>
      <c r="E3" s="627"/>
      <c r="F3" s="621"/>
      <c r="G3" s="626" t="s">
        <v>153</v>
      </c>
      <c r="H3" s="627"/>
      <c r="I3" s="627"/>
      <c r="J3" s="622" t="s">
        <v>132</v>
      </c>
      <c r="K3" s="86"/>
    </row>
    <row r="4" spans="1:11" ht="18" customHeight="1" thickBot="1">
      <c r="A4" s="33"/>
      <c r="B4" s="24"/>
      <c r="C4" s="319" t="s">
        <v>157</v>
      </c>
      <c r="D4" s="319" t="s">
        <v>158</v>
      </c>
      <c r="E4" s="90" t="s">
        <v>132</v>
      </c>
      <c r="F4" s="90"/>
      <c r="G4" s="319" t="s">
        <v>160</v>
      </c>
      <c r="H4" s="319" t="s">
        <v>161</v>
      </c>
      <c r="I4" s="90" t="s">
        <v>132</v>
      </c>
      <c r="J4" s="24"/>
      <c r="K4" s="33"/>
    </row>
    <row r="5" spans="1:11" ht="16.5" customHeight="1">
      <c r="A5" s="623"/>
      <c r="J5" s="320" t="s">
        <v>124</v>
      </c>
      <c r="K5" s="321"/>
    </row>
    <row r="6" spans="1:10" ht="14.25" customHeight="1">
      <c r="A6" s="322" t="s">
        <v>264</v>
      </c>
      <c r="B6" s="2"/>
      <c r="C6" s="323" t="s">
        <v>143</v>
      </c>
      <c r="D6" s="323" t="s">
        <v>143</v>
      </c>
      <c r="E6" s="323" t="s">
        <v>143</v>
      </c>
      <c r="F6" s="323"/>
      <c r="G6" s="323">
        <v>647</v>
      </c>
      <c r="H6" s="323">
        <v>584</v>
      </c>
      <c r="I6" s="323">
        <v>1231</v>
      </c>
      <c r="J6" s="323">
        <v>1231</v>
      </c>
    </row>
    <row r="7" spans="1:11" ht="7.5" customHeight="1">
      <c r="A7" s="2"/>
      <c r="C7" s="158"/>
      <c r="D7" s="158"/>
      <c r="E7" s="158"/>
      <c r="F7" s="158"/>
      <c r="G7" s="158"/>
      <c r="H7" s="158"/>
      <c r="I7" s="158"/>
      <c r="J7" s="324"/>
      <c r="K7" s="321"/>
    </row>
    <row r="8" spans="1:10" ht="15.75">
      <c r="A8" s="325" t="s">
        <v>254</v>
      </c>
      <c r="C8" s="323" t="s">
        <v>143</v>
      </c>
      <c r="D8" s="323" t="s">
        <v>143</v>
      </c>
      <c r="E8" s="323" t="s">
        <v>143</v>
      </c>
      <c r="F8" s="323"/>
      <c r="G8" s="323">
        <v>1440</v>
      </c>
      <c r="H8" s="323">
        <v>1723</v>
      </c>
      <c r="I8" s="323">
        <v>3163</v>
      </c>
      <c r="J8" s="323">
        <v>3163</v>
      </c>
    </row>
    <row r="9" spans="1:10" ht="6.75" customHeight="1">
      <c r="A9" s="325"/>
      <c r="C9" s="323"/>
      <c r="D9" s="323"/>
      <c r="E9" s="323"/>
      <c r="F9" s="323"/>
      <c r="G9" s="323"/>
      <c r="H9" s="323"/>
      <c r="I9" s="323"/>
      <c r="J9" s="323"/>
    </row>
    <row r="10" spans="1:10" ht="15.75">
      <c r="A10" s="325" t="s">
        <v>134</v>
      </c>
      <c r="C10" s="323">
        <v>8173</v>
      </c>
      <c r="D10" s="323">
        <v>879</v>
      </c>
      <c r="E10" s="323">
        <v>9053</v>
      </c>
      <c r="F10" s="323"/>
      <c r="G10" s="323">
        <v>1150</v>
      </c>
      <c r="H10" s="323">
        <v>1861</v>
      </c>
      <c r="I10" s="323">
        <v>3011</v>
      </c>
      <c r="J10" s="323">
        <v>12063</v>
      </c>
    </row>
    <row r="11" spans="1:10" ht="7.5" customHeight="1">
      <c r="A11" s="325"/>
      <c r="C11" s="323"/>
      <c r="D11" s="323"/>
      <c r="E11" s="323"/>
      <c r="F11" s="323"/>
      <c r="G11" s="323"/>
      <c r="H11" s="323"/>
      <c r="I11" s="323"/>
      <c r="J11" s="323"/>
    </row>
    <row r="12" spans="1:10" ht="15.75">
      <c r="A12" s="325" t="s">
        <v>142</v>
      </c>
      <c r="B12" s="2"/>
      <c r="C12" s="323" t="s">
        <v>143</v>
      </c>
      <c r="D12" s="323">
        <v>4991</v>
      </c>
      <c r="E12" s="323">
        <v>4991</v>
      </c>
      <c r="F12" s="323"/>
      <c r="G12" s="323" t="s">
        <v>143</v>
      </c>
      <c r="H12" s="323">
        <v>2059</v>
      </c>
      <c r="I12" s="323">
        <v>2059</v>
      </c>
      <c r="J12" s="323">
        <v>7050</v>
      </c>
    </row>
    <row r="13" spans="1:10" ht="7.5" customHeight="1">
      <c r="A13" s="325"/>
      <c r="B13" s="2"/>
      <c r="C13" s="323" t="s">
        <v>287</v>
      </c>
      <c r="D13" s="323" t="s">
        <v>287</v>
      </c>
      <c r="E13" s="323" t="s">
        <v>287</v>
      </c>
      <c r="F13" s="323"/>
      <c r="G13" s="323" t="s">
        <v>287</v>
      </c>
      <c r="H13" s="323" t="s">
        <v>287</v>
      </c>
      <c r="I13" s="323" t="s">
        <v>287</v>
      </c>
      <c r="J13" s="323" t="s">
        <v>287</v>
      </c>
    </row>
    <row r="14" spans="1:10" ht="15.75">
      <c r="A14" s="325" t="s">
        <v>138</v>
      </c>
      <c r="C14" s="323">
        <v>61</v>
      </c>
      <c r="D14" s="323">
        <v>5077</v>
      </c>
      <c r="E14" s="323">
        <v>5138</v>
      </c>
      <c r="F14" s="323"/>
      <c r="G14" s="323">
        <v>3594</v>
      </c>
      <c r="H14" s="323">
        <v>1860</v>
      </c>
      <c r="I14" s="323">
        <v>5454</v>
      </c>
      <c r="J14" s="323">
        <v>10592</v>
      </c>
    </row>
    <row r="15" spans="1:10" ht="7.5" customHeight="1">
      <c r="A15" s="325"/>
      <c r="C15" s="323" t="s">
        <v>287</v>
      </c>
      <c r="D15" s="323" t="s">
        <v>287</v>
      </c>
      <c r="E15" s="323" t="s">
        <v>287</v>
      </c>
      <c r="F15" s="323"/>
      <c r="G15" s="323" t="s">
        <v>287</v>
      </c>
      <c r="H15" s="323" t="s">
        <v>287</v>
      </c>
      <c r="I15" s="323" t="s">
        <v>287</v>
      </c>
      <c r="J15" s="323" t="s">
        <v>287</v>
      </c>
    </row>
    <row r="16" spans="1:10" ht="15.75">
      <c r="A16" s="325" t="s">
        <v>140</v>
      </c>
      <c r="C16" s="323">
        <v>91</v>
      </c>
      <c r="D16" s="323">
        <v>10124</v>
      </c>
      <c r="E16" s="323">
        <v>10215</v>
      </c>
      <c r="F16" s="323"/>
      <c r="G16" s="323">
        <v>2656</v>
      </c>
      <c r="H16" s="323">
        <v>3702</v>
      </c>
      <c r="I16" s="323">
        <v>6358</v>
      </c>
      <c r="J16" s="323">
        <v>16573</v>
      </c>
    </row>
    <row r="17" spans="1:10" ht="7.5" customHeight="1">
      <c r="A17" s="325"/>
      <c r="C17" s="323" t="s">
        <v>287</v>
      </c>
      <c r="D17" s="323" t="s">
        <v>287</v>
      </c>
      <c r="E17" s="323" t="s">
        <v>287</v>
      </c>
      <c r="F17" s="323"/>
      <c r="G17" s="323" t="s">
        <v>287</v>
      </c>
      <c r="H17" s="323" t="s">
        <v>287</v>
      </c>
      <c r="I17" s="323" t="s">
        <v>287</v>
      </c>
      <c r="J17" s="323" t="s">
        <v>287</v>
      </c>
    </row>
    <row r="18" spans="1:10" ht="15.75">
      <c r="A18" s="325" t="s">
        <v>141</v>
      </c>
      <c r="C18" s="323">
        <v>582</v>
      </c>
      <c r="D18" s="323">
        <v>1537</v>
      </c>
      <c r="E18" s="323">
        <v>2120</v>
      </c>
      <c r="F18" s="323"/>
      <c r="G18" s="323">
        <v>1106</v>
      </c>
      <c r="H18" s="323">
        <v>277</v>
      </c>
      <c r="I18" s="323">
        <v>1383</v>
      </c>
      <c r="J18" s="323">
        <v>3502</v>
      </c>
    </row>
    <row r="19" spans="1:10" ht="7.5" customHeight="1">
      <c r="A19" s="325"/>
      <c r="C19" s="323" t="s">
        <v>287</v>
      </c>
      <c r="D19" s="323" t="s">
        <v>287</v>
      </c>
      <c r="E19" s="323" t="s">
        <v>287</v>
      </c>
      <c r="F19" s="323"/>
      <c r="G19" s="323" t="s">
        <v>287</v>
      </c>
      <c r="H19" s="323" t="s">
        <v>287</v>
      </c>
      <c r="I19" s="323" t="s">
        <v>287</v>
      </c>
      <c r="J19" s="323" t="s">
        <v>287</v>
      </c>
    </row>
    <row r="20" spans="1:10" ht="12.75" customHeight="1">
      <c r="A20" s="325" t="s">
        <v>266</v>
      </c>
      <c r="C20" s="323">
        <v>18</v>
      </c>
      <c r="D20" s="323">
        <v>90</v>
      </c>
      <c r="E20" s="323">
        <v>108</v>
      </c>
      <c r="F20" s="323"/>
      <c r="G20" s="323">
        <v>450</v>
      </c>
      <c r="H20" s="323">
        <v>231</v>
      </c>
      <c r="I20" s="323">
        <v>681</v>
      </c>
      <c r="J20" s="323">
        <v>790</v>
      </c>
    </row>
    <row r="21" spans="1:10" ht="7.5" customHeight="1">
      <c r="A21" s="325"/>
      <c r="C21" s="323" t="s">
        <v>287</v>
      </c>
      <c r="D21" s="323" t="s">
        <v>287</v>
      </c>
      <c r="E21" s="323" t="s">
        <v>287</v>
      </c>
      <c r="F21" s="323"/>
      <c r="G21" s="323" t="s">
        <v>287</v>
      </c>
      <c r="H21" s="323" t="s">
        <v>287</v>
      </c>
      <c r="I21" s="323" t="s">
        <v>287</v>
      </c>
      <c r="J21" s="323" t="s">
        <v>287</v>
      </c>
    </row>
    <row r="22" spans="1:10" ht="15.75">
      <c r="A22" s="325" t="s">
        <v>144</v>
      </c>
      <c r="C22" s="323">
        <v>722</v>
      </c>
      <c r="D22" s="323">
        <v>471</v>
      </c>
      <c r="E22" s="323">
        <v>1193</v>
      </c>
      <c r="F22" s="323"/>
      <c r="G22" s="323">
        <v>1819</v>
      </c>
      <c r="H22" s="323">
        <v>2120</v>
      </c>
      <c r="I22" s="323">
        <v>3938</v>
      </c>
      <c r="J22" s="323">
        <v>5131</v>
      </c>
    </row>
    <row r="23" spans="1:10" ht="7.5" customHeight="1">
      <c r="A23" s="325"/>
      <c r="C23" s="323" t="s">
        <v>287</v>
      </c>
      <c r="D23" s="323" t="s">
        <v>287</v>
      </c>
      <c r="E23" s="323" t="s">
        <v>287</v>
      </c>
      <c r="F23" s="323"/>
      <c r="G23" s="323" t="s">
        <v>287</v>
      </c>
      <c r="H23" s="323" t="s">
        <v>287</v>
      </c>
      <c r="I23" s="323" t="s">
        <v>287</v>
      </c>
      <c r="J23" s="323" t="s">
        <v>287</v>
      </c>
    </row>
    <row r="24" spans="1:10" ht="14.25" customHeight="1">
      <c r="A24" s="322" t="s">
        <v>268</v>
      </c>
      <c r="B24" s="2"/>
      <c r="C24" s="323">
        <v>750</v>
      </c>
      <c r="D24" s="323">
        <v>199</v>
      </c>
      <c r="E24" s="323">
        <v>948</v>
      </c>
      <c r="F24" s="323"/>
      <c r="G24" s="323">
        <v>59</v>
      </c>
      <c r="H24" s="323">
        <v>27</v>
      </c>
      <c r="I24" s="323">
        <v>86</v>
      </c>
      <c r="J24" s="323">
        <v>1035</v>
      </c>
    </row>
    <row r="25" spans="1:10" ht="7.5" customHeight="1">
      <c r="A25" s="325"/>
      <c r="C25" s="323" t="s">
        <v>287</v>
      </c>
      <c r="D25" s="323" t="s">
        <v>287</v>
      </c>
      <c r="E25" s="323" t="s">
        <v>287</v>
      </c>
      <c r="F25" s="323"/>
      <c r="G25" s="323" t="s">
        <v>287</v>
      </c>
      <c r="H25" s="323" t="s">
        <v>287</v>
      </c>
      <c r="I25" s="323" t="s">
        <v>287</v>
      </c>
      <c r="J25" s="323" t="s">
        <v>287</v>
      </c>
    </row>
    <row r="26" spans="1:10" ht="15.75">
      <c r="A26" s="325" t="s">
        <v>145</v>
      </c>
      <c r="B26" s="2"/>
      <c r="C26" s="323">
        <v>4213</v>
      </c>
      <c r="D26" s="323">
        <v>22213</v>
      </c>
      <c r="E26" s="323">
        <v>26427</v>
      </c>
      <c r="F26" s="323"/>
      <c r="G26" s="323">
        <v>1218</v>
      </c>
      <c r="H26" s="323">
        <v>9036</v>
      </c>
      <c r="I26" s="323">
        <v>10254</v>
      </c>
      <c r="J26" s="323">
        <v>36681</v>
      </c>
    </row>
    <row r="27" spans="1:10" ht="7.5" customHeight="1">
      <c r="A27" s="327"/>
      <c r="B27" s="2"/>
      <c r="C27" s="328"/>
      <c r="D27" s="328"/>
      <c r="E27" s="328"/>
      <c r="F27" s="328"/>
      <c r="G27" s="328"/>
      <c r="H27" s="328"/>
      <c r="I27" s="328"/>
      <c r="J27" s="328"/>
    </row>
    <row r="28" spans="1:12" ht="16.5" thickBot="1">
      <c r="A28" s="134" t="s">
        <v>307</v>
      </c>
      <c r="B28" s="24"/>
      <c r="C28" s="329">
        <f>SUM(C6:C27)</f>
        <v>14610</v>
      </c>
      <c r="D28" s="329">
        <f>SUM(D6:D27)</f>
        <v>45581</v>
      </c>
      <c r="E28" s="329">
        <f>SUM(E6:E27)</f>
        <v>60193</v>
      </c>
      <c r="F28" s="329"/>
      <c r="G28" s="329">
        <f>SUM(G6:G27)</f>
        <v>14139</v>
      </c>
      <c r="H28" s="329">
        <f>SUM(H6:H27)</f>
        <v>23480</v>
      </c>
      <c r="I28" s="329">
        <f>SUM(I6:I27)</f>
        <v>37618</v>
      </c>
      <c r="J28" s="329">
        <f>SUM(J6:J27)</f>
        <v>97811</v>
      </c>
      <c r="L28" s="330"/>
    </row>
    <row r="29" ht="5.25" customHeight="1"/>
    <row r="30" spans="5:9" ht="15">
      <c r="E30" s="330"/>
      <c r="F30" s="330"/>
      <c r="I30" s="330"/>
    </row>
    <row r="32" ht="15">
      <c r="J32" s="307"/>
    </row>
    <row r="33" spans="1:10" ht="15.75">
      <c r="A33" s="33" t="s">
        <v>697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6.5" thickBot="1">
      <c r="A34" s="134" t="s">
        <v>287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3:10" ht="16.5" thickBot="1">
      <c r="C35" s="626" t="s">
        <v>152</v>
      </c>
      <c r="D35" s="627"/>
      <c r="E35" s="627"/>
      <c r="F35" s="619"/>
      <c r="G35" s="628" t="s">
        <v>153</v>
      </c>
      <c r="H35" s="629"/>
      <c r="I35" s="629"/>
      <c r="J35" s="86" t="s">
        <v>132</v>
      </c>
    </row>
    <row r="36" spans="1:10" ht="32.25" thickBot="1">
      <c r="A36" s="24"/>
      <c r="B36" s="24"/>
      <c r="C36" s="319" t="s">
        <v>157</v>
      </c>
      <c r="D36" s="319" t="s">
        <v>158</v>
      </c>
      <c r="E36" s="90" t="s">
        <v>132</v>
      </c>
      <c r="F36" s="624"/>
      <c r="G36" s="319" t="s">
        <v>160</v>
      </c>
      <c r="H36" s="319" t="s">
        <v>161</v>
      </c>
      <c r="I36" s="90" t="s">
        <v>132</v>
      </c>
      <c r="J36" s="24"/>
    </row>
    <row r="37" ht="15">
      <c r="J37" s="320" t="s">
        <v>124</v>
      </c>
    </row>
    <row r="38" spans="1:10" ht="15.75">
      <c r="A38" s="322" t="s">
        <v>264</v>
      </c>
      <c r="B38" s="2"/>
      <c r="C38" s="323" t="s">
        <v>143</v>
      </c>
      <c r="D38" s="323" t="s">
        <v>143</v>
      </c>
      <c r="E38" s="323" t="s">
        <v>143</v>
      </c>
      <c r="F38" s="323"/>
      <c r="G38" s="323">
        <v>634</v>
      </c>
      <c r="H38" s="323">
        <v>556</v>
      </c>
      <c r="I38" s="323">
        <v>1190</v>
      </c>
      <c r="J38" s="323">
        <v>1190</v>
      </c>
    </row>
    <row r="39" spans="3:10" ht="15">
      <c r="C39" s="158"/>
      <c r="D39" s="158"/>
      <c r="E39" s="158"/>
      <c r="F39" s="158"/>
      <c r="G39" s="158"/>
      <c r="H39" s="158"/>
      <c r="I39" s="158"/>
      <c r="J39" s="324"/>
    </row>
    <row r="40" spans="1:10" ht="15.75">
      <c r="A40" s="325" t="s">
        <v>254</v>
      </c>
      <c r="C40" s="323" t="s">
        <v>143</v>
      </c>
      <c r="D40" s="323" t="s">
        <v>143</v>
      </c>
      <c r="E40" s="323" t="s">
        <v>143</v>
      </c>
      <c r="F40" s="323"/>
      <c r="G40" s="323">
        <v>1294</v>
      </c>
      <c r="H40" s="323">
        <v>1633</v>
      </c>
      <c r="I40" s="323">
        <v>2928</v>
      </c>
      <c r="J40" s="323">
        <v>2928</v>
      </c>
    </row>
    <row r="41" spans="1:10" ht="15">
      <c r="A41" s="326"/>
      <c r="C41" s="323"/>
      <c r="D41" s="323"/>
      <c r="E41" s="323"/>
      <c r="F41" s="323"/>
      <c r="G41" s="323"/>
      <c r="H41" s="323"/>
      <c r="I41" s="323"/>
      <c r="J41" s="323"/>
    </row>
    <row r="42" spans="1:10" ht="15.75">
      <c r="A42" s="325" t="s">
        <v>134</v>
      </c>
      <c r="C42" s="323">
        <v>9902</v>
      </c>
      <c r="D42" s="323">
        <v>1241</v>
      </c>
      <c r="E42" s="323">
        <v>11143</v>
      </c>
      <c r="F42" s="323"/>
      <c r="G42" s="323">
        <v>983</v>
      </c>
      <c r="H42" s="323">
        <v>2211</v>
      </c>
      <c r="I42" s="323">
        <v>3194</v>
      </c>
      <c r="J42" s="323">
        <v>14338</v>
      </c>
    </row>
    <row r="43" spans="1:10" ht="15">
      <c r="A43" s="326"/>
      <c r="C43" s="323"/>
      <c r="D43" s="323"/>
      <c r="E43" s="323"/>
      <c r="F43" s="323"/>
      <c r="G43" s="323"/>
      <c r="H43" s="323"/>
      <c r="I43" s="323"/>
      <c r="J43" s="323"/>
    </row>
    <row r="44" spans="1:10" ht="15.75">
      <c r="A44" s="325" t="s">
        <v>142</v>
      </c>
      <c r="B44" s="2"/>
      <c r="C44" s="323" t="s">
        <v>143</v>
      </c>
      <c r="D44" s="323">
        <v>4309</v>
      </c>
      <c r="E44" s="323">
        <v>4309</v>
      </c>
      <c r="F44" s="323"/>
      <c r="G44" s="323" t="s">
        <v>143</v>
      </c>
      <c r="H44" s="323">
        <v>2026</v>
      </c>
      <c r="I44" s="323">
        <v>2026</v>
      </c>
      <c r="J44" s="323">
        <v>6336</v>
      </c>
    </row>
    <row r="45" spans="1:10" ht="15.75">
      <c r="A45" s="325"/>
      <c r="B45" s="2"/>
      <c r="C45" s="323" t="s">
        <v>287</v>
      </c>
      <c r="D45" s="323" t="s">
        <v>287</v>
      </c>
      <c r="E45" s="323" t="s">
        <v>287</v>
      </c>
      <c r="F45" s="323"/>
      <c r="G45" s="323" t="s">
        <v>287</v>
      </c>
      <c r="H45" s="323"/>
      <c r="I45" s="323"/>
      <c r="J45" s="323"/>
    </row>
    <row r="46" spans="1:10" ht="15.75">
      <c r="A46" s="325" t="s">
        <v>138</v>
      </c>
      <c r="C46" s="323">
        <v>542</v>
      </c>
      <c r="D46" s="323">
        <v>3536</v>
      </c>
      <c r="E46" s="323">
        <v>4077</v>
      </c>
      <c r="F46" s="323"/>
      <c r="G46" s="323">
        <v>234</v>
      </c>
      <c r="H46" s="323">
        <v>478</v>
      </c>
      <c r="I46" s="323">
        <v>712</v>
      </c>
      <c r="J46" s="323">
        <v>4789</v>
      </c>
    </row>
    <row r="47" spans="1:10" ht="15">
      <c r="A47" s="326"/>
      <c r="C47" s="323"/>
      <c r="D47" s="323"/>
      <c r="E47" s="323"/>
      <c r="F47" s="323"/>
      <c r="G47" s="323"/>
      <c r="H47" s="323"/>
      <c r="I47" s="323"/>
      <c r="J47" s="323"/>
    </row>
    <row r="48" spans="1:10" ht="15.75">
      <c r="A48" s="325" t="s">
        <v>140</v>
      </c>
      <c r="C48" s="323">
        <v>89</v>
      </c>
      <c r="D48" s="323">
        <v>7846</v>
      </c>
      <c r="E48" s="323">
        <v>7935</v>
      </c>
      <c r="G48" s="323">
        <v>2291</v>
      </c>
      <c r="H48" s="323">
        <v>4314</v>
      </c>
      <c r="I48" s="323">
        <v>6605</v>
      </c>
      <c r="J48" s="323">
        <v>14539</v>
      </c>
    </row>
    <row r="49" spans="1:10" ht="15">
      <c r="A49" s="326"/>
      <c r="C49" s="323"/>
      <c r="D49" s="323"/>
      <c r="E49" s="323"/>
      <c r="F49" s="323"/>
      <c r="G49" s="323"/>
      <c r="H49" s="323"/>
      <c r="I49" s="323"/>
      <c r="J49" s="323"/>
    </row>
    <row r="50" spans="1:10" ht="15.75">
      <c r="A50" s="325" t="s">
        <v>141</v>
      </c>
      <c r="C50" s="323">
        <v>194</v>
      </c>
      <c r="D50" s="323">
        <v>1077</v>
      </c>
      <c r="E50" s="323">
        <v>1272</v>
      </c>
      <c r="F50" s="323"/>
      <c r="G50" s="323">
        <v>979</v>
      </c>
      <c r="H50" s="323" t="s">
        <v>143</v>
      </c>
      <c r="I50" s="323">
        <v>980</v>
      </c>
      <c r="J50" s="323">
        <v>2252</v>
      </c>
    </row>
    <row r="51" spans="1:10" ht="15">
      <c r="A51" s="326"/>
      <c r="C51" s="323"/>
      <c r="D51" s="323"/>
      <c r="E51" s="323"/>
      <c r="F51" s="323"/>
      <c r="G51" s="323"/>
      <c r="H51" s="323"/>
      <c r="I51" s="323"/>
      <c r="J51" s="323"/>
    </row>
    <row r="52" spans="1:10" ht="15.75">
      <c r="A52" s="325" t="s">
        <v>266</v>
      </c>
      <c r="C52" s="323">
        <v>17</v>
      </c>
      <c r="D52" s="323">
        <v>106</v>
      </c>
      <c r="E52" s="323">
        <v>122</v>
      </c>
      <c r="F52" s="323"/>
      <c r="G52" s="323">
        <v>507</v>
      </c>
      <c r="H52" s="323">
        <v>242</v>
      </c>
      <c r="I52" s="323">
        <v>749</v>
      </c>
      <c r="J52" s="323">
        <v>871</v>
      </c>
    </row>
    <row r="53" spans="1:10" ht="15">
      <c r="A53" s="326"/>
      <c r="C53" s="323"/>
      <c r="D53" s="323"/>
      <c r="E53" s="323"/>
      <c r="F53" s="323"/>
      <c r="G53" s="323"/>
      <c r="H53" s="323"/>
      <c r="I53" s="323"/>
      <c r="J53" s="323"/>
    </row>
    <row r="54" spans="1:10" ht="15.75">
      <c r="A54" s="325" t="s">
        <v>144</v>
      </c>
      <c r="C54" s="323">
        <v>677</v>
      </c>
      <c r="D54" s="323">
        <v>461</v>
      </c>
      <c r="E54" s="323">
        <v>1138</v>
      </c>
      <c r="F54" s="323"/>
      <c r="G54" s="323">
        <v>1730</v>
      </c>
      <c r="H54" s="323">
        <v>1965</v>
      </c>
      <c r="I54" s="323">
        <v>3694</v>
      </c>
      <c r="J54" s="323">
        <v>4833</v>
      </c>
    </row>
    <row r="55" spans="1:10" ht="15.75">
      <c r="A55" s="325"/>
      <c r="C55" s="323"/>
      <c r="D55" s="323"/>
      <c r="E55" s="323"/>
      <c r="F55" s="323"/>
      <c r="G55" s="323"/>
      <c r="H55" s="323"/>
      <c r="I55" s="323"/>
      <c r="J55" s="323"/>
    </row>
    <row r="56" spans="1:10" ht="15.75">
      <c r="A56" s="322" t="s">
        <v>268</v>
      </c>
      <c r="B56" s="2"/>
      <c r="C56" s="323">
        <v>714</v>
      </c>
      <c r="D56" s="323">
        <v>167</v>
      </c>
      <c r="E56" s="323">
        <v>881</v>
      </c>
      <c r="F56" s="323"/>
      <c r="G56" s="323">
        <v>75</v>
      </c>
      <c r="H56" s="323">
        <v>23</v>
      </c>
      <c r="I56" s="323">
        <v>98</v>
      </c>
      <c r="J56" s="323">
        <v>978</v>
      </c>
    </row>
    <row r="57" spans="1:10" ht="15">
      <c r="A57" s="326"/>
      <c r="C57" s="323"/>
      <c r="D57" s="323"/>
      <c r="E57" s="323"/>
      <c r="F57" s="323"/>
      <c r="G57" s="323"/>
      <c r="H57" s="323"/>
      <c r="I57" s="323"/>
      <c r="J57" s="323"/>
    </row>
    <row r="58" spans="1:10" ht="15.75">
      <c r="A58" s="325" t="s">
        <v>145</v>
      </c>
      <c r="B58" s="2"/>
      <c r="C58" s="323">
        <v>3971</v>
      </c>
      <c r="D58" s="323">
        <v>23672</v>
      </c>
      <c r="E58" s="323">
        <v>27644</v>
      </c>
      <c r="F58" s="323"/>
      <c r="G58" s="323">
        <v>884</v>
      </c>
      <c r="H58" s="323">
        <v>10526</v>
      </c>
      <c r="I58" s="323">
        <v>11410</v>
      </c>
      <c r="J58" s="323">
        <v>39054</v>
      </c>
    </row>
    <row r="59" spans="1:10" ht="15.75">
      <c r="A59" s="327"/>
      <c r="B59" s="2"/>
      <c r="C59" s="328"/>
      <c r="D59" s="328"/>
      <c r="E59" s="328"/>
      <c r="F59" s="328"/>
      <c r="G59" s="328"/>
      <c r="H59" s="328"/>
      <c r="I59" s="328"/>
      <c r="J59" s="328"/>
    </row>
    <row r="60" spans="1:12" ht="16.5" thickBot="1">
      <c r="A60" s="134" t="s">
        <v>307</v>
      </c>
      <c r="B60" s="24"/>
      <c r="C60" s="329">
        <f aca="true" t="shared" si="0" ref="C60:J60">SUM(C38:C59)</f>
        <v>16106</v>
      </c>
      <c r="D60" s="329">
        <f t="shared" si="0"/>
        <v>42415</v>
      </c>
      <c r="E60" s="329">
        <f t="shared" si="0"/>
        <v>58521</v>
      </c>
      <c r="F60" s="329"/>
      <c r="G60" s="329">
        <f t="shared" si="0"/>
        <v>9611</v>
      </c>
      <c r="H60" s="329">
        <f t="shared" si="0"/>
        <v>23974</v>
      </c>
      <c r="I60" s="329">
        <f t="shared" si="0"/>
        <v>33586</v>
      </c>
      <c r="J60" s="329">
        <f t="shared" si="0"/>
        <v>92108</v>
      </c>
      <c r="L60" s="330"/>
    </row>
    <row r="62" spans="5:9" ht="15">
      <c r="E62" s="330"/>
      <c r="F62" s="330"/>
      <c r="I62" s="330"/>
    </row>
    <row r="63" ht="4.5" customHeight="1"/>
  </sheetData>
  <mergeCells count="4">
    <mergeCell ref="C3:E3"/>
    <mergeCell ref="G3:I3"/>
    <mergeCell ref="C35:E35"/>
    <mergeCell ref="G35:I35"/>
  </mergeCells>
  <printOptions/>
  <pageMargins left="0.75" right="0.75" top="1" bottom="1" header="0.5" footer="0.5"/>
  <pageSetup fitToHeight="1" fitToWidth="1" horizontalDpi="96" verticalDpi="96" orientation="portrait" paperSize="9" scale="80" r:id="rId1"/>
  <headerFooter alignWithMargins="0">
    <oddHeader>&amp;R&amp;"Arial,Bold"&amp;12WATER TRANSPORT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00390625" style="25" customWidth="1"/>
    <col min="2" max="2" width="12.7109375" style="25" customWidth="1"/>
    <col min="3" max="3" width="14.57421875" style="25" customWidth="1"/>
    <col min="4" max="4" width="14.421875" style="25" customWidth="1"/>
    <col min="5" max="5" width="13.57421875" style="25" customWidth="1"/>
    <col min="6" max="6" width="14.57421875" style="25" customWidth="1"/>
    <col min="7" max="7" width="14.421875" style="25" customWidth="1"/>
    <col min="8" max="8" width="14.7109375" style="25" customWidth="1"/>
    <col min="9" max="9" width="8.8515625" style="25" customWidth="1"/>
    <col min="10" max="10" width="33.00390625" style="25" customWidth="1"/>
    <col min="11" max="16384" width="9.140625" style="25" customWidth="1"/>
  </cols>
  <sheetData>
    <row r="1" spans="1:9" ht="15.75">
      <c r="A1" s="37" t="s">
        <v>698</v>
      </c>
      <c r="B1" s="33"/>
      <c r="C1" s="33"/>
      <c r="D1" s="33"/>
      <c r="E1" s="33"/>
      <c r="F1" s="33"/>
      <c r="G1" s="33"/>
      <c r="H1" s="33"/>
      <c r="I1" s="33"/>
    </row>
    <row r="2" spans="1:9" ht="6" customHeight="1">
      <c r="A2" s="33"/>
      <c r="B2" s="37"/>
      <c r="C2" s="37"/>
      <c r="D2" s="37"/>
      <c r="E2" s="33"/>
      <c r="F2" s="33"/>
      <c r="G2" s="33"/>
      <c r="H2" s="33"/>
      <c r="I2" s="33"/>
    </row>
    <row r="3" spans="1:9" s="338" customFormat="1" ht="30.75" customHeight="1">
      <c r="A3" s="339"/>
      <c r="B3" s="630" t="s">
        <v>152</v>
      </c>
      <c r="C3" s="630"/>
      <c r="D3" s="340" t="s">
        <v>154</v>
      </c>
      <c r="E3" s="630" t="s">
        <v>153</v>
      </c>
      <c r="F3" s="630"/>
      <c r="G3" s="340" t="s">
        <v>155</v>
      </c>
      <c r="H3" s="340" t="s">
        <v>156</v>
      </c>
      <c r="I3" s="334"/>
    </row>
    <row r="4" spans="1:9" s="338" customFormat="1" ht="33.75" customHeight="1">
      <c r="A4" s="341"/>
      <c r="B4" s="342" t="s">
        <v>157</v>
      </c>
      <c r="C4" s="342" t="s">
        <v>158</v>
      </c>
      <c r="D4" s="343" t="s">
        <v>159</v>
      </c>
      <c r="E4" s="342" t="s">
        <v>160</v>
      </c>
      <c r="F4" s="342" t="s">
        <v>161</v>
      </c>
      <c r="G4" s="343" t="s">
        <v>159</v>
      </c>
      <c r="H4" s="343" t="s">
        <v>162</v>
      </c>
      <c r="I4" s="334"/>
    </row>
    <row r="5" spans="2:9" ht="15.75">
      <c r="B5" s="335"/>
      <c r="C5" s="335"/>
      <c r="D5" s="335"/>
      <c r="E5" s="335"/>
      <c r="F5" s="335"/>
      <c r="G5" s="335"/>
      <c r="H5" s="344" t="s">
        <v>124</v>
      </c>
      <c r="I5" s="336"/>
    </row>
    <row r="6" spans="1:9" ht="15.75">
      <c r="A6" s="2" t="s">
        <v>705</v>
      </c>
      <c r="B6" s="335"/>
      <c r="C6" s="335"/>
      <c r="D6" s="335"/>
      <c r="E6" s="335"/>
      <c r="F6" s="335"/>
      <c r="G6" s="335"/>
      <c r="H6" s="344"/>
      <c r="I6" s="336"/>
    </row>
    <row r="7" spans="1:8" ht="17.25" customHeight="1">
      <c r="A7" s="206" t="s">
        <v>546</v>
      </c>
      <c r="B7" s="595">
        <v>34.435</v>
      </c>
      <c r="C7" s="595">
        <v>2687.017</v>
      </c>
      <c r="D7" s="597">
        <f>SUM(B7:C7)</f>
        <v>2721.4519999999998</v>
      </c>
      <c r="E7" s="595">
        <v>11.822</v>
      </c>
      <c r="F7" s="595">
        <v>772.928</v>
      </c>
      <c r="G7" s="279">
        <f>SUM(E7:F7)</f>
        <v>784.75</v>
      </c>
      <c r="H7" s="279">
        <f>D7+G7</f>
        <v>3506.2019999999998</v>
      </c>
    </row>
    <row r="8" spans="1:8" ht="17.25" customHeight="1">
      <c r="A8" s="206" t="s">
        <v>547</v>
      </c>
      <c r="B8" s="595">
        <v>4311.804</v>
      </c>
      <c r="C8" s="595">
        <v>29073.62</v>
      </c>
      <c r="D8" s="597">
        <f>SUM(B8:C8)</f>
        <v>33385.424</v>
      </c>
      <c r="E8" s="595">
        <v>3529.2470000000003</v>
      </c>
      <c r="F8" s="595">
        <v>12465.857</v>
      </c>
      <c r="G8" s="279">
        <f aca="true" t="shared" si="0" ref="G8:G47">SUM(E8:F8)</f>
        <v>15995.104</v>
      </c>
      <c r="H8" s="279">
        <f aca="true" t="shared" si="1" ref="H8:H44">D8+G8</f>
        <v>49380.528</v>
      </c>
    </row>
    <row r="9" spans="1:8" ht="17.25" customHeight="1">
      <c r="A9" s="206" t="s">
        <v>548</v>
      </c>
      <c r="B9" s="595">
        <v>1688.9170000000001</v>
      </c>
      <c r="C9" s="595">
        <v>3353.544</v>
      </c>
      <c r="D9" s="597">
        <f>SUM(B9:C9)</f>
        <v>5042.461</v>
      </c>
      <c r="E9" s="595">
        <v>1809.045</v>
      </c>
      <c r="F9" s="595">
        <v>2550.205</v>
      </c>
      <c r="G9" s="279">
        <f t="shared" si="0"/>
        <v>4359.25</v>
      </c>
      <c r="H9" s="279">
        <f t="shared" si="1"/>
        <v>9401.711</v>
      </c>
    </row>
    <row r="10" spans="1:8" ht="17.25" customHeight="1">
      <c r="A10" s="206" t="s">
        <v>549</v>
      </c>
      <c r="B10" s="595">
        <v>414.445</v>
      </c>
      <c r="C10" s="595">
        <v>0</v>
      </c>
      <c r="D10" s="597">
        <f>SUM(B10:C10)</f>
        <v>414.445</v>
      </c>
      <c r="E10" s="595">
        <v>255.449</v>
      </c>
      <c r="F10" s="595">
        <v>456.995</v>
      </c>
      <c r="G10" s="279">
        <f t="shared" si="0"/>
        <v>712.444</v>
      </c>
      <c r="H10" s="279">
        <f t="shared" si="1"/>
        <v>1126.889</v>
      </c>
    </row>
    <row r="11" spans="1:8" ht="17.25" customHeight="1">
      <c r="A11" s="206" t="s">
        <v>706</v>
      </c>
      <c r="B11" s="595">
        <v>6449.601000000001</v>
      </c>
      <c r="C11" s="595">
        <v>35114.665</v>
      </c>
      <c r="D11" s="597">
        <f>SUM(B11:C11)</f>
        <v>41564.266</v>
      </c>
      <c r="E11" s="598">
        <v>5605.563</v>
      </c>
      <c r="F11" s="598">
        <v>16246.261999999999</v>
      </c>
      <c r="G11" s="279">
        <f>SUM(E11:F11)</f>
        <v>21851.824999999997</v>
      </c>
      <c r="H11" s="279">
        <f>D11+G11</f>
        <v>63416.091</v>
      </c>
    </row>
    <row r="12" spans="1:8" ht="17.25" customHeight="1">
      <c r="A12" s="206"/>
      <c r="B12" s="595"/>
      <c r="C12" s="595"/>
      <c r="D12" s="597"/>
      <c r="E12" s="598"/>
      <c r="F12" s="598"/>
      <c r="G12" s="279"/>
      <c r="H12" s="279"/>
    </row>
    <row r="13" spans="1:8" ht="17.25" customHeight="1">
      <c r="A13" s="594" t="s">
        <v>707</v>
      </c>
      <c r="B13" s="595"/>
      <c r="C13" s="595"/>
      <c r="D13" s="597"/>
      <c r="E13" s="598"/>
      <c r="F13" s="598"/>
      <c r="G13" s="279"/>
      <c r="H13" s="279"/>
    </row>
    <row r="14" spans="1:8" ht="17.25" customHeight="1">
      <c r="A14" s="206" t="s">
        <v>550</v>
      </c>
      <c r="B14" s="595">
        <v>124.8</v>
      </c>
      <c r="C14" s="595">
        <v>0</v>
      </c>
      <c r="D14" s="597">
        <f>SUM(B14:C14)</f>
        <v>124.8</v>
      </c>
      <c r="E14" s="595">
        <v>1.598</v>
      </c>
      <c r="F14" s="595">
        <v>0</v>
      </c>
      <c r="G14" s="279">
        <f t="shared" si="0"/>
        <v>1.598</v>
      </c>
      <c r="H14" s="279">
        <f t="shared" si="1"/>
        <v>126.398</v>
      </c>
    </row>
    <row r="15" spans="1:8" ht="17.25" customHeight="1">
      <c r="A15" s="206" t="s">
        <v>551</v>
      </c>
      <c r="B15" s="595">
        <v>6631.338999999999</v>
      </c>
      <c r="C15" s="595">
        <v>120.557</v>
      </c>
      <c r="D15" s="597">
        <f>SUM(B15:C15)</f>
        <v>6751.895999999999</v>
      </c>
      <c r="E15" s="595">
        <v>16.434</v>
      </c>
      <c r="F15" s="595">
        <v>1397.257</v>
      </c>
      <c r="G15" s="279">
        <f t="shared" si="0"/>
        <v>1413.691</v>
      </c>
      <c r="H15" s="279">
        <f t="shared" si="1"/>
        <v>8165.586999999999</v>
      </c>
    </row>
    <row r="16" spans="1:8" ht="32.25" customHeight="1">
      <c r="A16" s="206" t="s">
        <v>552</v>
      </c>
      <c r="B16" s="595">
        <v>490.085</v>
      </c>
      <c r="C16" s="595">
        <v>190.845</v>
      </c>
      <c r="D16" s="597">
        <f>SUM(B16:C16)</f>
        <v>680.93</v>
      </c>
      <c r="E16" s="595">
        <v>55.469</v>
      </c>
      <c r="F16" s="595">
        <v>50.919</v>
      </c>
      <c r="G16" s="279">
        <f t="shared" si="0"/>
        <v>106.388</v>
      </c>
      <c r="H16" s="279">
        <f t="shared" si="1"/>
        <v>787.318</v>
      </c>
    </row>
    <row r="17" spans="1:8" ht="17.25" customHeight="1">
      <c r="A17" s="206" t="s">
        <v>553</v>
      </c>
      <c r="B17" s="595">
        <v>675.8829999999999</v>
      </c>
      <c r="C17" s="595">
        <v>4367.707</v>
      </c>
      <c r="D17" s="597">
        <f>SUM(B17:C17)</f>
        <v>5043.59</v>
      </c>
      <c r="E17" s="595">
        <v>982.9320000000001</v>
      </c>
      <c r="F17" s="595">
        <v>2177.075</v>
      </c>
      <c r="G17" s="279">
        <f t="shared" si="0"/>
        <v>3160.007</v>
      </c>
      <c r="H17" s="279">
        <f t="shared" si="1"/>
        <v>8203.597</v>
      </c>
    </row>
    <row r="18" spans="1:8" ht="15">
      <c r="A18" s="195" t="s">
        <v>708</v>
      </c>
      <c r="B18" s="598">
        <v>7922.107</v>
      </c>
      <c r="C18" s="595">
        <v>4679.109000000001</v>
      </c>
      <c r="D18" s="597">
        <f>SUM(B18:C18)</f>
        <v>12601.216</v>
      </c>
      <c r="E18" s="598">
        <v>1056.4330000000002</v>
      </c>
      <c r="F18" s="598">
        <v>3625.251</v>
      </c>
      <c r="G18" s="279">
        <f>SUM(E18:F18)</f>
        <v>4681.684</v>
      </c>
      <c r="H18" s="279">
        <f>D18+G18</f>
        <v>17282.9</v>
      </c>
    </row>
    <row r="19" spans="1:8" ht="15">
      <c r="A19" s="206"/>
      <c r="B19" s="598"/>
      <c r="C19" s="595"/>
      <c r="D19" s="597"/>
      <c r="E19" s="598"/>
      <c r="F19" s="598"/>
      <c r="G19" s="279"/>
      <c r="H19" s="279"/>
    </row>
    <row r="20" spans="1:8" ht="15.75">
      <c r="A20" s="2" t="s">
        <v>709</v>
      </c>
      <c r="B20" s="598"/>
      <c r="C20" s="595"/>
      <c r="D20" s="597"/>
      <c r="E20" s="598"/>
      <c r="F20" s="598"/>
      <c r="G20" s="279"/>
      <c r="H20" s="279"/>
    </row>
    <row r="21" spans="1:8" ht="17.25" customHeight="1">
      <c r="A21" s="206" t="s">
        <v>554</v>
      </c>
      <c r="B21" s="595">
        <v>205.009</v>
      </c>
      <c r="C21" s="595">
        <v>438.95099999999996</v>
      </c>
      <c r="D21" s="597">
        <f>SUM(B21:C21)</f>
        <v>643.9599999999999</v>
      </c>
      <c r="E21" s="595">
        <v>119.69899999999998</v>
      </c>
      <c r="F21" s="595">
        <v>201.569</v>
      </c>
      <c r="G21" s="279">
        <f t="shared" si="0"/>
        <v>321.268</v>
      </c>
      <c r="H21" s="279">
        <f t="shared" si="1"/>
        <v>965.2279999999998</v>
      </c>
    </row>
    <row r="22" spans="1:8" ht="17.25" customHeight="1">
      <c r="A22" s="206" t="s">
        <v>555</v>
      </c>
      <c r="B22" s="595">
        <v>323.11899999999997</v>
      </c>
      <c r="C22" s="595">
        <v>898.635</v>
      </c>
      <c r="D22" s="597">
        <f>SUM(B22:C22)</f>
        <v>1221.754</v>
      </c>
      <c r="E22" s="595">
        <v>155.04399999999998</v>
      </c>
      <c r="F22" s="595">
        <v>369.428</v>
      </c>
      <c r="G22" s="279">
        <f t="shared" si="0"/>
        <v>524.472</v>
      </c>
      <c r="H22" s="279">
        <f t="shared" si="1"/>
        <v>1746.2259999999999</v>
      </c>
    </row>
    <row r="23" spans="1:8" ht="17.25" customHeight="1">
      <c r="A23" s="206" t="s">
        <v>556</v>
      </c>
      <c r="B23" s="595">
        <v>38.272</v>
      </c>
      <c r="C23" s="595">
        <v>104.665</v>
      </c>
      <c r="D23" s="597">
        <f>SUM(B23:C23)</f>
        <v>142.937</v>
      </c>
      <c r="E23" s="595">
        <v>0</v>
      </c>
      <c r="F23" s="595">
        <v>0</v>
      </c>
      <c r="G23" s="279">
        <f t="shared" si="0"/>
        <v>0</v>
      </c>
      <c r="H23" s="279">
        <f t="shared" si="1"/>
        <v>142.937</v>
      </c>
    </row>
    <row r="24" spans="1:8" ht="17.25" customHeight="1">
      <c r="A24" s="206" t="s">
        <v>557</v>
      </c>
      <c r="B24" s="595">
        <v>90.551</v>
      </c>
      <c r="C24" s="595">
        <v>101.691</v>
      </c>
      <c r="D24" s="597">
        <f>SUM(B24:C24)</f>
        <v>192.24200000000002</v>
      </c>
      <c r="E24" s="595">
        <v>0.579</v>
      </c>
      <c r="F24" s="595">
        <v>0.558</v>
      </c>
      <c r="G24" s="279">
        <f t="shared" si="0"/>
        <v>1.137</v>
      </c>
      <c r="H24" s="279">
        <f t="shared" si="1"/>
        <v>193.37900000000002</v>
      </c>
    </row>
    <row r="25" spans="1:8" ht="17.25" customHeight="1">
      <c r="A25" s="195" t="s">
        <v>710</v>
      </c>
      <c r="B25" s="595">
        <v>656.9509999999999</v>
      </c>
      <c r="C25" s="595">
        <v>1544.1</v>
      </c>
      <c r="D25" s="597">
        <f>SUM(B25:C25)</f>
        <v>2201.051</v>
      </c>
      <c r="E25" s="595">
        <v>275.362</v>
      </c>
      <c r="F25" s="595">
        <v>571.666</v>
      </c>
      <c r="G25" s="279">
        <f>SUM(E25:F25)</f>
        <v>847.028</v>
      </c>
      <c r="H25" s="279">
        <f>D25+G25</f>
        <v>3048.0789999999997</v>
      </c>
    </row>
    <row r="26" spans="1:8" ht="14.25" customHeight="1">
      <c r="A26" s="206"/>
      <c r="B26" s="598"/>
      <c r="C26" s="595"/>
      <c r="D26" s="597"/>
      <c r="E26" s="595"/>
      <c r="F26" s="598"/>
      <c r="G26" s="279"/>
      <c r="H26" s="279"/>
    </row>
    <row r="27" spans="1:8" ht="18" customHeight="1">
      <c r="A27" s="2" t="s">
        <v>713</v>
      </c>
      <c r="B27" s="598"/>
      <c r="C27" s="595"/>
      <c r="D27" s="597"/>
      <c r="E27" s="595"/>
      <c r="F27" s="598"/>
      <c r="G27" s="279"/>
      <c r="H27" s="279"/>
    </row>
    <row r="28" spans="1:8" ht="32.25" customHeight="1">
      <c r="A28" s="206" t="s">
        <v>558</v>
      </c>
      <c r="B28" s="595">
        <v>20.848</v>
      </c>
      <c r="C28" s="595">
        <v>27.875</v>
      </c>
      <c r="D28" s="597">
        <f>SUM(B28:C28)</f>
        <v>48.723</v>
      </c>
      <c r="E28" s="595">
        <v>1261.331</v>
      </c>
      <c r="F28" s="595">
        <v>1444.5059999999999</v>
      </c>
      <c r="G28" s="279">
        <f t="shared" si="0"/>
        <v>2705.8369999999995</v>
      </c>
      <c r="H28" s="279">
        <f t="shared" si="1"/>
        <v>2754.5599999999995</v>
      </c>
    </row>
    <row r="29" spans="1:8" ht="17.25" customHeight="1">
      <c r="A29" s="206" t="s">
        <v>559</v>
      </c>
      <c r="B29" s="595">
        <v>4.774</v>
      </c>
      <c r="C29" s="563">
        <v>0</v>
      </c>
      <c r="D29" s="597">
        <f>SUM(B29:C29)</f>
        <v>4.774</v>
      </c>
      <c r="E29" s="563">
        <v>0</v>
      </c>
      <c r="F29" s="595">
        <v>1.843</v>
      </c>
      <c r="G29" s="279">
        <f t="shared" si="0"/>
        <v>1.843</v>
      </c>
      <c r="H29" s="279">
        <f t="shared" si="1"/>
        <v>6.617</v>
      </c>
    </row>
    <row r="30" spans="1:8" ht="17.25" customHeight="1">
      <c r="A30" s="206" t="s">
        <v>562</v>
      </c>
      <c r="B30" s="595">
        <v>0</v>
      </c>
      <c r="C30" s="595">
        <v>0</v>
      </c>
      <c r="D30" s="597">
        <f>SUM(B30:C30)</f>
        <v>0</v>
      </c>
      <c r="E30" s="563">
        <v>0</v>
      </c>
      <c r="F30" s="595">
        <v>0</v>
      </c>
      <c r="G30" s="279">
        <f t="shared" si="0"/>
        <v>0</v>
      </c>
      <c r="H30" s="279">
        <f t="shared" si="1"/>
        <v>0</v>
      </c>
    </row>
    <row r="31" spans="1:8" ht="17.25" customHeight="1">
      <c r="A31" s="206" t="s">
        <v>563</v>
      </c>
      <c r="B31" s="595">
        <v>0</v>
      </c>
      <c r="C31" s="595">
        <v>0</v>
      </c>
      <c r="D31" s="597">
        <f>SUM(B31:C31)</f>
        <v>0</v>
      </c>
      <c r="E31" s="563">
        <v>0</v>
      </c>
      <c r="F31" s="563">
        <v>0</v>
      </c>
      <c r="G31" s="279">
        <f t="shared" si="0"/>
        <v>0</v>
      </c>
      <c r="H31" s="279">
        <f t="shared" si="1"/>
        <v>0</v>
      </c>
    </row>
    <row r="32" spans="1:8" ht="17.25" customHeight="1">
      <c r="A32" s="206" t="s">
        <v>714</v>
      </c>
      <c r="B32" s="595">
        <v>25.622</v>
      </c>
      <c r="C32" s="595">
        <v>27.948</v>
      </c>
      <c r="D32" s="597">
        <f>SUM(B32:C32)</f>
        <v>53.57</v>
      </c>
      <c r="E32" s="563">
        <v>1262.548</v>
      </c>
      <c r="F32" s="563">
        <v>1447.254</v>
      </c>
      <c r="G32" s="279">
        <f>SUM(E32:F32)</f>
        <v>2709.8019999999997</v>
      </c>
      <c r="H32" s="279">
        <f>D32+G32</f>
        <v>2763.372</v>
      </c>
    </row>
    <row r="33" spans="1:8" ht="17.25" customHeight="1">
      <c r="A33" s="206"/>
      <c r="B33" s="595"/>
      <c r="C33" s="595"/>
      <c r="D33" s="596"/>
      <c r="E33" s="563"/>
      <c r="F33" s="563"/>
      <c r="G33" s="279"/>
      <c r="H33" s="279"/>
    </row>
    <row r="34" spans="1:8" ht="17.25" customHeight="1">
      <c r="A34" s="2" t="s">
        <v>711</v>
      </c>
      <c r="B34" s="595"/>
      <c r="C34" s="595"/>
      <c r="D34" s="597"/>
      <c r="E34" s="563"/>
      <c r="F34" s="598"/>
      <c r="G34" s="279"/>
      <c r="H34" s="279"/>
    </row>
    <row r="35" spans="1:8" ht="33.75" customHeight="1">
      <c r="A35" s="206" t="s">
        <v>564</v>
      </c>
      <c r="B35" s="563">
        <v>74.789</v>
      </c>
      <c r="C35" s="563">
        <v>73.887</v>
      </c>
      <c r="D35" s="597">
        <f>SUM(B35:C35)</f>
        <v>148.676</v>
      </c>
      <c r="E35" s="563">
        <v>773.5889999999999</v>
      </c>
      <c r="F35" s="563">
        <v>792.2569999999998</v>
      </c>
      <c r="G35" s="279">
        <f t="shared" si="0"/>
        <v>1565.8459999999998</v>
      </c>
      <c r="H35" s="279">
        <f t="shared" si="1"/>
        <v>1714.5219999999997</v>
      </c>
    </row>
    <row r="36" spans="1:8" ht="50.25" customHeight="1">
      <c r="A36" s="206" t="s">
        <v>565</v>
      </c>
      <c r="B36" s="595">
        <v>0</v>
      </c>
      <c r="C36" s="595">
        <v>0</v>
      </c>
      <c r="D36" s="595">
        <f>SUM(B36:C36)</f>
        <v>0</v>
      </c>
      <c r="E36" s="563">
        <v>0</v>
      </c>
      <c r="F36" s="563">
        <v>1.267</v>
      </c>
      <c r="G36" s="279">
        <f t="shared" si="0"/>
        <v>1.267</v>
      </c>
      <c r="H36" s="279">
        <f t="shared" si="1"/>
        <v>1.267</v>
      </c>
    </row>
    <row r="37" spans="1:8" ht="51" customHeight="1">
      <c r="A37" s="206" t="s">
        <v>566</v>
      </c>
      <c r="B37" s="595">
        <v>0</v>
      </c>
      <c r="C37" s="595">
        <v>0</v>
      </c>
      <c r="D37" s="595">
        <f>SUM(B37:C37)</f>
        <v>0</v>
      </c>
      <c r="E37" s="563">
        <v>12.11</v>
      </c>
      <c r="F37" s="563">
        <v>0</v>
      </c>
      <c r="G37" s="279">
        <f t="shared" si="0"/>
        <v>12.11</v>
      </c>
      <c r="H37" s="279">
        <f t="shared" si="1"/>
        <v>12.11</v>
      </c>
    </row>
    <row r="38" spans="1:8" ht="18" customHeight="1">
      <c r="A38" s="206" t="s">
        <v>567</v>
      </c>
      <c r="B38" s="595">
        <v>0</v>
      </c>
      <c r="C38" s="595">
        <v>0</v>
      </c>
      <c r="D38" s="595">
        <f>SUM(B38:C38)</f>
        <v>0</v>
      </c>
      <c r="E38" s="563">
        <v>72.571</v>
      </c>
      <c r="F38" s="563">
        <v>87.372</v>
      </c>
      <c r="G38" s="279">
        <f t="shared" si="0"/>
        <v>159.94299999999998</v>
      </c>
      <c r="H38" s="279">
        <f t="shared" si="1"/>
        <v>159.94299999999998</v>
      </c>
    </row>
    <row r="39" spans="1:8" ht="18" customHeight="1">
      <c r="A39" s="195" t="s">
        <v>712</v>
      </c>
      <c r="B39" s="595">
        <v>74.789</v>
      </c>
      <c r="C39" s="595">
        <v>73.887</v>
      </c>
      <c r="D39" s="597">
        <f>SUM(B39:C39)</f>
        <v>148.676</v>
      </c>
      <c r="E39" s="563">
        <v>858.5159999999998</v>
      </c>
      <c r="F39" s="563">
        <v>881.1610000000001</v>
      </c>
      <c r="G39" s="279">
        <f>SUM(E39:F39)</f>
        <v>1739.677</v>
      </c>
      <c r="H39" s="279">
        <f>D39+G39</f>
        <v>1888.3529999999998</v>
      </c>
    </row>
    <row r="40" spans="1:8" ht="15" customHeight="1">
      <c r="A40" s="206"/>
      <c r="B40" s="595"/>
      <c r="C40" s="595"/>
      <c r="D40" s="597"/>
      <c r="E40" s="563"/>
      <c r="F40" s="598"/>
      <c r="G40" s="279"/>
      <c r="H40" s="279"/>
    </row>
    <row r="41" spans="1:8" ht="17.25" customHeight="1">
      <c r="A41" s="594" t="s">
        <v>715</v>
      </c>
      <c r="B41" s="595"/>
      <c r="C41" s="595"/>
      <c r="D41" s="597"/>
      <c r="E41" s="563"/>
      <c r="F41" s="598"/>
      <c r="G41" s="279"/>
      <c r="H41" s="279"/>
    </row>
    <row r="42" spans="1:8" ht="17.25" customHeight="1">
      <c r="A42" s="206" t="s">
        <v>560</v>
      </c>
      <c r="B42" s="563">
        <v>513.1030000000001</v>
      </c>
      <c r="C42" s="563">
        <v>78.07</v>
      </c>
      <c r="D42" s="597">
        <f>SUM(B42:C42)</f>
        <v>591.173</v>
      </c>
      <c r="E42" s="563">
        <v>3.409</v>
      </c>
      <c r="F42" s="563">
        <v>0</v>
      </c>
      <c r="G42" s="279">
        <f t="shared" si="0"/>
        <v>3.409</v>
      </c>
      <c r="H42" s="279">
        <f t="shared" si="1"/>
        <v>594.582</v>
      </c>
    </row>
    <row r="43" spans="1:8" ht="17.25" customHeight="1">
      <c r="A43" s="206" t="s">
        <v>568</v>
      </c>
      <c r="B43" s="563">
        <v>363.64099999999996</v>
      </c>
      <c r="C43" s="563">
        <v>332.499</v>
      </c>
      <c r="D43" s="597">
        <f>SUM(B43:C43)</f>
        <v>696.14</v>
      </c>
      <c r="E43" s="563">
        <v>12.479</v>
      </c>
      <c r="F43" s="563">
        <v>11.66</v>
      </c>
      <c r="G43" s="279">
        <f t="shared" si="0"/>
        <v>24.139</v>
      </c>
      <c r="H43" s="279">
        <f t="shared" si="1"/>
        <v>720.279</v>
      </c>
    </row>
    <row r="44" spans="1:8" ht="15">
      <c r="A44" s="206" t="s">
        <v>569</v>
      </c>
      <c r="B44" s="563">
        <v>99.91199999999999</v>
      </c>
      <c r="C44" s="563">
        <v>565.396</v>
      </c>
      <c r="D44" s="597">
        <f>SUM(B44:C44)</f>
        <v>665.308</v>
      </c>
      <c r="E44" s="563">
        <v>536.174</v>
      </c>
      <c r="F44" s="563">
        <v>1190.871</v>
      </c>
      <c r="G44" s="279">
        <f t="shared" si="0"/>
        <v>1727.045</v>
      </c>
      <c r="H44" s="279">
        <f t="shared" si="1"/>
        <v>2392.353</v>
      </c>
    </row>
    <row r="45" spans="1:8" ht="15">
      <c r="A45" s="195" t="s">
        <v>716</v>
      </c>
      <c r="B45" s="598">
        <v>976.6560000000001</v>
      </c>
      <c r="C45" s="563">
        <v>975.965</v>
      </c>
      <c r="D45" s="597">
        <f>SUM(B45:C45)</f>
        <v>1952.621</v>
      </c>
      <c r="E45" s="598">
        <v>552.062</v>
      </c>
      <c r="F45" s="598">
        <v>1203.464</v>
      </c>
      <c r="G45" s="279">
        <f>SUM(E45:F45)</f>
        <v>1755.5259999999998</v>
      </c>
      <c r="H45" s="279">
        <f>D45+G45</f>
        <v>3708.147</v>
      </c>
    </row>
    <row r="46" spans="1:8" ht="13.5" customHeight="1">
      <c r="A46" s="195"/>
      <c r="B46" s="598"/>
      <c r="C46" s="563"/>
      <c r="D46" s="597"/>
      <c r="E46" s="598"/>
      <c r="F46" s="598"/>
      <c r="G46" s="279"/>
      <c r="H46" s="279"/>
    </row>
    <row r="47" spans="1:10" ht="16.5" customHeight="1">
      <c r="A47" s="333" t="s">
        <v>561</v>
      </c>
      <c r="B47" s="615">
        <f>B11+B18+B25+B32+B39+B45</f>
        <v>16105.726</v>
      </c>
      <c r="C47" s="615">
        <f>C11+C18+C25+C32+C39+C45</f>
        <v>42415.674</v>
      </c>
      <c r="D47" s="600">
        <f>SUM(B47:C47)</f>
        <v>58521.4</v>
      </c>
      <c r="E47" s="599">
        <v>9611</v>
      </c>
      <c r="F47" s="615">
        <f>F11+F18+F25+F32+F39+F45</f>
        <v>23975.058</v>
      </c>
      <c r="G47" s="601">
        <f t="shared" si="0"/>
        <v>33586.058000000005</v>
      </c>
      <c r="H47" s="614">
        <v>92108</v>
      </c>
      <c r="I47" s="190"/>
      <c r="J47" s="26"/>
    </row>
    <row r="48" spans="1:10" ht="120" customHeight="1">
      <c r="A48" s="33"/>
      <c r="B48" s="190"/>
      <c r="C48" s="190"/>
      <c r="D48" s="190"/>
      <c r="E48" s="190"/>
      <c r="F48" s="190"/>
      <c r="G48" s="190"/>
      <c r="H48" s="190"/>
      <c r="I48" s="190"/>
      <c r="J48" s="190"/>
    </row>
    <row r="49" ht="13.5" customHeight="1"/>
    <row r="50" ht="15" customHeight="1"/>
    <row r="51" ht="15" customHeight="1"/>
    <row r="52" ht="15" customHeight="1"/>
    <row r="53" ht="15" customHeight="1">
      <c r="A53" s="337" t="s">
        <v>304</v>
      </c>
    </row>
    <row r="54" ht="15" customHeight="1"/>
  </sheetData>
  <mergeCells count="2">
    <mergeCell ref="B3:C3"/>
    <mergeCell ref="E3:F3"/>
  </mergeCells>
  <printOptions/>
  <pageMargins left="0.75" right="0.75" top="1" bottom="1" header="0.5" footer="0.5"/>
  <pageSetup fitToHeight="1" fitToWidth="1" horizontalDpi="300" verticalDpi="300" orientation="portrait" paperSize="9" scale="61" r:id="rId1"/>
  <headerFooter alignWithMargins="0">
    <oddHeader>&amp;R&amp;"Arial,Bold"&amp;16WATER TRANSPORT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46.8515625" style="195" customWidth="1"/>
    <col min="2" max="2" width="13.28125" style="195" customWidth="1"/>
    <col min="3" max="3" width="14.8515625" style="195" customWidth="1"/>
    <col min="4" max="4" width="10.00390625" style="195" customWidth="1"/>
    <col min="5" max="5" width="4.28125" style="195" customWidth="1"/>
    <col min="6" max="6" width="12.57421875" style="195" customWidth="1"/>
    <col min="7" max="7" width="14.7109375" style="195" customWidth="1"/>
    <col min="8" max="8" width="10.00390625" style="195" customWidth="1"/>
    <col min="9" max="9" width="4.28125" style="195" customWidth="1"/>
    <col min="10" max="10" width="13.140625" style="195" customWidth="1"/>
    <col min="11" max="11" width="15.00390625" style="195" customWidth="1"/>
    <col min="12" max="12" width="11.28125" style="195" customWidth="1"/>
    <col min="13" max="13" width="4.28125" style="195" customWidth="1"/>
    <col min="14" max="14" width="30.421875" style="195" customWidth="1"/>
    <col min="15" max="16384" width="9.140625" style="195" customWidth="1"/>
  </cols>
  <sheetData>
    <row r="1" spans="1:10" ht="18">
      <c r="A1" s="345" t="s">
        <v>287</v>
      </c>
      <c r="B1" s="345"/>
      <c r="J1" s="573" t="s">
        <v>505</v>
      </c>
    </row>
    <row r="2" spans="1:2" s="25" customFormat="1" ht="18">
      <c r="A2" s="577" t="s">
        <v>731</v>
      </c>
      <c r="B2" s="33"/>
    </row>
    <row r="3" spans="1:2" s="25" customFormat="1" ht="15">
      <c r="A3" s="33"/>
      <c r="B3" s="33"/>
    </row>
    <row r="4" spans="1:12" s="25" customFormat="1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" customFormat="1" ht="15.75">
      <c r="A5" s="346"/>
      <c r="B5" s="347"/>
      <c r="C5" s="332" t="s">
        <v>337</v>
      </c>
      <c r="D5" s="347"/>
      <c r="E5" s="346"/>
      <c r="F5" s="347"/>
      <c r="G5" s="332" t="s">
        <v>338</v>
      </c>
      <c r="H5" s="347"/>
      <c r="I5" s="346"/>
      <c r="J5" s="347"/>
      <c r="K5" s="332" t="s">
        <v>429</v>
      </c>
      <c r="L5" s="347"/>
    </row>
    <row r="6" spans="1:12" s="25" customFormat="1" ht="15.75">
      <c r="A6" s="348" t="s">
        <v>380</v>
      </c>
      <c r="B6" s="369" t="s">
        <v>379</v>
      </c>
      <c r="C6" s="369" t="s">
        <v>161</v>
      </c>
      <c r="D6" s="369" t="s">
        <v>383</v>
      </c>
      <c r="E6" s="369"/>
      <c r="F6" s="369" t="s">
        <v>379</v>
      </c>
      <c r="G6" s="369" t="s">
        <v>161</v>
      </c>
      <c r="H6" s="369" t="s">
        <v>383</v>
      </c>
      <c r="I6" s="369"/>
      <c r="J6" s="369" t="s">
        <v>379</v>
      </c>
      <c r="K6" s="369" t="s">
        <v>161</v>
      </c>
      <c r="L6" s="369" t="s">
        <v>383</v>
      </c>
    </row>
    <row r="7" spans="1:12" s="25" customFormat="1" ht="15.75">
      <c r="A7" s="349" t="s">
        <v>378</v>
      </c>
      <c r="B7" s="370" t="s">
        <v>20</v>
      </c>
      <c r="C7" s="370" t="s">
        <v>21</v>
      </c>
      <c r="D7" s="370" t="s">
        <v>159</v>
      </c>
      <c r="E7" s="370"/>
      <c r="F7" s="370" t="s">
        <v>20</v>
      </c>
      <c r="G7" s="370" t="s">
        <v>21</v>
      </c>
      <c r="H7" s="370" t="s">
        <v>159</v>
      </c>
      <c r="I7" s="370"/>
      <c r="J7" s="370" t="s">
        <v>20</v>
      </c>
      <c r="K7" s="370" t="s">
        <v>21</v>
      </c>
      <c r="L7" s="370" t="s">
        <v>159</v>
      </c>
    </row>
    <row r="8" spans="1:12" s="25" customFormat="1" ht="18" customHeight="1">
      <c r="A8" s="33"/>
      <c r="B8" s="33"/>
      <c r="L8" s="350" t="s">
        <v>124</v>
      </c>
    </row>
    <row r="9" spans="1:12" ht="15.75">
      <c r="A9" s="37" t="s">
        <v>632</v>
      </c>
      <c r="B9" s="33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9" ht="15.75">
      <c r="A10" s="264" t="s">
        <v>340</v>
      </c>
      <c r="B10" s="602">
        <v>124.866</v>
      </c>
      <c r="C10" s="602">
        <v>1469.684</v>
      </c>
      <c r="D10" s="602">
        <v>1594.55</v>
      </c>
      <c r="E10" s="602"/>
      <c r="F10" s="602">
        <v>21.076</v>
      </c>
      <c r="G10" s="602">
        <v>341.028</v>
      </c>
      <c r="H10" s="602">
        <v>362.104</v>
      </c>
      <c r="I10" s="602"/>
      <c r="J10" s="602">
        <v>58.893</v>
      </c>
      <c r="K10" s="602">
        <v>9.065</v>
      </c>
      <c r="L10" s="602">
        <v>67.958</v>
      </c>
      <c r="M10" s="353"/>
      <c r="O10" s="354"/>
      <c r="Q10" s="353"/>
      <c r="S10" s="353"/>
    </row>
    <row r="11" spans="1:19" ht="15.75">
      <c r="A11" s="264" t="s">
        <v>690</v>
      </c>
      <c r="B11" s="602">
        <v>0</v>
      </c>
      <c r="C11" s="602">
        <v>0</v>
      </c>
      <c r="D11" s="602">
        <v>0</v>
      </c>
      <c r="E11" s="602"/>
      <c r="F11" s="602">
        <v>0</v>
      </c>
      <c r="G11" s="602">
        <v>0</v>
      </c>
      <c r="H11" s="602">
        <v>0</v>
      </c>
      <c r="I11" s="602"/>
      <c r="J11" s="602">
        <v>0.574</v>
      </c>
      <c r="K11" s="602">
        <v>0.048</v>
      </c>
      <c r="L11" s="602">
        <v>0.623</v>
      </c>
      <c r="M11" s="353"/>
      <c r="O11" s="354"/>
      <c r="Q11" s="353"/>
      <c r="S11" s="353"/>
    </row>
    <row r="12" spans="1:19" ht="15.75">
      <c r="A12" s="264" t="s">
        <v>341</v>
      </c>
      <c r="B12" s="602">
        <v>65.411</v>
      </c>
      <c r="C12" s="602">
        <v>246.895</v>
      </c>
      <c r="D12" s="602">
        <v>312.306</v>
      </c>
      <c r="E12" s="602"/>
      <c r="F12" s="602">
        <v>100.165</v>
      </c>
      <c r="G12" s="602">
        <v>83.089</v>
      </c>
      <c r="H12" s="602">
        <v>183.254</v>
      </c>
      <c r="I12" s="602"/>
      <c r="J12" s="602">
        <v>20.355</v>
      </c>
      <c r="K12" s="602">
        <v>8.849</v>
      </c>
      <c r="L12" s="602">
        <v>29.204</v>
      </c>
      <c r="M12" s="353"/>
      <c r="O12" s="354"/>
      <c r="Q12" s="353"/>
      <c r="S12" s="353"/>
    </row>
    <row r="13" spans="1:19" ht="15.75">
      <c r="A13" s="264" t="s">
        <v>351</v>
      </c>
      <c r="B13" s="602">
        <v>0</v>
      </c>
      <c r="C13" s="602">
        <v>0</v>
      </c>
      <c r="D13" s="602">
        <v>0</v>
      </c>
      <c r="E13" s="602"/>
      <c r="F13" s="602">
        <v>0</v>
      </c>
      <c r="G13" s="602">
        <v>0</v>
      </c>
      <c r="H13" s="602">
        <v>0</v>
      </c>
      <c r="I13" s="602"/>
      <c r="J13" s="602">
        <v>0</v>
      </c>
      <c r="K13" s="602">
        <v>1.74</v>
      </c>
      <c r="L13" s="602">
        <v>1.74</v>
      </c>
      <c r="M13" s="353"/>
      <c r="O13" s="354"/>
      <c r="Q13" s="353"/>
      <c r="S13" s="353"/>
    </row>
    <row r="14" spans="1:19" ht="15.75">
      <c r="A14" s="264" t="s">
        <v>342</v>
      </c>
      <c r="B14" s="602">
        <v>15.241</v>
      </c>
      <c r="C14" s="602">
        <v>383.358</v>
      </c>
      <c r="D14" s="602">
        <v>398.599</v>
      </c>
      <c r="E14" s="602"/>
      <c r="F14" s="602">
        <v>43.081</v>
      </c>
      <c r="G14" s="602">
        <v>6.706</v>
      </c>
      <c r="H14" s="602">
        <v>49.787</v>
      </c>
      <c r="I14" s="602"/>
      <c r="J14" s="602">
        <v>109.46</v>
      </c>
      <c r="K14" s="602">
        <v>20.876</v>
      </c>
      <c r="L14" s="602">
        <v>130.336</v>
      </c>
      <c r="M14" s="353"/>
      <c r="O14" s="354"/>
      <c r="Q14" s="353"/>
      <c r="S14" s="353"/>
    </row>
    <row r="15" spans="1:19" ht="15.75">
      <c r="A15" s="264" t="s">
        <v>343</v>
      </c>
      <c r="B15" s="602">
        <v>73.215</v>
      </c>
      <c r="C15" s="602">
        <v>3503.674</v>
      </c>
      <c r="D15" s="602">
        <v>3576.888</v>
      </c>
      <c r="E15" s="602"/>
      <c r="F15" s="602">
        <v>93.355</v>
      </c>
      <c r="G15" s="602">
        <v>224.158</v>
      </c>
      <c r="H15" s="602">
        <v>317.512</v>
      </c>
      <c r="I15" s="602"/>
      <c r="J15" s="602">
        <v>31.531</v>
      </c>
      <c r="K15" s="602">
        <v>0.37</v>
      </c>
      <c r="L15" s="602">
        <v>31.901</v>
      </c>
      <c r="M15" s="353"/>
      <c r="O15" s="354"/>
      <c r="Q15" s="353"/>
      <c r="S15" s="353"/>
    </row>
    <row r="16" spans="1:19" ht="15.75">
      <c r="A16" s="264" t="s">
        <v>344</v>
      </c>
      <c r="B16" s="602">
        <v>369.536</v>
      </c>
      <c r="C16" s="602">
        <v>6522.168</v>
      </c>
      <c r="D16" s="602">
        <v>6891.704</v>
      </c>
      <c r="E16" s="602"/>
      <c r="F16" s="602">
        <v>168.595</v>
      </c>
      <c r="G16" s="602">
        <v>1423.256</v>
      </c>
      <c r="H16" s="602">
        <v>1591.852</v>
      </c>
      <c r="I16" s="602"/>
      <c r="J16" s="602">
        <v>89.598</v>
      </c>
      <c r="K16" s="602">
        <v>432.758</v>
      </c>
      <c r="L16" s="602">
        <v>522.356</v>
      </c>
      <c r="M16" s="353"/>
      <c r="O16" s="354"/>
      <c r="Q16" s="353"/>
      <c r="S16" s="353"/>
    </row>
    <row r="17" spans="1:19" ht="15.75">
      <c r="A17" s="264" t="s">
        <v>345</v>
      </c>
      <c r="B17" s="602">
        <v>0</v>
      </c>
      <c r="C17" s="602">
        <v>0</v>
      </c>
      <c r="D17" s="602">
        <v>0</v>
      </c>
      <c r="E17" s="602"/>
      <c r="F17" s="602">
        <v>5.388</v>
      </c>
      <c r="G17" s="602">
        <v>0</v>
      </c>
      <c r="H17" s="602">
        <v>5.388</v>
      </c>
      <c r="I17" s="602"/>
      <c r="J17" s="602">
        <v>1.76</v>
      </c>
      <c r="K17" s="602">
        <v>0</v>
      </c>
      <c r="L17" s="602">
        <v>1.76</v>
      </c>
      <c r="M17" s="353"/>
      <c r="O17" s="354"/>
      <c r="Q17" s="353"/>
      <c r="S17" s="353"/>
    </row>
    <row r="18" spans="1:19" ht="15.75">
      <c r="A18" s="264" t="s">
        <v>445</v>
      </c>
      <c r="B18" s="602">
        <v>0</v>
      </c>
      <c r="C18" s="602">
        <v>76.678</v>
      </c>
      <c r="D18" s="602">
        <v>76.678</v>
      </c>
      <c r="E18" s="602"/>
      <c r="F18" s="602">
        <v>0</v>
      </c>
      <c r="G18" s="602">
        <v>40.513</v>
      </c>
      <c r="H18" s="602">
        <v>40.513</v>
      </c>
      <c r="I18" s="602"/>
      <c r="J18" s="602">
        <v>1.624</v>
      </c>
      <c r="K18" s="602">
        <v>58.263</v>
      </c>
      <c r="L18" s="602">
        <v>59.887</v>
      </c>
      <c r="M18" s="353"/>
      <c r="O18" s="354"/>
      <c r="Q18" s="353"/>
      <c r="S18" s="353"/>
    </row>
    <row r="19" spans="1:19" ht="15.75">
      <c r="A19" s="264" t="s">
        <v>346</v>
      </c>
      <c r="B19" s="602">
        <v>1.458</v>
      </c>
      <c r="C19" s="602">
        <v>349.276</v>
      </c>
      <c r="D19" s="602">
        <v>350.734</v>
      </c>
      <c r="E19" s="602"/>
      <c r="F19" s="602">
        <v>0</v>
      </c>
      <c r="G19" s="602">
        <v>0</v>
      </c>
      <c r="H19" s="602">
        <v>0</v>
      </c>
      <c r="I19" s="602"/>
      <c r="J19" s="602">
        <v>0</v>
      </c>
      <c r="K19" s="602">
        <v>0</v>
      </c>
      <c r="L19" s="602">
        <v>0</v>
      </c>
      <c r="M19" s="353"/>
      <c r="O19" s="354"/>
      <c r="Q19" s="353"/>
      <c r="S19" s="353"/>
    </row>
    <row r="20" spans="1:19" ht="15.75">
      <c r="A20" s="264" t="s">
        <v>353</v>
      </c>
      <c r="B20" s="602">
        <v>65.957</v>
      </c>
      <c r="C20" s="602">
        <v>0</v>
      </c>
      <c r="D20" s="602">
        <v>65.957</v>
      </c>
      <c r="E20" s="602"/>
      <c r="F20" s="602">
        <v>614.664</v>
      </c>
      <c r="G20" s="602">
        <v>4.739</v>
      </c>
      <c r="H20" s="602">
        <v>619.403</v>
      </c>
      <c r="I20" s="602"/>
      <c r="J20" s="602">
        <v>54.623</v>
      </c>
      <c r="K20" s="602">
        <v>2.176</v>
      </c>
      <c r="L20" s="602">
        <v>56.799</v>
      </c>
      <c r="M20" s="353"/>
      <c r="O20" s="354"/>
      <c r="Q20" s="353"/>
      <c r="S20" s="353"/>
    </row>
    <row r="21" spans="1:19" ht="15.75">
      <c r="A21" s="264" t="s">
        <v>354</v>
      </c>
      <c r="B21" s="602">
        <v>0</v>
      </c>
      <c r="C21" s="602">
        <v>0</v>
      </c>
      <c r="D21" s="602">
        <v>0</v>
      </c>
      <c r="E21" s="602"/>
      <c r="F21" s="602">
        <v>5.851</v>
      </c>
      <c r="G21" s="602">
        <v>6.692</v>
      </c>
      <c r="H21" s="602">
        <v>12.543</v>
      </c>
      <c r="I21" s="602"/>
      <c r="J21" s="602">
        <v>0</v>
      </c>
      <c r="K21" s="602">
        <v>8.005</v>
      </c>
      <c r="L21" s="602">
        <v>8.005</v>
      </c>
      <c r="M21" s="353"/>
      <c r="O21" s="354"/>
      <c r="Q21" s="353"/>
      <c r="S21" s="353"/>
    </row>
    <row r="22" spans="1:19" ht="15.75">
      <c r="A22" s="264" t="s">
        <v>347</v>
      </c>
      <c r="B22" s="602">
        <v>729.345</v>
      </c>
      <c r="C22" s="602">
        <v>8435.896</v>
      </c>
      <c r="D22" s="602">
        <v>9165.241</v>
      </c>
      <c r="E22" s="602"/>
      <c r="F22" s="602">
        <v>147.175</v>
      </c>
      <c r="G22" s="602">
        <v>1532.339</v>
      </c>
      <c r="H22" s="602">
        <v>1679.514</v>
      </c>
      <c r="I22" s="602"/>
      <c r="J22" s="602">
        <v>131.71</v>
      </c>
      <c r="K22" s="602">
        <v>0.377</v>
      </c>
      <c r="L22" s="602">
        <v>132.086</v>
      </c>
      <c r="M22" s="353"/>
      <c r="O22" s="354"/>
      <c r="Q22" s="353"/>
      <c r="S22" s="353"/>
    </row>
    <row r="23" spans="1:19" ht="15.75">
      <c r="A23" s="264" t="s">
        <v>356</v>
      </c>
      <c r="B23" s="602">
        <v>11.399</v>
      </c>
      <c r="C23" s="602">
        <v>471.801</v>
      </c>
      <c r="D23" s="602">
        <v>483.2</v>
      </c>
      <c r="E23" s="602"/>
      <c r="F23" s="602">
        <v>38.603</v>
      </c>
      <c r="G23" s="602">
        <v>845.351</v>
      </c>
      <c r="H23" s="602">
        <v>883.954</v>
      </c>
      <c r="I23" s="602"/>
      <c r="J23" s="602">
        <v>0.059</v>
      </c>
      <c r="K23" s="602">
        <v>1.036</v>
      </c>
      <c r="L23" s="602">
        <v>1.095</v>
      </c>
      <c r="M23" s="353"/>
      <c r="O23" s="354"/>
      <c r="Q23" s="353"/>
      <c r="S23" s="353"/>
    </row>
    <row r="24" spans="1:19" ht="15.75">
      <c r="A24" s="264" t="s">
        <v>348</v>
      </c>
      <c r="B24" s="602">
        <v>0</v>
      </c>
      <c r="C24" s="602">
        <v>19.572</v>
      </c>
      <c r="D24" s="602">
        <v>19.572</v>
      </c>
      <c r="E24" s="602"/>
      <c r="F24" s="602">
        <v>5.634</v>
      </c>
      <c r="G24" s="602">
        <v>4.185</v>
      </c>
      <c r="H24" s="602">
        <v>9.819</v>
      </c>
      <c r="I24" s="602"/>
      <c r="J24" s="602">
        <v>0.038</v>
      </c>
      <c r="K24" s="602">
        <v>2.662</v>
      </c>
      <c r="L24" s="602">
        <v>2.7</v>
      </c>
      <c r="M24" s="353"/>
      <c r="O24" s="354"/>
      <c r="Q24" s="353"/>
      <c r="S24" s="353"/>
    </row>
    <row r="25" spans="1:19" ht="15.75">
      <c r="A25" s="264" t="s">
        <v>717</v>
      </c>
      <c r="B25" s="602">
        <v>0</v>
      </c>
      <c r="C25" s="602">
        <v>0</v>
      </c>
      <c r="D25" s="602">
        <v>0</v>
      </c>
      <c r="E25" s="602"/>
      <c r="F25" s="602">
        <v>0</v>
      </c>
      <c r="G25" s="602">
        <v>0</v>
      </c>
      <c r="H25" s="602">
        <v>0</v>
      </c>
      <c r="I25" s="602"/>
      <c r="J25" s="602">
        <v>0</v>
      </c>
      <c r="K25" s="602">
        <v>10.434</v>
      </c>
      <c r="L25" s="602">
        <v>10.434</v>
      </c>
      <c r="M25" s="353"/>
      <c r="O25" s="354"/>
      <c r="Q25" s="353"/>
      <c r="S25" s="353"/>
    </row>
    <row r="26" spans="1:19" ht="15.75">
      <c r="A26" s="264" t="s">
        <v>400</v>
      </c>
      <c r="B26" s="602">
        <v>1.84</v>
      </c>
      <c r="C26" s="602">
        <v>1253.54</v>
      </c>
      <c r="D26" s="602">
        <v>1255.38</v>
      </c>
      <c r="E26" s="602"/>
      <c r="F26" s="602">
        <v>22.041</v>
      </c>
      <c r="G26" s="602">
        <v>4.107</v>
      </c>
      <c r="H26" s="602">
        <v>26.148</v>
      </c>
      <c r="I26" s="602"/>
      <c r="J26" s="602">
        <v>11.009</v>
      </c>
      <c r="K26" s="602">
        <v>24.783</v>
      </c>
      <c r="L26" s="602">
        <v>35.792</v>
      </c>
      <c r="M26" s="353"/>
      <c r="O26" s="354"/>
      <c r="Q26" s="353"/>
      <c r="S26" s="353"/>
    </row>
    <row r="27" spans="1:19" ht="15.75">
      <c r="A27" s="264" t="s">
        <v>349</v>
      </c>
      <c r="B27" s="602">
        <v>397.197</v>
      </c>
      <c r="C27" s="602">
        <v>288.539</v>
      </c>
      <c r="D27" s="602">
        <v>685.735</v>
      </c>
      <c r="E27" s="602"/>
      <c r="F27" s="602">
        <v>6.695</v>
      </c>
      <c r="G27" s="602">
        <v>66.114</v>
      </c>
      <c r="H27" s="602">
        <v>72.81</v>
      </c>
      <c r="I27" s="602"/>
      <c r="J27" s="602">
        <v>62.161</v>
      </c>
      <c r="K27" s="602">
        <v>3.201</v>
      </c>
      <c r="L27" s="602">
        <v>65.362</v>
      </c>
      <c r="M27" s="353"/>
      <c r="O27" s="354"/>
      <c r="Q27" s="353"/>
      <c r="S27" s="353"/>
    </row>
    <row r="28" spans="1:12" ht="6" customHeight="1">
      <c r="A28" s="355"/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</row>
    <row r="29" spans="1:12" ht="15.75">
      <c r="A29" s="37" t="s">
        <v>631</v>
      </c>
      <c r="B29" s="603">
        <f>SUM(B10:B27)</f>
        <v>1855.4649999999997</v>
      </c>
      <c r="C29" s="603">
        <f aca="true" t="shared" si="0" ref="C29:L29">SUM(C10:C27)</f>
        <v>23021.081000000002</v>
      </c>
      <c r="D29" s="603">
        <f t="shared" si="0"/>
        <v>24876.544</v>
      </c>
      <c r="E29" s="603"/>
      <c r="F29" s="603">
        <f t="shared" si="0"/>
        <v>1272.323</v>
      </c>
      <c r="G29" s="603">
        <f t="shared" si="0"/>
        <v>4582.277</v>
      </c>
      <c r="H29" s="603">
        <f t="shared" si="0"/>
        <v>5854.601000000001</v>
      </c>
      <c r="I29" s="603"/>
      <c r="J29" s="603">
        <f t="shared" si="0"/>
        <v>573.3950000000001</v>
      </c>
      <c r="K29" s="603">
        <f t="shared" si="0"/>
        <v>584.6429999999999</v>
      </c>
      <c r="L29" s="603">
        <f t="shared" si="0"/>
        <v>1158.0379999999998</v>
      </c>
    </row>
    <row r="30" spans="1:12" ht="6" customHeight="1">
      <c r="A30" s="33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</row>
    <row r="31" spans="1:12" ht="15.75">
      <c r="A31" s="37" t="s">
        <v>390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</row>
    <row r="32" spans="1:19" ht="15.75">
      <c r="A32" s="264" t="s">
        <v>446</v>
      </c>
      <c r="B32" s="602">
        <v>375.197</v>
      </c>
      <c r="C32" s="602">
        <v>0</v>
      </c>
      <c r="D32" s="602">
        <v>375.197</v>
      </c>
      <c r="E32" s="602"/>
      <c r="F32" s="602">
        <v>0</v>
      </c>
      <c r="G32" s="602">
        <v>0</v>
      </c>
      <c r="H32" s="602">
        <v>0</v>
      </c>
      <c r="I32" s="602"/>
      <c r="J32" s="602">
        <v>0</v>
      </c>
      <c r="K32" s="602">
        <v>13.945</v>
      </c>
      <c r="L32" s="602">
        <v>13.945</v>
      </c>
      <c r="M32" s="353"/>
      <c r="O32" s="354"/>
      <c r="Q32" s="353"/>
      <c r="S32" s="353"/>
    </row>
    <row r="33" spans="1:19" ht="15.75">
      <c r="A33" s="264" t="s">
        <v>614</v>
      </c>
      <c r="B33" s="602">
        <v>0</v>
      </c>
      <c r="C33" s="602">
        <v>0</v>
      </c>
      <c r="D33" s="602">
        <v>0</v>
      </c>
      <c r="E33" s="602"/>
      <c r="F33" s="602">
        <v>0</v>
      </c>
      <c r="G33" s="602">
        <v>0</v>
      </c>
      <c r="H33" s="602">
        <v>0</v>
      </c>
      <c r="I33" s="602"/>
      <c r="J33" s="602">
        <v>0.494</v>
      </c>
      <c r="K33" s="602">
        <v>0</v>
      </c>
      <c r="L33" s="602">
        <v>0.494</v>
      </c>
      <c r="M33" s="353"/>
      <c r="O33" s="354"/>
      <c r="Q33" s="353"/>
      <c r="S33" s="353"/>
    </row>
    <row r="34" spans="1:19" ht="15.75">
      <c r="A34" s="264" t="s">
        <v>350</v>
      </c>
      <c r="B34" s="602">
        <v>4.803</v>
      </c>
      <c r="C34" s="602">
        <v>0</v>
      </c>
      <c r="D34" s="602">
        <v>4.803</v>
      </c>
      <c r="E34" s="602"/>
      <c r="F34" s="602">
        <v>0</v>
      </c>
      <c r="G34" s="602">
        <v>12.872</v>
      </c>
      <c r="H34" s="602">
        <v>12.872</v>
      </c>
      <c r="I34" s="602"/>
      <c r="J34" s="602">
        <v>0</v>
      </c>
      <c r="K34" s="602">
        <v>2.074</v>
      </c>
      <c r="L34" s="602">
        <v>2.074</v>
      </c>
      <c r="M34" s="353"/>
      <c r="O34" s="354"/>
      <c r="Q34" s="353"/>
      <c r="S34" s="353"/>
    </row>
    <row r="35" spans="1:19" ht="15.75">
      <c r="A35" s="264" t="s">
        <v>718</v>
      </c>
      <c r="B35" s="602">
        <v>0</v>
      </c>
      <c r="C35" s="602">
        <v>14.851</v>
      </c>
      <c r="D35" s="602">
        <v>14.851</v>
      </c>
      <c r="E35" s="602"/>
      <c r="F35" s="602">
        <v>0</v>
      </c>
      <c r="G35" s="602">
        <v>0</v>
      </c>
      <c r="H35" s="602">
        <v>0</v>
      </c>
      <c r="I35" s="602"/>
      <c r="J35" s="602">
        <v>1.236</v>
      </c>
      <c r="K35" s="602">
        <v>0</v>
      </c>
      <c r="L35" s="602">
        <v>1.236</v>
      </c>
      <c r="M35" s="353"/>
      <c r="O35" s="354"/>
      <c r="Q35" s="353"/>
      <c r="S35" s="353"/>
    </row>
    <row r="36" spans="1:19" ht="15.75">
      <c r="A36" s="264" t="s">
        <v>589</v>
      </c>
      <c r="B36" s="602">
        <v>1.935</v>
      </c>
      <c r="C36" s="602">
        <v>12.45</v>
      </c>
      <c r="D36" s="602">
        <v>14.385</v>
      </c>
      <c r="E36" s="602"/>
      <c r="F36" s="602">
        <v>4.903</v>
      </c>
      <c r="G36" s="602">
        <v>1.916</v>
      </c>
      <c r="H36" s="602">
        <v>6.819</v>
      </c>
      <c r="I36" s="602"/>
      <c r="J36" s="602">
        <v>0</v>
      </c>
      <c r="K36" s="602">
        <v>0</v>
      </c>
      <c r="L36" s="602">
        <v>0</v>
      </c>
      <c r="M36" s="353"/>
      <c r="O36" s="354"/>
      <c r="Q36" s="353"/>
      <c r="S36" s="353"/>
    </row>
    <row r="37" spans="1:19" ht="15.75">
      <c r="A37" s="264" t="s">
        <v>352</v>
      </c>
      <c r="B37" s="602">
        <v>0</v>
      </c>
      <c r="C37" s="602">
        <v>0</v>
      </c>
      <c r="D37" s="602">
        <v>0</v>
      </c>
      <c r="E37" s="602"/>
      <c r="F37" s="602">
        <v>0</v>
      </c>
      <c r="G37" s="602">
        <v>8.306</v>
      </c>
      <c r="H37" s="602">
        <v>8.306</v>
      </c>
      <c r="I37" s="602"/>
      <c r="J37" s="602">
        <v>0</v>
      </c>
      <c r="K37" s="602">
        <v>0</v>
      </c>
      <c r="L37" s="602">
        <v>0</v>
      </c>
      <c r="M37" s="353"/>
      <c r="O37" s="354"/>
      <c r="Q37" s="353"/>
      <c r="S37" s="353"/>
    </row>
    <row r="38" spans="1:19" ht="15.75">
      <c r="A38" s="264" t="s">
        <v>449</v>
      </c>
      <c r="B38" s="602">
        <v>0</v>
      </c>
      <c r="C38" s="602">
        <v>11.634</v>
      </c>
      <c r="D38" s="602">
        <v>11.634</v>
      </c>
      <c r="E38" s="602"/>
      <c r="F38" s="602">
        <v>36.461</v>
      </c>
      <c r="G38" s="602">
        <v>14.369</v>
      </c>
      <c r="H38" s="602">
        <v>50.83</v>
      </c>
      <c r="I38" s="602"/>
      <c r="J38" s="602">
        <v>0.708</v>
      </c>
      <c r="K38" s="602">
        <v>1.138</v>
      </c>
      <c r="L38" s="602">
        <v>1.846</v>
      </c>
      <c r="M38" s="353"/>
      <c r="O38" s="354"/>
      <c r="Q38" s="353"/>
      <c r="S38" s="353"/>
    </row>
    <row r="39" spans="1:19" ht="15.75">
      <c r="A39" s="264" t="s">
        <v>355</v>
      </c>
      <c r="B39" s="602">
        <v>2335.261</v>
      </c>
      <c r="C39" s="602">
        <v>399.439</v>
      </c>
      <c r="D39" s="602">
        <v>2734.7</v>
      </c>
      <c r="E39" s="602"/>
      <c r="F39" s="602">
        <v>301.895</v>
      </c>
      <c r="G39" s="602">
        <v>54.018</v>
      </c>
      <c r="H39" s="602">
        <v>355.913</v>
      </c>
      <c r="I39" s="602"/>
      <c r="J39" s="602">
        <v>171.845</v>
      </c>
      <c r="K39" s="602">
        <v>260.357</v>
      </c>
      <c r="L39" s="602">
        <v>432.202</v>
      </c>
      <c r="M39" s="353"/>
      <c r="O39" s="354"/>
      <c r="Q39" s="353"/>
      <c r="S39" s="353"/>
    </row>
    <row r="40" spans="1:19" ht="15.75">
      <c r="A40" s="264" t="s">
        <v>357</v>
      </c>
      <c r="B40" s="602">
        <v>61.671</v>
      </c>
      <c r="C40" s="602">
        <v>0</v>
      </c>
      <c r="D40" s="602">
        <v>61.671</v>
      </c>
      <c r="E40" s="602"/>
      <c r="F40" s="602">
        <v>1936.166</v>
      </c>
      <c r="G40" s="602">
        <v>3.771</v>
      </c>
      <c r="H40" s="602">
        <v>1939.937</v>
      </c>
      <c r="I40" s="602"/>
      <c r="J40" s="602">
        <v>17.71</v>
      </c>
      <c r="K40" s="602">
        <v>65.34</v>
      </c>
      <c r="L40" s="602">
        <v>83.05</v>
      </c>
      <c r="M40" s="353"/>
      <c r="O40" s="354"/>
      <c r="Q40" s="353"/>
      <c r="S40" s="353"/>
    </row>
    <row r="41" spans="1:19" ht="15.75">
      <c r="A41" s="264" t="s">
        <v>590</v>
      </c>
      <c r="B41" s="602">
        <v>0</v>
      </c>
      <c r="C41" s="602">
        <v>0</v>
      </c>
      <c r="D41" s="602">
        <v>0</v>
      </c>
      <c r="E41" s="602"/>
      <c r="F41" s="602">
        <v>0</v>
      </c>
      <c r="G41" s="602">
        <v>0</v>
      </c>
      <c r="H41" s="602">
        <v>0</v>
      </c>
      <c r="I41" s="602"/>
      <c r="J41" s="602">
        <v>0.121</v>
      </c>
      <c r="K41" s="602">
        <v>1.193</v>
      </c>
      <c r="L41" s="602">
        <v>1.314</v>
      </c>
      <c r="M41" s="353"/>
      <c r="O41" s="354"/>
      <c r="Q41" s="353"/>
      <c r="S41" s="353"/>
    </row>
    <row r="42" spans="1:19" ht="15.75">
      <c r="A42" s="264" t="s">
        <v>358</v>
      </c>
      <c r="B42" s="602">
        <v>0</v>
      </c>
      <c r="C42" s="602">
        <v>100.9</v>
      </c>
      <c r="D42" s="602">
        <v>100.9</v>
      </c>
      <c r="E42" s="602"/>
      <c r="F42" s="602">
        <v>0</v>
      </c>
      <c r="G42" s="602">
        <v>0</v>
      </c>
      <c r="H42" s="602">
        <v>0</v>
      </c>
      <c r="I42" s="602"/>
      <c r="J42" s="602">
        <v>0</v>
      </c>
      <c r="K42" s="602">
        <v>0</v>
      </c>
      <c r="L42" s="602">
        <v>0</v>
      </c>
      <c r="M42" s="353"/>
      <c r="O42" s="354"/>
      <c r="Q42" s="353"/>
      <c r="S42" s="353"/>
    </row>
    <row r="43" spans="1:19" ht="15.75">
      <c r="A43" s="264" t="s">
        <v>688</v>
      </c>
      <c r="B43" s="602">
        <v>0</v>
      </c>
      <c r="C43" s="602">
        <v>0</v>
      </c>
      <c r="D43" s="602">
        <v>0</v>
      </c>
      <c r="E43" s="602"/>
      <c r="F43" s="602">
        <v>11.665</v>
      </c>
      <c r="G43" s="602">
        <v>0</v>
      </c>
      <c r="H43" s="602">
        <v>11.665</v>
      </c>
      <c r="I43" s="602"/>
      <c r="J43" s="602">
        <v>0</v>
      </c>
      <c r="K43" s="602">
        <v>0</v>
      </c>
      <c r="L43" s="602">
        <v>0</v>
      </c>
      <c r="M43" s="353"/>
      <c r="O43" s="354"/>
      <c r="Q43" s="353"/>
      <c r="S43" s="353"/>
    </row>
    <row r="44" spans="1:19" ht="15.75">
      <c r="A44" s="37" t="s">
        <v>501</v>
      </c>
      <c r="B44" s="603">
        <f>SUM(B32:B43)</f>
        <v>2778.8669999999997</v>
      </c>
      <c r="C44" s="603">
        <f aca="true" t="shared" si="1" ref="C44:L44">SUM(C32:C43)</f>
        <v>539.274</v>
      </c>
      <c r="D44" s="603">
        <f t="shared" si="1"/>
        <v>3318.1409999999996</v>
      </c>
      <c r="E44" s="603"/>
      <c r="F44" s="603">
        <f t="shared" si="1"/>
        <v>2291.0899999999997</v>
      </c>
      <c r="G44" s="603">
        <f t="shared" si="1"/>
        <v>95.252</v>
      </c>
      <c r="H44" s="603">
        <f t="shared" si="1"/>
        <v>2386.3419999999996</v>
      </c>
      <c r="I44" s="603"/>
      <c r="J44" s="603">
        <f t="shared" si="1"/>
        <v>192.114</v>
      </c>
      <c r="K44" s="603">
        <f t="shared" si="1"/>
        <v>344.047</v>
      </c>
      <c r="L44" s="603">
        <f t="shared" si="1"/>
        <v>536.161</v>
      </c>
      <c r="M44" s="351"/>
      <c r="O44" s="354"/>
      <c r="Q44" s="353"/>
      <c r="S44" s="353"/>
    </row>
    <row r="45" spans="1:12" s="2" customFormat="1" ht="6" customHeight="1">
      <c r="A45" s="37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</row>
    <row r="46" spans="1:12" ht="15.75">
      <c r="A46" s="37" t="s">
        <v>450</v>
      </c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</row>
    <row r="47" spans="1:12" ht="15">
      <c r="A47" s="264" t="s">
        <v>591</v>
      </c>
      <c r="B47" s="602">
        <v>222.506</v>
      </c>
      <c r="C47" s="602">
        <v>0</v>
      </c>
      <c r="D47" s="602">
        <v>222.506</v>
      </c>
      <c r="E47" s="602"/>
      <c r="F47" s="602">
        <v>0</v>
      </c>
      <c r="G47" s="602">
        <v>0</v>
      </c>
      <c r="H47" s="602">
        <v>0</v>
      </c>
      <c r="I47" s="602"/>
      <c r="J47" s="602">
        <v>0</v>
      </c>
      <c r="K47" s="602">
        <v>14.572</v>
      </c>
      <c r="L47" s="602">
        <v>14.572</v>
      </c>
    </row>
    <row r="48" spans="1:12" ht="15">
      <c r="A48" s="264" t="s">
        <v>592</v>
      </c>
      <c r="B48" s="602">
        <v>0</v>
      </c>
      <c r="C48" s="602">
        <v>0</v>
      </c>
      <c r="D48" s="602">
        <v>0</v>
      </c>
      <c r="E48" s="602"/>
      <c r="F48" s="602">
        <v>0</v>
      </c>
      <c r="G48" s="602">
        <v>0</v>
      </c>
      <c r="H48" s="602">
        <v>0</v>
      </c>
      <c r="I48" s="602"/>
      <c r="J48" s="602">
        <v>0</v>
      </c>
      <c r="K48" s="602">
        <v>2.537</v>
      </c>
      <c r="L48" s="602">
        <v>2.537</v>
      </c>
    </row>
    <row r="49" spans="1:12" ht="15">
      <c r="A49" s="264" t="s">
        <v>719</v>
      </c>
      <c r="B49" s="602">
        <v>0</v>
      </c>
      <c r="C49" s="602">
        <v>0</v>
      </c>
      <c r="D49" s="602">
        <v>0</v>
      </c>
      <c r="E49" s="602"/>
      <c r="F49" s="602">
        <v>0</v>
      </c>
      <c r="G49" s="602">
        <v>0</v>
      </c>
      <c r="H49" s="602">
        <v>0</v>
      </c>
      <c r="I49" s="602"/>
      <c r="J49" s="602">
        <v>0.961</v>
      </c>
      <c r="K49" s="602">
        <v>0.326</v>
      </c>
      <c r="L49" s="602">
        <v>1.287</v>
      </c>
    </row>
    <row r="50" spans="1:12" ht="15">
      <c r="A50" s="264" t="s">
        <v>720</v>
      </c>
      <c r="B50" s="602">
        <v>0</v>
      </c>
      <c r="C50" s="602">
        <v>0</v>
      </c>
      <c r="D50" s="602">
        <v>0</v>
      </c>
      <c r="E50" s="602"/>
      <c r="F50" s="602">
        <v>0</v>
      </c>
      <c r="G50" s="602">
        <v>0</v>
      </c>
      <c r="H50" s="602">
        <v>0</v>
      </c>
      <c r="I50" s="602"/>
      <c r="J50" s="602">
        <v>0</v>
      </c>
      <c r="K50" s="602">
        <v>5.167</v>
      </c>
      <c r="L50" s="602">
        <v>5.167</v>
      </c>
    </row>
    <row r="51" spans="1:12" ht="15">
      <c r="A51" s="264" t="s">
        <v>365</v>
      </c>
      <c r="B51" s="602">
        <v>1273.805</v>
      </c>
      <c r="C51" s="602">
        <v>0</v>
      </c>
      <c r="D51" s="602">
        <v>1273.805</v>
      </c>
      <c r="E51" s="602"/>
      <c r="F51" s="602">
        <v>0</v>
      </c>
      <c r="G51" s="602">
        <v>0</v>
      </c>
      <c r="H51" s="602">
        <v>0</v>
      </c>
      <c r="I51" s="602"/>
      <c r="J51" s="602">
        <v>0.786</v>
      </c>
      <c r="K51" s="602">
        <v>18.504</v>
      </c>
      <c r="L51" s="602">
        <v>19.29</v>
      </c>
    </row>
    <row r="52" spans="1:12" ht="15">
      <c r="A52" s="264" t="s">
        <v>366</v>
      </c>
      <c r="B52" s="602">
        <v>0</v>
      </c>
      <c r="C52" s="602">
        <v>25.349</v>
      </c>
      <c r="D52" s="602">
        <v>25.349</v>
      </c>
      <c r="E52" s="602"/>
      <c r="F52" s="602">
        <v>1878.724</v>
      </c>
      <c r="G52" s="602">
        <v>0</v>
      </c>
      <c r="H52" s="602">
        <v>1878.724</v>
      </c>
      <c r="I52" s="602"/>
      <c r="J52" s="602">
        <v>0</v>
      </c>
      <c r="K52" s="602">
        <v>0</v>
      </c>
      <c r="L52" s="602">
        <v>0</v>
      </c>
    </row>
    <row r="53" spans="1:19" ht="15.75">
      <c r="A53" s="355" t="s">
        <v>502</v>
      </c>
      <c r="B53" s="603">
        <f>SUM(B47:B52)</f>
        <v>1496.3110000000001</v>
      </c>
      <c r="C53" s="603">
        <f aca="true" t="shared" si="2" ref="C53:L53">SUM(C47:C52)</f>
        <v>25.349</v>
      </c>
      <c r="D53" s="603">
        <f t="shared" si="2"/>
        <v>1521.66</v>
      </c>
      <c r="E53" s="603"/>
      <c r="F53" s="603">
        <f t="shared" si="2"/>
        <v>1878.724</v>
      </c>
      <c r="G53" s="603">
        <f t="shared" si="2"/>
        <v>0</v>
      </c>
      <c r="H53" s="603">
        <f t="shared" si="2"/>
        <v>1878.724</v>
      </c>
      <c r="I53" s="603"/>
      <c r="J53" s="603">
        <f t="shared" si="2"/>
        <v>1.7469999999999999</v>
      </c>
      <c r="K53" s="603">
        <f t="shared" si="2"/>
        <v>41.105999999999995</v>
      </c>
      <c r="L53" s="603">
        <f t="shared" si="2"/>
        <v>42.852999999999994</v>
      </c>
      <c r="M53" s="353"/>
      <c r="O53" s="354"/>
      <c r="Q53" s="353"/>
      <c r="S53" s="353"/>
    </row>
    <row r="54" spans="1:12" ht="6" customHeight="1">
      <c r="A54" s="157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</row>
    <row r="55" spans="1:12" ht="15.75">
      <c r="A55" s="355" t="s">
        <v>451</v>
      </c>
      <c r="B55" s="602"/>
      <c r="C55" s="602"/>
      <c r="D55" s="602"/>
      <c r="E55" s="602"/>
      <c r="F55" s="602"/>
      <c r="G55" s="602"/>
      <c r="H55" s="602"/>
      <c r="I55" s="602"/>
      <c r="J55" s="602"/>
      <c r="K55" s="602"/>
      <c r="L55" s="602"/>
    </row>
    <row r="56" spans="1:19" ht="15.75">
      <c r="A56" s="264" t="s">
        <v>593</v>
      </c>
      <c r="B56" s="602">
        <v>3.881</v>
      </c>
      <c r="C56" s="602">
        <v>0</v>
      </c>
      <c r="D56" s="602">
        <v>3.881</v>
      </c>
      <c r="E56" s="602"/>
      <c r="F56" s="602">
        <v>48.839</v>
      </c>
      <c r="G56" s="602">
        <v>0</v>
      </c>
      <c r="H56" s="602">
        <v>48.839</v>
      </c>
      <c r="I56" s="602"/>
      <c r="J56" s="602">
        <v>17.204</v>
      </c>
      <c r="K56" s="602">
        <v>0</v>
      </c>
      <c r="L56" s="602">
        <v>17.204</v>
      </c>
      <c r="M56" s="353"/>
      <c r="O56" s="354"/>
      <c r="Q56" s="353"/>
      <c r="S56" s="353"/>
    </row>
    <row r="57" spans="1:19" ht="15.75">
      <c r="A57" s="264" t="s">
        <v>615</v>
      </c>
      <c r="B57" s="602">
        <v>0</v>
      </c>
      <c r="C57" s="602">
        <v>278.885</v>
      </c>
      <c r="D57" s="602">
        <v>278.885</v>
      </c>
      <c r="E57" s="602"/>
      <c r="F57" s="602">
        <v>0</v>
      </c>
      <c r="G57" s="602">
        <v>0</v>
      </c>
      <c r="H57" s="602">
        <v>0</v>
      </c>
      <c r="I57" s="602"/>
      <c r="J57" s="602">
        <v>0</v>
      </c>
      <c r="K57" s="602">
        <v>0</v>
      </c>
      <c r="L57" s="602">
        <v>0</v>
      </c>
      <c r="M57" s="353"/>
      <c r="O57" s="354"/>
      <c r="Q57" s="353"/>
      <c r="S57" s="353"/>
    </row>
    <row r="58" spans="1:19" ht="15.75">
      <c r="A58" s="264" t="s">
        <v>721</v>
      </c>
      <c r="B58" s="602">
        <v>0</v>
      </c>
      <c r="C58" s="602">
        <v>95.139</v>
      </c>
      <c r="D58" s="602">
        <v>95.139</v>
      </c>
      <c r="E58" s="602"/>
      <c r="F58" s="602">
        <v>0</v>
      </c>
      <c r="G58" s="602">
        <v>0</v>
      </c>
      <c r="H58" s="602">
        <v>0</v>
      </c>
      <c r="I58" s="602"/>
      <c r="J58" s="602">
        <v>0</v>
      </c>
      <c r="K58" s="602">
        <v>0</v>
      </c>
      <c r="L58" s="602">
        <v>0</v>
      </c>
      <c r="M58" s="353"/>
      <c r="O58" s="354"/>
      <c r="Q58" s="353"/>
      <c r="S58" s="353"/>
    </row>
    <row r="59" spans="1:19" ht="15.75">
      <c r="A59" s="264" t="s">
        <v>359</v>
      </c>
      <c r="B59" s="602">
        <v>0</v>
      </c>
      <c r="C59" s="602">
        <v>0</v>
      </c>
      <c r="D59" s="602">
        <v>0</v>
      </c>
      <c r="E59" s="602"/>
      <c r="F59" s="602">
        <v>196.666</v>
      </c>
      <c r="G59" s="602">
        <v>0</v>
      </c>
      <c r="H59" s="602">
        <v>196.666</v>
      </c>
      <c r="I59" s="602"/>
      <c r="J59" s="602">
        <v>3.36</v>
      </c>
      <c r="K59" s="602">
        <v>2.186</v>
      </c>
      <c r="L59" s="602">
        <v>5.546</v>
      </c>
      <c r="M59" s="353"/>
      <c r="O59" s="354"/>
      <c r="Q59" s="353"/>
      <c r="S59" s="353"/>
    </row>
    <row r="60" spans="1:19" ht="15.75">
      <c r="A60" s="264" t="s">
        <v>360</v>
      </c>
      <c r="B60" s="602">
        <v>0</v>
      </c>
      <c r="C60" s="602">
        <v>1097.214</v>
      </c>
      <c r="D60" s="602">
        <v>1097.214</v>
      </c>
      <c r="E60" s="602"/>
      <c r="F60" s="602">
        <v>5.321</v>
      </c>
      <c r="G60" s="602">
        <v>0</v>
      </c>
      <c r="H60" s="602">
        <v>5.321</v>
      </c>
      <c r="I60" s="602"/>
      <c r="J60" s="602">
        <v>15.184</v>
      </c>
      <c r="K60" s="602">
        <v>0</v>
      </c>
      <c r="L60" s="602">
        <v>15.184</v>
      </c>
      <c r="M60" s="353"/>
      <c r="O60" s="354"/>
      <c r="Q60" s="353"/>
      <c r="S60" s="353"/>
    </row>
    <row r="61" spans="1:19" ht="15.75">
      <c r="A61" s="264" t="s">
        <v>616</v>
      </c>
      <c r="B61" s="602">
        <v>0</v>
      </c>
      <c r="C61" s="602">
        <v>47.968</v>
      </c>
      <c r="D61" s="602">
        <v>47.968</v>
      </c>
      <c r="E61" s="602"/>
      <c r="F61" s="602">
        <v>0</v>
      </c>
      <c r="G61" s="602">
        <v>0</v>
      </c>
      <c r="H61" s="602">
        <v>0</v>
      </c>
      <c r="I61" s="602"/>
      <c r="J61" s="602">
        <v>0</v>
      </c>
      <c r="K61" s="602">
        <v>0</v>
      </c>
      <c r="L61" s="602">
        <v>0</v>
      </c>
      <c r="M61" s="353"/>
      <c r="O61" s="354"/>
      <c r="Q61" s="353"/>
      <c r="S61" s="353"/>
    </row>
    <row r="62" spans="1:19" ht="15.75">
      <c r="A62" s="264" t="s">
        <v>362</v>
      </c>
      <c r="B62" s="602">
        <v>0</v>
      </c>
      <c r="C62" s="602">
        <v>96.423</v>
      </c>
      <c r="D62" s="602">
        <v>96.423</v>
      </c>
      <c r="E62" s="602"/>
      <c r="F62" s="602">
        <v>2000.481</v>
      </c>
      <c r="G62" s="602">
        <v>0</v>
      </c>
      <c r="H62" s="602">
        <v>2000.481</v>
      </c>
      <c r="I62" s="602"/>
      <c r="J62" s="602">
        <v>0</v>
      </c>
      <c r="K62" s="602">
        <v>0</v>
      </c>
      <c r="L62" s="602">
        <v>0</v>
      </c>
      <c r="M62" s="353"/>
      <c r="O62" s="354"/>
      <c r="Q62" s="353"/>
      <c r="S62" s="353"/>
    </row>
    <row r="63" spans="1:19" ht="15.75">
      <c r="A63" s="264" t="s">
        <v>594</v>
      </c>
      <c r="B63" s="602">
        <v>0</v>
      </c>
      <c r="C63" s="602">
        <v>417.765</v>
      </c>
      <c r="D63" s="602">
        <v>417.765</v>
      </c>
      <c r="E63" s="602"/>
      <c r="F63" s="602">
        <v>0</v>
      </c>
      <c r="G63" s="602">
        <v>0</v>
      </c>
      <c r="H63" s="602">
        <v>0</v>
      </c>
      <c r="I63" s="602"/>
      <c r="J63" s="602">
        <v>0</v>
      </c>
      <c r="K63" s="602">
        <v>0</v>
      </c>
      <c r="L63" s="602">
        <v>0</v>
      </c>
      <c r="M63" s="353"/>
      <c r="O63" s="354"/>
      <c r="Q63" s="353"/>
      <c r="S63" s="353"/>
    </row>
    <row r="64" spans="1:19" ht="15.75">
      <c r="A64" s="264" t="s">
        <v>364</v>
      </c>
      <c r="B64" s="602">
        <v>0</v>
      </c>
      <c r="C64" s="602">
        <v>0</v>
      </c>
      <c r="D64" s="602">
        <v>0</v>
      </c>
      <c r="E64" s="602"/>
      <c r="F64" s="602">
        <v>0</v>
      </c>
      <c r="G64" s="602">
        <v>0</v>
      </c>
      <c r="H64" s="602">
        <v>0</v>
      </c>
      <c r="I64" s="602"/>
      <c r="J64" s="602">
        <v>5.094</v>
      </c>
      <c r="K64" s="602">
        <v>0</v>
      </c>
      <c r="L64" s="602">
        <v>5.094</v>
      </c>
      <c r="M64" s="353"/>
      <c r="O64" s="354"/>
      <c r="Q64" s="353"/>
      <c r="S64" s="353"/>
    </row>
    <row r="65" spans="1:19" ht="15.75">
      <c r="A65" s="25" t="s">
        <v>722</v>
      </c>
      <c r="B65" s="602">
        <v>8.505</v>
      </c>
      <c r="C65" s="602">
        <v>0</v>
      </c>
      <c r="D65" s="602">
        <v>8.505</v>
      </c>
      <c r="E65" s="602"/>
      <c r="F65" s="602">
        <v>0</v>
      </c>
      <c r="G65" s="602">
        <v>0</v>
      </c>
      <c r="H65" s="602">
        <v>0</v>
      </c>
      <c r="I65" s="602"/>
      <c r="J65" s="602">
        <v>0</v>
      </c>
      <c r="K65" s="602">
        <v>0</v>
      </c>
      <c r="L65" s="602">
        <v>0</v>
      </c>
      <c r="M65" s="353"/>
      <c r="O65" s="354"/>
      <c r="Q65" s="353"/>
      <c r="S65" s="353"/>
    </row>
    <row r="66" spans="1:19" ht="15.75">
      <c r="A66" s="264" t="s">
        <v>617</v>
      </c>
      <c r="B66" s="602">
        <v>0</v>
      </c>
      <c r="C66" s="602">
        <v>0</v>
      </c>
      <c r="D66" s="602">
        <v>0</v>
      </c>
      <c r="E66" s="602"/>
      <c r="F66" s="602">
        <v>15.931</v>
      </c>
      <c r="G66" s="602">
        <v>0</v>
      </c>
      <c r="H66" s="602">
        <v>15.931</v>
      </c>
      <c r="I66" s="602"/>
      <c r="J66" s="602">
        <v>0</v>
      </c>
      <c r="K66" s="602">
        <v>0</v>
      </c>
      <c r="L66" s="602">
        <v>0</v>
      </c>
      <c r="M66" s="353"/>
      <c r="O66" s="354"/>
      <c r="Q66" s="353"/>
      <c r="S66" s="353"/>
    </row>
    <row r="67" spans="1:19" ht="15.75">
      <c r="A67" s="264" t="s">
        <v>618</v>
      </c>
      <c r="B67" s="602">
        <v>0</v>
      </c>
      <c r="C67" s="602">
        <v>0</v>
      </c>
      <c r="D67" s="602">
        <v>0</v>
      </c>
      <c r="E67" s="602"/>
      <c r="F67" s="602">
        <v>0</v>
      </c>
      <c r="G67" s="602">
        <v>0</v>
      </c>
      <c r="H67" s="602">
        <v>0</v>
      </c>
      <c r="I67" s="602"/>
      <c r="J67" s="602">
        <v>0</v>
      </c>
      <c r="K67" s="602">
        <v>0</v>
      </c>
      <c r="L67" s="602">
        <v>0</v>
      </c>
      <c r="M67" s="353"/>
      <c r="O67" s="354"/>
      <c r="Q67" s="353"/>
      <c r="S67" s="353"/>
    </row>
    <row r="68" spans="1:19" ht="15.75">
      <c r="A68" s="264" t="s">
        <v>723</v>
      </c>
      <c r="B68" s="602">
        <v>0</v>
      </c>
      <c r="C68" s="602">
        <v>167.329</v>
      </c>
      <c r="D68" s="602">
        <v>167.329</v>
      </c>
      <c r="E68" s="602"/>
      <c r="F68" s="602">
        <v>0</v>
      </c>
      <c r="G68" s="602">
        <v>0</v>
      </c>
      <c r="H68" s="602">
        <v>0</v>
      </c>
      <c r="I68" s="602"/>
      <c r="J68" s="602">
        <v>0</v>
      </c>
      <c r="K68" s="602">
        <v>0</v>
      </c>
      <c r="L68" s="602">
        <v>0</v>
      </c>
      <c r="M68" s="353"/>
      <c r="O68" s="354"/>
      <c r="Q68" s="353"/>
      <c r="S68" s="353"/>
    </row>
    <row r="69" spans="1:19" ht="15.75">
      <c r="A69" s="264" t="s">
        <v>724</v>
      </c>
      <c r="B69" s="602">
        <v>0</v>
      </c>
      <c r="C69" s="602">
        <v>0</v>
      </c>
      <c r="D69" s="602">
        <v>0</v>
      </c>
      <c r="E69" s="602"/>
      <c r="F69" s="602">
        <v>0</v>
      </c>
      <c r="G69" s="602">
        <v>0</v>
      </c>
      <c r="H69" s="602">
        <v>0</v>
      </c>
      <c r="I69" s="602"/>
      <c r="J69" s="602">
        <v>0</v>
      </c>
      <c r="K69" s="602">
        <v>0</v>
      </c>
      <c r="L69" s="602">
        <v>0</v>
      </c>
      <c r="M69" s="353"/>
      <c r="O69" s="354"/>
      <c r="Q69" s="353"/>
      <c r="S69" s="353"/>
    </row>
    <row r="70" spans="1:19" ht="15.75">
      <c r="A70" s="264" t="s">
        <v>367</v>
      </c>
      <c r="B70" s="602">
        <v>0</v>
      </c>
      <c r="C70" s="602">
        <v>8909.187</v>
      </c>
      <c r="D70" s="602">
        <v>8909.187</v>
      </c>
      <c r="E70" s="602"/>
      <c r="F70" s="602">
        <v>31.631</v>
      </c>
      <c r="G70" s="602">
        <v>0</v>
      </c>
      <c r="H70" s="602">
        <v>31.631</v>
      </c>
      <c r="I70" s="602"/>
      <c r="J70" s="602">
        <v>43.036</v>
      </c>
      <c r="K70" s="602">
        <v>0.388</v>
      </c>
      <c r="L70" s="602">
        <v>43.424</v>
      </c>
      <c r="M70" s="353"/>
      <c r="O70" s="354"/>
      <c r="Q70" s="353"/>
      <c r="S70" s="353"/>
    </row>
    <row r="71" spans="1:19" ht="15.75">
      <c r="A71" s="264" t="s">
        <v>368</v>
      </c>
      <c r="B71" s="602">
        <v>302.48</v>
      </c>
      <c r="C71" s="602">
        <v>0</v>
      </c>
      <c r="D71" s="602">
        <v>302.48</v>
      </c>
      <c r="E71" s="602"/>
      <c r="F71" s="602">
        <v>0</v>
      </c>
      <c r="G71" s="602">
        <v>0</v>
      </c>
      <c r="H71" s="602">
        <v>0</v>
      </c>
      <c r="I71" s="602"/>
      <c r="J71" s="602">
        <v>0</v>
      </c>
      <c r="K71" s="602">
        <v>0</v>
      </c>
      <c r="L71" s="602">
        <v>0</v>
      </c>
      <c r="M71" s="353"/>
      <c r="O71" s="354"/>
      <c r="Q71" s="353"/>
      <c r="S71" s="353"/>
    </row>
    <row r="72" spans="1:19" ht="15.75">
      <c r="A72" s="264" t="s">
        <v>725</v>
      </c>
      <c r="B72" s="602">
        <v>0.813</v>
      </c>
      <c r="C72" s="602">
        <v>97.695</v>
      </c>
      <c r="D72" s="602">
        <v>98.509</v>
      </c>
      <c r="E72" s="602"/>
      <c r="F72" s="602">
        <v>0</v>
      </c>
      <c r="G72" s="602">
        <v>0</v>
      </c>
      <c r="H72" s="602">
        <v>0</v>
      </c>
      <c r="I72" s="602"/>
      <c r="J72" s="602">
        <v>0</v>
      </c>
      <c r="K72" s="602">
        <v>0</v>
      </c>
      <c r="L72" s="602">
        <v>0</v>
      </c>
      <c r="M72" s="353"/>
      <c r="O72" s="354"/>
      <c r="Q72" s="353"/>
      <c r="S72" s="353"/>
    </row>
    <row r="73" spans="1:19" ht="15.75">
      <c r="A73" s="355" t="s">
        <v>447</v>
      </c>
      <c r="B73" s="603">
        <f>SUM(B56:B72)</f>
        <v>315.67900000000003</v>
      </c>
      <c r="C73" s="603">
        <f aca="true" t="shared" si="3" ref="C73:L73">SUM(C56:C72)</f>
        <v>11207.605</v>
      </c>
      <c r="D73" s="603">
        <f t="shared" si="3"/>
        <v>11523.285</v>
      </c>
      <c r="E73" s="603"/>
      <c r="F73" s="603">
        <f t="shared" si="3"/>
        <v>2298.8689999999997</v>
      </c>
      <c r="G73" s="603">
        <f t="shared" si="3"/>
        <v>0</v>
      </c>
      <c r="H73" s="603">
        <f t="shared" si="3"/>
        <v>2298.8689999999997</v>
      </c>
      <c r="I73" s="603"/>
      <c r="J73" s="603">
        <f t="shared" si="3"/>
        <v>83.878</v>
      </c>
      <c r="K73" s="603">
        <f t="shared" si="3"/>
        <v>2.574</v>
      </c>
      <c r="L73" s="603">
        <f t="shared" si="3"/>
        <v>86.452</v>
      </c>
      <c r="M73" s="353"/>
      <c r="O73" s="354"/>
      <c r="Q73" s="353"/>
      <c r="S73" s="353"/>
    </row>
    <row r="74" spans="1:12" ht="6" customHeight="1">
      <c r="A74" s="33"/>
      <c r="B74" s="602" t="s">
        <v>335</v>
      </c>
      <c r="C74" s="602" t="s">
        <v>287</v>
      </c>
      <c r="D74" s="602" t="s">
        <v>287</v>
      </c>
      <c r="E74" s="602"/>
      <c r="F74" s="602" t="s">
        <v>287</v>
      </c>
      <c r="G74" s="602" t="s">
        <v>287</v>
      </c>
      <c r="H74" s="602" t="s">
        <v>287</v>
      </c>
      <c r="I74" s="602"/>
      <c r="J74" s="602" t="s">
        <v>287</v>
      </c>
      <c r="K74" s="602" t="s">
        <v>287</v>
      </c>
      <c r="L74" s="602" t="s">
        <v>287</v>
      </c>
    </row>
    <row r="75" spans="1:12" ht="15.75">
      <c r="A75" s="359" t="s">
        <v>595</v>
      </c>
      <c r="B75" s="602" t="s">
        <v>335</v>
      </c>
      <c r="C75" s="602" t="s">
        <v>287</v>
      </c>
      <c r="D75" s="602" t="s">
        <v>287</v>
      </c>
      <c r="E75" s="602"/>
      <c r="F75" s="602" t="s">
        <v>287</v>
      </c>
      <c r="G75" s="602" t="s">
        <v>287</v>
      </c>
      <c r="H75" s="602" t="s">
        <v>287</v>
      </c>
      <c r="I75" s="602"/>
      <c r="J75" s="602" t="s">
        <v>287</v>
      </c>
      <c r="K75" s="602" t="s">
        <v>287</v>
      </c>
      <c r="L75" s="602" t="s">
        <v>287</v>
      </c>
    </row>
    <row r="76" spans="1:19" ht="15.75">
      <c r="A76" s="264" t="s">
        <v>361</v>
      </c>
      <c r="B76" s="602">
        <v>0</v>
      </c>
      <c r="C76" s="602">
        <v>0</v>
      </c>
      <c r="D76" s="602">
        <v>0</v>
      </c>
      <c r="E76" s="602"/>
      <c r="F76" s="602">
        <v>0</v>
      </c>
      <c r="G76" s="602">
        <v>0</v>
      </c>
      <c r="H76" s="602">
        <v>0</v>
      </c>
      <c r="I76" s="602"/>
      <c r="J76" s="602">
        <v>0.176</v>
      </c>
      <c r="K76" s="602">
        <v>0</v>
      </c>
      <c r="L76" s="602">
        <v>0.176</v>
      </c>
      <c r="M76" s="353"/>
      <c r="O76" s="354"/>
      <c r="Q76" s="353"/>
      <c r="S76" s="353"/>
    </row>
    <row r="77" spans="1:19" ht="15.75">
      <c r="A77" s="264" t="s">
        <v>726</v>
      </c>
      <c r="B77" s="602">
        <v>0</v>
      </c>
      <c r="C77" s="602">
        <v>0</v>
      </c>
      <c r="D77" s="602">
        <v>0</v>
      </c>
      <c r="E77" s="602"/>
      <c r="F77" s="602">
        <v>0</v>
      </c>
      <c r="G77" s="602">
        <v>0</v>
      </c>
      <c r="H77" s="602">
        <v>0</v>
      </c>
      <c r="I77" s="602"/>
      <c r="J77" s="602">
        <v>0</v>
      </c>
      <c r="K77" s="602">
        <v>0</v>
      </c>
      <c r="L77" s="602">
        <v>0</v>
      </c>
      <c r="M77" s="353"/>
      <c r="O77" s="354"/>
      <c r="Q77" s="353"/>
      <c r="S77" s="353"/>
    </row>
    <row r="78" spans="1:19" ht="15.75">
      <c r="A78" s="264" t="s">
        <v>602</v>
      </c>
      <c r="B78" s="602">
        <v>0</v>
      </c>
      <c r="C78" s="602">
        <v>0</v>
      </c>
      <c r="D78" s="602">
        <v>0</v>
      </c>
      <c r="E78" s="602"/>
      <c r="F78" s="602">
        <v>0</v>
      </c>
      <c r="G78" s="602">
        <v>0</v>
      </c>
      <c r="H78" s="602">
        <v>0</v>
      </c>
      <c r="I78" s="602"/>
      <c r="J78" s="602">
        <v>0.488</v>
      </c>
      <c r="K78" s="602">
        <v>0</v>
      </c>
      <c r="L78" s="602">
        <v>0.488</v>
      </c>
      <c r="M78" s="353"/>
      <c r="O78" s="354"/>
      <c r="Q78" s="353"/>
      <c r="S78" s="353"/>
    </row>
    <row r="79" spans="1:19" ht="15.75">
      <c r="A79" s="264" t="s">
        <v>689</v>
      </c>
      <c r="B79" s="602">
        <v>0</v>
      </c>
      <c r="C79" s="602">
        <v>0</v>
      </c>
      <c r="D79" s="602">
        <v>0</v>
      </c>
      <c r="E79" s="602"/>
      <c r="F79" s="602">
        <v>0</v>
      </c>
      <c r="G79" s="602">
        <v>0</v>
      </c>
      <c r="H79" s="602">
        <v>0</v>
      </c>
      <c r="I79" s="602"/>
      <c r="J79" s="602">
        <v>106.727</v>
      </c>
      <c r="K79" s="602">
        <v>0</v>
      </c>
      <c r="L79" s="602">
        <v>106.727</v>
      </c>
      <c r="M79" s="353"/>
      <c r="O79" s="354"/>
      <c r="Q79" s="353"/>
      <c r="S79" s="353"/>
    </row>
    <row r="80" spans="1:19" ht="15.75">
      <c r="A80" s="264" t="s">
        <v>727</v>
      </c>
      <c r="B80" s="602">
        <v>3.281</v>
      </c>
      <c r="C80" s="602">
        <v>0</v>
      </c>
      <c r="D80" s="602">
        <v>3.281</v>
      </c>
      <c r="E80" s="602"/>
      <c r="F80" s="602">
        <v>0</v>
      </c>
      <c r="G80" s="602">
        <v>0</v>
      </c>
      <c r="H80" s="602">
        <v>0</v>
      </c>
      <c r="I80" s="602"/>
      <c r="J80" s="602">
        <v>0</v>
      </c>
      <c r="K80" s="602">
        <v>0</v>
      </c>
      <c r="L80" s="602">
        <v>0</v>
      </c>
      <c r="M80" s="353"/>
      <c r="O80" s="354"/>
      <c r="Q80" s="353"/>
      <c r="S80" s="353"/>
    </row>
    <row r="81" spans="1:19" ht="15.75">
      <c r="A81" s="264" t="s">
        <v>728</v>
      </c>
      <c r="B81" s="602">
        <v>0</v>
      </c>
      <c r="C81" s="602">
        <v>321.341</v>
      </c>
      <c r="D81" s="602">
        <v>321.341</v>
      </c>
      <c r="E81" s="602"/>
      <c r="F81" s="602">
        <v>0</v>
      </c>
      <c r="G81" s="602">
        <v>0</v>
      </c>
      <c r="H81" s="602">
        <v>0</v>
      </c>
      <c r="I81" s="602"/>
      <c r="J81" s="602">
        <v>0</v>
      </c>
      <c r="K81" s="602">
        <v>0</v>
      </c>
      <c r="L81" s="602">
        <v>0</v>
      </c>
      <c r="M81" s="353"/>
      <c r="O81" s="354"/>
      <c r="Q81" s="353"/>
      <c r="S81" s="353"/>
    </row>
    <row r="82" spans="1:19" ht="15.75">
      <c r="A82" s="264" t="s">
        <v>363</v>
      </c>
      <c r="B82" s="602">
        <v>0</v>
      </c>
      <c r="C82" s="602">
        <v>0</v>
      </c>
      <c r="D82" s="602">
        <v>0</v>
      </c>
      <c r="E82" s="602"/>
      <c r="F82" s="602">
        <v>38.635</v>
      </c>
      <c r="G82" s="602">
        <v>0</v>
      </c>
      <c r="H82" s="602">
        <v>38.635</v>
      </c>
      <c r="I82" s="602"/>
      <c r="J82" s="602">
        <v>6.434</v>
      </c>
      <c r="K82" s="602">
        <v>0</v>
      </c>
      <c r="L82" s="602">
        <v>6.434</v>
      </c>
      <c r="M82" s="353"/>
      <c r="O82" s="354"/>
      <c r="Q82" s="353"/>
      <c r="S82" s="353"/>
    </row>
    <row r="83" spans="1:19" ht="15.75">
      <c r="A83" s="264" t="s">
        <v>597</v>
      </c>
      <c r="B83" s="602">
        <v>0</v>
      </c>
      <c r="C83" s="602">
        <v>0</v>
      </c>
      <c r="D83" s="602">
        <v>0</v>
      </c>
      <c r="E83" s="602"/>
      <c r="F83" s="602">
        <v>133.919</v>
      </c>
      <c r="G83" s="602">
        <v>0</v>
      </c>
      <c r="H83" s="602">
        <v>133.919</v>
      </c>
      <c r="I83" s="602"/>
      <c r="J83" s="602">
        <v>0</v>
      </c>
      <c r="K83" s="602">
        <v>0</v>
      </c>
      <c r="L83" s="602">
        <v>0</v>
      </c>
      <c r="M83" s="353"/>
      <c r="O83" s="354"/>
      <c r="Q83" s="353"/>
      <c r="S83" s="353"/>
    </row>
    <row r="84" spans="1:19" s="2" customFormat="1" ht="15.75">
      <c r="A84" s="264" t="s">
        <v>729</v>
      </c>
      <c r="B84" s="602">
        <v>0</v>
      </c>
      <c r="C84" s="602">
        <v>0</v>
      </c>
      <c r="D84" s="602">
        <v>0</v>
      </c>
      <c r="E84" s="602"/>
      <c r="F84" s="602">
        <v>0</v>
      </c>
      <c r="G84" s="602">
        <v>0</v>
      </c>
      <c r="H84" s="602">
        <v>0</v>
      </c>
      <c r="I84" s="602"/>
      <c r="J84" s="602">
        <v>0</v>
      </c>
      <c r="K84" s="602">
        <v>0</v>
      </c>
      <c r="L84" s="602">
        <v>0</v>
      </c>
      <c r="M84" s="353"/>
      <c r="O84" s="354"/>
      <c r="Q84" s="353"/>
      <c r="S84" s="353"/>
    </row>
    <row r="85" spans="1:19" s="2" customFormat="1" ht="15.75">
      <c r="A85" s="264" t="s">
        <v>596</v>
      </c>
      <c r="B85" s="602">
        <v>0</v>
      </c>
      <c r="C85" s="602">
        <v>0</v>
      </c>
      <c r="D85" s="602">
        <v>0</v>
      </c>
      <c r="E85" s="602"/>
      <c r="F85" s="602">
        <v>0</v>
      </c>
      <c r="G85" s="602">
        <v>0</v>
      </c>
      <c r="H85" s="602">
        <v>0</v>
      </c>
      <c r="I85" s="602"/>
      <c r="J85" s="602">
        <v>0</v>
      </c>
      <c r="K85" s="602">
        <v>2.388</v>
      </c>
      <c r="L85" s="602">
        <v>2.388</v>
      </c>
      <c r="M85" s="353"/>
      <c r="O85" s="354"/>
      <c r="Q85" s="353"/>
      <c r="S85" s="353"/>
    </row>
    <row r="86" spans="1:19" s="2" customFormat="1" ht="15.75">
      <c r="A86" s="355" t="s">
        <v>601</v>
      </c>
      <c r="B86" s="603">
        <f>SUM(B76:B85)</f>
        <v>3.281</v>
      </c>
      <c r="C86" s="603">
        <f aca="true" t="shared" si="4" ref="C86:L86">SUM(C76:C85)</f>
        <v>321.341</v>
      </c>
      <c r="D86" s="603">
        <f t="shared" si="4"/>
        <v>324.622</v>
      </c>
      <c r="E86" s="603"/>
      <c r="F86" s="603">
        <f t="shared" si="4"/>
        <v>172.554</v>
      </c>
      <c r="G86" s="603">
        <f t="shared" si="4"/>
        <v>0</v>
      </c>
      <c r="H86" s="603">
        <f t="shared" si="4"/>
        <v>172.554</v>
      </c>
      <c r="I86" s="603"/>
      <c r="J86" s="603">
        <f t="shared" si="4"/>
        <v>113.825</v>
      </c>
      <c r="K86" s="603">
        <f t="shared" si="4"/>
        <v>2.388</v>
      </c>
      <c r="L86" s="603">
        <f t="shared" si="4"/>
        <v>116.21300000000001</v>
      </c>
      <c r="M86" s="351"/>
      <c r="O86" s="354"/>
      <c r="Q86" s="353"/>
      <c r="S86" s="353"/>
    </row>
    <row r="87" spans="1:19" s="2" customFormat="1" ht="6" customHeight="1">
      <c r="A87" s="157"/>
      <c r="B87" s="602" t="s">
        <v>335</v>
      </c>
      <c r="C87" s="602" t="s">
        <v>287</v>
      </c>
      <c r="D87" s="602" t="s">
        <v>287</v>
      </c>
      <c r="E87" s="602"/>
      <c r="F87" s="602" t="s">
        <v>287</v>
      </c>
      <c r="G87" s="602" t="s">
        <v>287</v>
      </c>
      <c r="H87" s="602" t="s">
        <v>287</v>
      </c>
      <c r="I87" s="602"/>
      <c r="J87" s="602" t="s">
        <v>287</v>
      </c>
      <c r="K87" s="602" t="s">
        <v>287</v>
      </c>
      <c r="L87" s="602" t="s">
        <v>287</v>
      </c>
      <c r="M87" s="353"/>
      <c r="O87" s="354"/>
      <c r="Q87" s="353"/>
      <c r="S87" s="353"/>
    </row>
    <row r="88" spans="1:19" ht="15.75">
      <c r="A88" s="37" t="s">
        <v>369</v>
      </c>
      <c r="B88" s="602">
        <v>0</v>
      </c>
      <c r="C88" s="602">
        <v>0.015</v>
      </c>
      <c r="D88" s="602">
        <v>0.015</v>
      </c>
      <c r="E88" s="602"/>
      <c r="F88" s="602">
        <v>8.547</v>
      </c>
      <c r="G88" s="602">
        <v>1.58</v>
      </c>
      <c r="H88" s="602">
        <v>10.127</v>
      </c>
      <c r="I88" s="602"/>
      <c r="J88" s="602">
        <v>11.49</v>
      </c>
      <c r="K88" s="602">
        <v>0</v>
      </c>
      <c r="L88" s="602">
        <v>11.49</v>
      </c>
      <c r="M88" s="353"/>
      <c r="O88" s="354"/>
      <c r="Q88" s="353"/>
      <c r="S88" s="353"/>
    </row>
    <row r="89" spans="1:12" ht="6" customHeight="1">
      <c r="A89" s="33"/>
      <c r="B89" s="602" t="s">
        <v>335</v>
      </c>
      <c r="C89" s="602" t="s">
        <v>287</v>
      </c>
      <c r="D89" s="602" t="s">
        <v>287</v>
      </c>
      <c r="E89" s="602"/>
      <c r="F89" s="602" t="s">
        <v>287</v>
      </c>
      <c r="G89" s="602" t="s">
        <v>287</v>
      </c>
      <c r="H89" s="602" t="s">
        <v>287</v>
      </c>
      <c r="I89" s="602"/>
      <c r="J89" s="602" t="s">
        <v>287</v>
      </c>
      <c r="K89" s="602" t="s">
        <v>287</v>
      </c>
      <c r="L89" s="602" t="s">
        <v>287</v>
      </c>
    </row>
    <row r="90" spans="1:19" ht="15.75">
      <c r="A90" s="37" t="s">
        <v>370</v>
      </c>
      <c r="B90" s="603">
        <f>B29+B44+B53+B73+B86+B88</f>
        <v>6449.603</v>
      </c>
      <c r="C90" s="603">
        <f>C29+C44+C53+C73+C86+C88</f>
        <v>35114.665</v>
      </c>
      <c r="D90" s="603">
        <f>D29+D44+D53+D73+D86+D88</f>
        <v>41564.26700000001</v>
      </c>
      <c r="E90" s="603"/>
      <c r="F90" s="603">
        <f>F29+F44+F53+F73+F86+F88</f>
        <v>7922.106999999999</v>
      </c>
      <c r="G90" s="603">
        <f>G29+G44+G53+G73+G86+G88</f>
        <v>4679.109</v>
      </c>
      <c r="H90" s="603">
        <f>H29+H44+H53+H73+H86+H88</f>
        <v>12601.217</v>
      </c>
      <c r="I90" s="603"/>
      <c r="J90" s="603">
        <f>J29+J44+J53+J73+J86+J88</f>
        <v>976.4490000000002</v>
      </c>
      <c r="K90" s="603">
        <f>K29+K44+K53+K73+K86+K88</f>
        <v>974.7579999999999</v>
      </c>
      <c r="L90" s="603">
        <f>L29+L44+L53+L73+L86+L88</f>
        <v>1951.2069999999997</v>
      </c>
      <c r="M90" s="351"/>
      <c r="O90" s="354"/>
      <c r="Q90" s="353"/>
      <c r="S90" s="353"/>
    </row>
    <row r="91" spans="1:12" ht="7.5" customHeight="1">
      <c r="A91" s="33"/>
      <c r="B91" s="602" t="s">
        <v>335</v>
      </c>
      <c r="C91" s="602" t="s">
        <v>287</v>
      </c>
      <c r="D91" s="602" t="s">
        <v>287</v>
      </c>
      <c r="E91" s="602"/>
      <c r="F91" s="602" t="s">
        <v>287</v>
      </c>
      <c r="G91" s="602" t="s">
        <v>287</v>
      </c>
      <c r="H91" s="602" t="s">
        <v>287</v>
      </c>
      <c r="I91" s="602"/>
      <c r="J91" s="602" t="s">
        <v>287</v>
      </c>
      <c r="K91" s="602" t="s">
        <v>287</v>
      </c>
      <c r="L91" s="602" t="s">
        <v>287</v>
      </c>
    </row>
    <row r="92" spans="1:19" ht="15.75">
      <c r="A92" s="37" t="s">
        <v>371</v>
      </c>
      <c r="B92" s="602">
        <v>5605.562</v>
      </c>
      <c r="C92" s="602">
        <v>16246.261</v>
      </c>
      <c r="D92" s="602">
        <v>21851.823</v>
      </c>
      <c r="E92" s="602"/>
      <c r="F92" s="602">
        <v>1056.432</v>
      </c>
      <c r="G92" s="602">
        <v>3625.25</v>
      </c>
      <c r="H92" s="602">
        <v>4681.683</v>
      </c>
      <c r="I92" s="602"/>
      <c r="J92" s="602">
        <v>552.558</v>
      </c>
      <c r="K92" s="602">
        <v>1203.83</v>
      </c>
      <c r="L92" s="602">
        <v>1756.388</v>
      </c>
      <c r="M92" s="353"/>
      <c r="O92" s="354"/>
      <c r="Q92" s="353"/>
      <c r="S92" s="353"/>
    </row>
    <row r="93" spans="1:14" ht="6" customHeight="1">
      <c r="A93" s="33"/>
      <c r="B93" s="602"/>
      <c r="C93" s="602"/>
      <c r="D93" s="602"/>
      <c r="E93" s="602"/>
      <c r="F93" s="602"/>
      <c r="G93" s="602"/>
      <c r="H93" s="602"/>
      <c r="I93" s="602"/>
      <c r="J93" s="602"/>
      <c r="K93" s="602"/>
      <c r="L93" s="602"/>
      <c r="N93" s="568"/>
    </row>
    <row r="94" spans="1:19" ht="15.75">
      <c r="A94" s="333" t="s">
        <v>372</v>
      </c>
      <c r="B94" s="604">
        <f>B92+B90</f>
        <v>12055.165</v>
      </c>
      <c r="C94" s="604">
        <f>C92+C90</f>
        <v>51360.926</v>
      </c>
      <c r="D94" s="604">
        <f>D92+D90</f>
        <v>63416.09000000001</v>
      </c>
      <c r="E94" s="604"/>
      <c r="F94" s="604">
        <f>F92+F90</f>
        <v>8978.538999999999</v>
      </c>
      <c r="G94" s="604">
        <f>G92+G90</f>
        <v>8304.359</v>
      </c>
      <c r="H94" s="604">
        <f>H92+H90</f>
        <v>17282.9</v>
      </c>
      <c r="I94" s="604"/>
      <c r="J94" s="604">
        <f>J92+J90</f>
        <v>1529.007</v>
      </c>
      <c r="K94" s="604">
        <f>K92+K90</f>
        <v>2178.5879999999997</v>
      </c>
      <c r="L94" s="604">
        <f>L92+L90</f>
        <v>3707.5949999999993</v>
      </c>
      <c r="M94" s="360"/>
      <c r="O94" s="361"/>
      <c r="Q94" s="360"/>
      <c r="S94" s="360"/>
    </row>
    <row r="95" spans="1:23" ht="9.75" customHeight="1">
      <c r="A95" s="37"/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N95" s="345"/>
      <c r="O95" s="363"/>
      <c r="P95" s="363"/>
      <c r="Q95" s="363"/>
      <c r="R95" s="363"/>
      <c r="S95" s="363"/>
      <c r="T95" s="363"/>
      <c r="U95" s="363"/>
      <c r="V95" s="363"/>
      <c r="W95" s="363"/>
    </row>
    <row r="96" spans="1:23" s="373" customFormat="1" ht="12.75">
      <c r="A96" s="371" t="s">
        <v>599</v>
      </c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N96" s="374"/>
      <c r="O96" s="375"/>
      <c r="P96" s="375"/>
      <c r="Q96" s="375"/>
      <c r="R96" s="375"/>
      <c r="S96" s="375"/>
      <c r="T96" s="375"/>
      <c r="U96" s="375"/>
      <c r="V96" s="375"/>
      <c r="W96" s="375"/>
    </row>
    <row r="97" spans="14:23" ht="6.75" customHeight="1">
      <c r="N97" s="345"/>
      <c r="O97" s="363"/>
      <c r="P97" s="363"/>
      <c r="Q97" s="363"/>
      <c r="R97" s="363"/>
      <c r="S97" s="363"/>
      <c r="T97" s="363"/>
      <c r="U97" s="363"/>
      <c r="V97" s="363"/>
      <c r="W97" s="363"/>
    </row>
    <row r="98" spans="14:23" ht="87.75" customHeight="1">
      <c r="N98" s="345"/>
      <c r="O98" s="363"/>
      <c r="P98" s="363"/>
      <c r="Q98" s="363"/>
      <c r="R98" s="363"/>
      <c r="S98" s="363"/>
      <c r="T98" s="363"/>
      <c r="U98" s="363"/>
      <c r="V98" s="363"/>
      <c r="W98" s="363"/>
    </row>
    <row r="99" spans="14:23" ht="15">
      <c r="N99" s="345"/>
      <c r="O99" s="363"/>
      <c r="P99" s="363"/>
      <c r="Q99" s="363"/>
      <c r="R99" s="363"/>
      <c r="S99" s="363"/>
      <c r="T99" s="363"/>
      <c r="U99" s="363"/>
      <c r="V99" s="363"/>
      <c r="W99" s="363"/>
    </row>
    <row r="100" spans="14:23" ht="15">
      <c r="N100" s="345"/>
      <c r="O100" s="363"/>
      <c r="P100" s="363"/>
      <c r="Q100" s="363"/>
      <c r="R100" s="363"/>
      <c r="S100" s="363"/>
      <c r="T100" s="363"/>
      <c r="U100" s="363"/>
      <c r="V100" s="363"/>
      <c r="W100" s="363"/>
    </row>
    <row r="101" spans="14:23" ht="15">
      <c r="N101" s="345"/>
      <c r="O101" s="363"/>
      <c r="P101" s="363"/>
      <c r="Q101" s="363"/>
      <c r="R101" s="363"/>
      <c r="S101" s="363"/>
      <c r="T101" s="363"/>
      <c r="U101" s="363"/>
      <c r="V101" s="363"/>
      <c r="W101" s="363"/>
    </row>
    <row r="102" spans="14:23" ht="15">
      <c r="N102" s="345"/>
      <c r="O102" s="363"/>
      <c r="P102" s="363"/>
      <c r="Q102" s="363"/>
      <c r="R102" s="363"/>
      <c r="S102" s="363"/>
      <c r="T102" s="363"/>
      <c r="U102" s="363"/>
      <c r="V102" s="363"/>
      <c r="W102" s="363"/>
    </row>
    <row r="103" spans="14:23" ht="15">
      <c r="N103" s="345"/>
      <c r="O103" s="363"/>
      <c r="P103" s="363"/>
      <c r="Q103" s="363"/>
      <c r="R103" s="363"/>
      <c r="S103" s="363"/>
      <c r="T103" s="363"/>
      <c r="U103" s="363"/>
      <c r="V103" s="363"/>
      <c r="W103" s="363"/>
    </row>
    <row r="104" spans="14:23" ht="15">
      <c r="N104" s="345"/>
      <c r="O104" s="363"/>
      <c r="P104" s="363"/>
      <c r="Q104" s="363"/>
      <c r="R104" s="363"/>
      <c r="S104" s="363"/>
      <c r="T104" s="363"/>
      <c r="U104" s="363"/>
      <c r="V104" s="363"/>
      <c r="W104" s="363"/>
    </row>
    <row r="105" spans="14:23" ht="15">
      <c r="N105" s="345"/>
      <c r="O105" s="363"/>
      <c r="P105" s="363"/>
      <c r="Q105" s="363"/>
      <c r="R105" s="363"/>
      <c r="S105" s="363"/>
      <c r="T105" s="363"/>
      <c r="U105" s="363"/>
      <c r="V105" s="363"/>
      <c r="W105" s="363"/>
    </row>
    <row r="106" spans="14:23" ht="15.75">
      <c r="N106" s="37"/>
      <c r="O106" s="364"/>
      <c r="P106" s="364"/>
      <c r="Q106" s="364"/>
      <c r="R106" s="364"/>
      <c r="S106" s="364"/>
      <c r="T106" s="364"/>
      <c r="U106" s="364"/>
      <c r="V106" s="364"/>
      <c r="W106" s="364"/>
    </row>
    <row r="107" spans="15:23" ht="15">
      <c r="O107" s="365"/>
      <c r="P107" s="365"/>
      <c r="Q107" s="365"/>
      <c r="R107" s="365"/>
      <c r="S107" s="365"/>
      <c r="T107" s="365"/>
      <c r="U107" s="365"/>
      <c r="V107" s="365"/>
      <c r="W107" s="365"/>
    </row>
    <row r="108" spans="14:23" ht="15.75">
      <c r="N108" s="2"/>
      <c r="O108" s="365"/>
      <c r="P108" s="365"/>
      <c r="Q108" s="365"/>
      <c r="R108" s="365"/>
      <c r="S108" s="365"/>
      <c r="T108" s="365"/>
      <c r="U108" s="365"/>
      <c r="V108" s="365"/>
      <c r="W108" s="365"/>
    </row>
    <row r="109" spans="14:23" ht="15">
      <c r="N109" s="345"/>
      <c r="O109" s="363"/>
      <c r="P109" s="363"/>
      <c r="Q109" s="363"/>
      <c r="R109" s="363"/>
      <c r="S109" s="363"/>
      <c r="T109" s="363"/>
      <c r="U109" s="363"/>
      <c r="V109" s="363"/>
      <c r="W109" s="363"/>
    </row>
    <row r="110" spans="14:23" ht="15">
      <c r="N110" s="345"/>
      <c r="O110" s="363"/>
      <c r="P110" s="363"/>
      <c r="Q110" s="363"/>
      <c r="R110" s="363"/>
      <c r="S110" s="363"/>
      <c r="T110" s="363"/>
      <c r="U110" s="363"/>
      <c r="V110" s="363"/>
      <c r="W110" s="363"/>
    </row>
    <row r="111" spans="14:23" ht="15">
      <c r="N111" s="345"/>
      <c r="O111" s="363"/>
      <c r="P111" s="363"/>
      <c r="Q111" s="363"/>
      <c r="R111" s="363"/>
      <c r="S111" s="363"/>
      <c r="T111" s="363"/>
      <c r="U111" s="363"/>
      <c r="V111" s="363"/>
      <c r="W111" s="363"/>
    </row>
    <row r="112" spans="14:23" ht="15">
      <c r="N112" s="345"/>
      <c r="O112" s="363"/>
      <c r="P112" s="363"/>
      <c r="Q112" s="363"/>
      <c r="R112" s="363"/>
      <c r="S112" s="363"/>
      <c r="T112" s="363"/>
      <c r="U112" s="363"/>
      <c r="V112" s="363"/>
      <c r="W112" s="363"/>
    </row>
    <row r="113" spans="14:23" ht="15">
      <c r="N113" s="345"/>
      <c r="O113" s="363"/>
      <c r="P113" s="363"/>
      <c r="Q113" s="363"/>
      <c r="R113" s="363"/>
      <c r="S113" s="363"/>
      <c r="T113" s="363"/>
      <c r="U113" s="363"/>
      <c r="V113" s="363"/>
      <c r="W113" s="363"/>
    </row>
    <row r="114" spans="14:23" ht="15">
      <c r="N114" s="345"/>
      <c r="O114" s="363"/>
      <c r="P114" s="363"/>
      <c r="Q114" s="363"/>
      <c r="R114" s="363"/>
      <c r="S114" s="363"/>
      <c r="T114" s="363"/>
      <c r="U114" s="363"/>
      <c r="V114" s="363"/>
      <c r="W114" s="363"/>
    </row>
    <row r="115" spans="14:23" ht="15">
      <c r="N115" s="345"/>
      <c r="O115" s="363"/>
      <c r="P115" s="363"/>
      <c r="Q115" s="363"/>
      <c r="R115" s="363"/>
      <c r="S115" s="363"/>
      <c r="T115" s="363"/>
      <c r="U115" s="363"/>
      <c r="V115" s="363"/>
      <c r="W115" s="363"/>
    </row>
    <row r="116" spans="14:23" ht="15.75">
      <c r="N116" s="355"/>
      <c r="O116" s="363"/>
      <c r="P116" s="363"/>
      <c r="Q116" s="363"/>
      <c r="R116" s="363"/>
      <c r="S116" s="363"/>
      <c r="T116" s="363"/>
      <c r="U116" s="363"/>
      <c r="V116" s="363"/>
      <c r="W116" s="363"/>
    </row>
    <row r="117" spans="14:23" ht="15.75">
      <c r="N117" s="355"/>
      <c r="O117" s="363"/>
      <c r="P117" s="363"/>
      <c r="Q117" s="363"/>
      <c r="R117" s="363"/>
      <c r="S117" s="363"/>
      <c r="T117" s="363"/>
      <c r="U117" s="363"/>
      <c r="V117" s="363"/>
      <c r="W117" s="363"/>
    </row>
    <row r="118" spans="14:23" ht="15.75">
      <c r="N118" s="37"/>
      <c r="O118" s="363"/>
      <c r="P118" s="363"/>
      <c r="Q118" s="363"/>
      <c r="R118" s="363"/>
      <c r="S118" s="363"/>
      <c r="T118" s="363"/>
      <c r="U118" s="363"/>
      <c r="V118" s="363"/>
      <c r="W118" s="363"/>
    </row>
    <row r="119" spans="14:23" ht="15">
      <c r="N119" s="345"/>
      <c r="O119" s="363"/>
      <c r="P119" s="363"/>
      <c r="Q119" s="363"/>
      <c r="R119" s="363"/>
      <c r="S119" s="363"/>
      <c r="T119" s="363"/>
      <c r="U119" s="363"/>
      <c r="V119" s="363"/>
      <c r="W119" s="363"/>
    </row>
    <row r="120" spans="14:23" ht="15.75">
      <c r="N120" s="37"/>
      <c r="O120" s="363"/>
      <c r="P120" s="363"/>
      <c r="Q120" s="363"/>
      <c r="R120" s="363"/>
      <c r="S120" s="363"/>
      <c r="T120" s="363"/>
      <c r="U120" s="363"/>
      <c r="V120" s="363"/>
      <c r="W120" s="363"/>
    </row>
    <row r="121" spans="14:23" ht="15">
      <c r="N121" s="345"/>
      <c r="O121" s="363"/>
      <c r="P121" s="363"/>
      <c r="Q121" s="363"/>
      <c r="R121" s="363"/>
      <c r="S121" s="363"/>
      <c r="T121" s="363"/>
      <c r="U121" s="363"/>
      <c r="V121" s="363"/>
      <c r="W121" s="363"/>
    </row>
    <row r="122" spans="14:23" ht="15">
      <c r="N122" s="345"/>
      <c r="O122" s="363"/>
      <c r="P122" s="363"/>
      <c r="Q122" s="363"/>
      <c r="R122" s="363"/>
      <c r="S122" s="363"/>
      <c r="T122" s="363"/>
      <c r="U122" s="363"/>
      <c r="V122" s="363"/>
      <c r="W122" s="363"/>
    </row>
    <row r="123" spans="14:23" ht="15">
      <c r="N123" s="345"/>
      <c r="O123" s="363"/>
      <c r="P123" s="363"/>
      <c r="Q123" s="363"/>
      <c r="R123" s="363"/>
      <c r="S123" s="363"/>
      <c r="T123" s="363"/>
      <c r="U123" s="363"/>
      <c r="V123" s="363"/>
      <c r="W123" s="363"/>
    </row>
    <row r="124" spans="14:23" ht="15">
      <c r="N124" s="345"/>
      <c r="O124" s="363"/>
      <c r="P124" s="363"/>
      <c r="Q124" s="363"/>
      <c r="R124" s="363"/>
      <c r="S124" s="363"/>
      <c r="T124" s="363"/>
      <c r="U124" s="363"/>
      <c r="V124" s="363"/>
      <c r="W124" s="363"/>
    </row>
    <row r="125" spans="14:23" ht="15">
      <c r="N125" s="345"/>
      <c r="O125" s="363"/>
      <c r="P125" s="363"/>
      <c r="Q125" s="363"/>
      <c r="R125" s="363"/>
      <c r="S125" s="363"/>
      <c r="T125" s="363"/>
      <c r="U125" s="363"/>
      <c r="V125" s="363"/>
      <c r="W125" s="363"/>
    </row>
    <row r="126" spans="14:23" ht="15">
      <c r="N126" s="366"/>
      <c r="O126" s="363"/>
      <c r="P126" s="363"/>
      <c r="Q126" s="363"/>
      <c r="R126" s="363"/>
      <c r="S126" s="363"/>
      <c r="T126" s="363"/>
      <c r="U126" s="363"/>
      <c r="V126" s="363"/>
      <c r="W126" s="363"/>
    </row>
    <row r="127" spans="14:23" ht="15">
      <c r="N127" s="366"/>
      <c r="O127" s="363"/>
      <c r="P127" s="363"/>
      <c r="Q127" s="363"/>
      <c r="R127" s="363"/>
      <c r="S127" s="363"/>
      <c r="T127" s="363"/>
      <c r="U127" s="363"/>
      <c r="V127" s="363"/>
      <c r="W127" s="363"/>
    </row>
    <row r="128" spans="14:23" ht="15">
      <c r="N128" s="366"/>
      <c r="O128" s="363"/>
      <c r="P128" s="363"/>
      <c r="Q128" s="363"/>
      <c r="R128" s="363"/>
      <c r="S128" s="363"/>
      <c r="T128" s="363"/>
      <c r="U128" s="363"/>
      <c r="V128" s="363"/>
      <c r="W128" s="363"/>
    </row>
    <row r="129" spans="14:23" ht="15">
      <c r="N129" s="366"/>
      <c r="O129" s="363"/>
      <c r="P129" s="363"/>
      <c r="Q129" s="363"/>
      <c r="R129" s="363"/>
      <c r="S129" s="363"/>
      <c r="T129" s="363"/>
      <c r="U129" s="363"/>
      <c r="V129" s="363"/>
      <c r="W129" s="363"/>
    </row>
    <row r="130" spans="14:23" ht="15">
      <c r="N130" s="366"/>
      <c r="O130" s="363"/>
      <c r="P130" s="363"/>
      <c r="Q130" s="363"/>
      <c r="R130" s="363"/>
      <c r="S130" s="363"/>
      <c r="T130" s="363"/>
      <c r="U130" s="363"/>
      <c r="V130" s="363"/>
      <c r="W130" s="363"/>
    </row>
    <row r="131" spans="14:23" ht="15.75">
      <c r="N131" s="2"/>
      <c r="O131" s="363"/>
      <c r="P131" s="363"/>
      <c r="Q131" s="363"/>
      <c r="R131" s="363"/>
      <c r="S131" s="363"/>
      <c r="T131" s="363"/>
      <c r="U131" s="363"/>
      <c r="V131" s="363"/>
      <c r="W131" s="363"/>
    </row>
    <row r="132" spans="14:23" ht="15.75">
      <c r="N132" s="2"/>
      <c r="O132" s="357"/>
      <c r="P132" s="357"/>
      <c r="Q132" s="357"/>
      <c r="R132" s="357"/>
      <c r="S132" s="357"/>
      <c r="T132" s="357"/>
      <c r="U132" s="357"/>
      <c r="V132" s="357"/>
      <c r="W132" s="357"/>
    </row>
    <row r="133" spans="14:23" ht="15.75">
      <c r="N133" s="2"/>
      <c r="O133" s="367"/>
      <c r="P133" s="367"/>
      <c r="Q133" s="367"/>
      <c r="R133" s="367"/>
      <c r="S133" s="367"/>
      <c r="T133" s="367"/>
      <c r="U133" s="367"/>
      <c r="V133" s="367"/>
      <c r="W133" s="367"/>
    </row>
    <row r="134" spans="14:23" ht="15">
      <c r="N134" s="33"/>
      <c r="O134" s="363"/>
      <c r="P134" s="363"/>
      <c r="Q134" s="363"/>
      <c r="R134" s="363"/>
      <c r="S134" s="363"/>
      <c r="T134" s="363"/>
      <c r="U134" s="363"/>
      <c r="V134" s="363"/>
      <c r="W134" s="363"/>
    </row>
    <row r="135" spans="14:23" ht="15">
      <c r="N135" s="157"/>
      <c r="O135" s="363"/>
      <c r="P135" s="363"/>
      <c r="Q135" s="363"/>
      <c r="R135" s="363"/>
      <c r="S135" s="363"/>
      <c r="T135" s="363"/>
      <c r="U135" s="363"/>
      <c r="V135" s="363"/>
      <c r="W135" s="363"/>
    </row>
    <row r="136" spans="14:23" ht="15">
      <c r="N136" s="157"/>
      <c r="O136" s="363"/>
      <c r="P136" s="363"/>
      <c r="Q136" s="363"/>
      <c r="R136" s="363"/>
      <c r="S136" s="363"/>
      <c r="T136" s="363"/>
      <c r="U136" s="363"/>
      <c r="V136" s="363"/>
      <c r="W136" s="363"/>
    </row>
    <row r="137" spans="14:23" ht="15">
      <c r="N137" s="157"/>
      <c r="O137" s="363"/>
      <c r="P137" s="363"/>
      <c r="Q137" s="363"/>
      <c r="R137" s="363"/>
      <c r="S137" s="363"/>
      <c r="T137" s="363"/>
      <c r="U137" s="363"/>
      <c r="V137" s="363"/>
      <c r="W137" s="363"/>
    </row>
    <row r="138" spans="14:23" ht="15">
      <c r="N138" s="157"/>
      <c r="O138" s="363"/>
      <c r="P138" s="363"/>
      <c r="Q138" s="363"/>
      <c r="R138" s="363"/>
      <c r="S138" s="363"/>
      <c r="T138" s="363"/>
      <c r="U138" s="363"/>
      <c r="V138" s="363"/>
      <c r="W138" s="363"/>
    </row>
    <row r="139" spans="14:23" ht="15.75">
      <c r="N139" s="355"/>
      <c r="O139" s="363"/>
      <c r="P139" s="363"/>
      <c r="Q139" s="363"/>
      <c r="R139" s="363"/>
      <c r="S139" s="363"/>
      <c r="T139" s="363"/>
      <c r="U139" s="363"/>
      <c r="V139" s="363"/>
      <c r="W139" s="363"/>
    </row>
    <row r="140" spans="14:23" ht="15">
      <c r="N140" s="157"/>
      <c r="O140" s="363"/>
      <c r="P140" s="363"/>
      <c r="Q140" s="363"/>
      <c r="R140" s="363"/>
      <c r="S140" s="363"/>
      <c r="T140" s="363"/>
      <c r="U140" s="363"/>
      <c r="V140" s="363"/>
      <c r="W140" s="363"/>
    </row>
    <row r="141" spans="14:23" ht="15">
      <c r="N141" s="157"/>
      <c r="O141" s="363"/>
      <c r="P141" s="363"/>
      <c r="Q141" s="363"/>
      <c r="R141" s="363"/>
      <c r="S141" s="363"/>
      <c r="T141" s="363"/>
      <c r="U141" s="363"/>
      <c r="V141" s="363"/>
      <c r="W141" s="363"/>
    </row>
    <row r="142" spans="14:23" ht="15">
      <c r="N142" s="157"/>
      <c r="O142" s="363"/>
      <c r="P142" s="363"/>
      <c r="Q142" s="363"/>
      <c r="R142" s="363"/>
      <c r="S142" s="363"/>
      <c r="T142" s="363"/>
      <c r="U142" s="363"/>
      <c r="V142" s="363"/>
      <c r="W142" s="363"/>
    </row>
    <row r="143" spans="14:23" ht="15">
      <c r="N143" s="157"/>
      <c r="O143" s="363"/>
      <c r="P143" s="363"/>
      <c r="Q143" s="363"/>
      <c r="R143" s="363"/>
      <c r="S143" s="363"/>
      <c r="T143" s="363"/>
      <c r="U143" s="363"/>
      <c r="V143" s="363"/>
      <c r="W143" s="363"/>
    </row>
    <row r="144" spans="14:23" ht="15">
      <c r="N144" s="157"/>
      <c r="O144" s="363"/>
      <c r="P144" s="363"/>
      <c r="Q144" s="363"/>
      <c r="R144" s="363"/>
      <c r="S144" s="363"/>
      <c r="T144" s="363"/>
      <c r="U144" s="363"/>
      <c r="V144" s="363"/>
      <c r="W144" s="363"/>
    </row>
    <row r="145" spans="14:23" ht="15">
      <c r="N145" s="157"/>
      <c r="O145" s="363"/>
      <c r="P145" s="363"/>
      <c r="Q145" s="363"/>
      <c r="R145" s="363"/>
      <c r="S145" s="363"/>
      <c r="T145" s="363"/>
      <c r="U145" s="363"/>
      <c r="V145" s="363"/>
      <c r="W145" s="363"/>
    </row>
    <row r="146" spans="14:23" ht="15">
      <c r="N146" s="157"/>
      <c r="O146" s="363"/>
      <c r="P146" s="363"/>
      <c r="Q146" s="363"/>
      <c r="R146" s="363"/>
      <c r="S146" s="363"/>
      <c r="T146" s="363"/>
      <c r="U146" s="363"/>
      <c r="V146" s="363"/>
      <c r="W146" s="363"/>
    </row>
    <row r="147" spans="14:23" ht="15">
      <c r="N147" s="157"/>
      <c r="O147" s="363"/>
      <c r="P147" s="363"/>
      <c r="Q147" s="363"/>
      <c r="R147" s="363"/>
      <c r="S147" s="363"/>
      <c r="T147" s="363"/>
      <c r="U147" s="363"/>
      <c r="V147" s="363"/>
      <c r="W147" s="363"/>
    </row>
    <row r="148" spans="14:23" ht="15">
      <c r="N148" s="157"/>
      <c r="O148" s="363"/>
      <c r="P148" s="363"/>
      <c r="Q148" s="363"/>
      <c r="R148" s="363"/>
      <c r="S148" s="363"/>
      <c r="T148" s="363"/>
      <c r="U148" s="363"/>
      <c r="V148" s="363"/>
      <c r="W148" s="363"/>
    </row>
    <row r="149" spans="14:23" ht="15">
      <c r="N149" s="157"/>
      <c r="O149" s="363"/>
      <c r="P149" s="363"/>
      <c r="Q149" s="363"/>
      <c r="R149" s="363"/>
      <c r="S149" s="363"/>
      <c r="T149" s="363"/>
      <c r="U149" s="363"/>
      <c r="V149" s="363"/>
      <c r="W149" s="363"/>
    </row>
    <row r="150" spans="14:23" ht="15">
      <c r="N150" s="157"/>
      <c r="O150" s="363"/>
      <c r="P150" s="363"/>
      <c r="Q150" s="363"/>
      <c r="R150" s="363"/>
      <c r="S150" s="363"/>
      <c r="T150" s="363"/>
      <c r="U150" s="363"/>
      <c r="V150" s="363"/>
      <c r="W150" s="363"/>
    </row>
    <row r="151" spans="14:23" ht="15">
      <c r="N151" s="33"/>
      <c r="O151" s="363"/>
      <c r="P151" s="363"/>
      <c r="Q151" s="363"/>
      <c r="R151" s="363"/>
      <c r="S151" s="363"/>
      <c r="T151" s="363"/>
      <c r="U151" s="363"/>
      <c r="V151" s="363"/>
      <c r="W151" s="363"/>
    </row>
    <row r="152" spans="14:23" ht="15.75">
      <c r="N152" s="37"/>
      <c r="O152" s="363"/>
      <c r="P152" s="363"/>
      <c r="Q152" s="363"/>
      <c r="R152" s="363"/>
      <c r="S152" s="363"/>
      <c r="T152" s="363"/>
      <c r="U152" s="363"/>
      <c r="V152" s="363"/>
      <c r="W152" s="363"/>
    </row>
    <row r="153" spans="14:23" ht="15">
      <c r="N153" s="157"/>
      <c r="O153" s="363"/>
      <c r="P153" s="363"/>
      <c r="Q153" s="363"/>
      <c r="R153" s="363"/>
      <c r="S153" s="363"/>
      <c r="T153" s="363"/>
      <c r="U153" s="363"/>
      <c r="V153" s="363"/>
      <c r="W153" s="363"/>
    </row>
    <row r="154" spans="14:23" ht="15">
      <c r="N154" s="157"/>
      <c r="O154" s="363"/>
      <c r="P154" s="363"/>
      <c r="Q154" s="363"/>
      <c r="R154" s="363"/>
      <c r="S154" s="363"/>
      <c r="T154" s="363"/>
      <c r="U154" s="363"/>
      <c r="V154" s="363"/>
      <c r="W154" s="363"/>
    </row>
    <row r="155" spans="14:23" ht="15">
      <c r="N155" s="157"/>
      <c r="O155" s="363"/>
      <c r="P155" s="363"/>
      <c r="Q155" s="363"/>
      <c r="R155" s="363"/>
      <c r="S155" s="363"/>
      <c r="T155" s="363"/>
      <c r="U155" s="363"/>
      <c r="V155" s="363"/>
      <c r="W155" s="363"/>
    </row>
    <row r="156" spans="14:23" ht="15">
      <c r="N156" s="157"/>
      <c r="O156" s="363"/>
      <c r="P156" s="363"/>
      <c r="Q156" s="363"/>
      <c r="R156" s="363"/>
      <c r="S156" s="363"/>
      <c r="T156" s="363"/>
      <c r="U156" s="363"/>
      <c r="V156" s="363"/>
      <c r="W156" s="363"/>
    </row>
    <row r="157" spans="14:23" ht="15">
      <c r="N157" s="157"/>
      <c r="O157" s="363"/>
      <c r="P157" s="363"/>
      <c r="Q157" s="363"/>
      <c r="R157" s="363"/>
      <c r="S157" s="363"/>
      <c r="T157" s="363"/>
      <c r="U157" s="363"/>
      <c r="V157" s="363"/>
      <c r="W157" s="363"/>
    </row>
    <row r="158" spans="14:23" ht="15">
      <c r="N158" s="157"/>
      <c r="O158" s="363"/>
      <c r="P158" s="363"/>
      <c r="Q158" s="363"/>
      <c r="R158" s="363"/>
      <c r="S158" s="363"/>
      <c r="T158" s="363"/>
      <c r="U158" s="363"/>
      <c r="V158" s="363"/>
      <c r="W158" s="363"/>
    </row>
    <row r="159" spans="14:23" ht="15">
      <c r="N159" s="157"/>
      <c r="O159" s="363"/>
      <c r="P159" s="363"/>
      <c r="Q159" s="363"/>
      <c r="R159" s="363"/>
      <c r="S159" s="363"/>
      <c r="T159" s="363"/>
      <c r="U159" s="363"/>
      <c r="V159" s="363"/>
      <c r="W159" s="363"/>
    </row>
    <row r="160" spans="14:23" ht="15">
      <c r="N160" s="157"/>
      <c r="O160" s="363"/>
      <c r="P160" s="363"/>
      <c r="Q160" s="363"/>
      <c r="R160" s="363"/>
      <c r="S160" s="363"/>
      <c r="T160" s="363"/>
      <c r="U160" s="363"/>
      <c r="V160" s="363"/>
      <c r="W160" s="363"/>
    </row>
    <row r="161" spans="14:23" ht="15">
      <c r="N161" s="157"/>
      <c r="O161" s="363"/>
      <c r="P161" s="363"/>
      <c r="Q161" s="363"/>
      <c r="R161" s="363"/>
      <c r="S161" s="363"/>
      <c r="T161" s="363"/>
      <c r="U161" s="363"/>
      <c r="V161" s="363"/>
      <c r="W161" s="363"/>
    </row>
    <row r="162" spans="14:23" ht="15">
      <c r="N162" s="157"/>
      <c r="O162" s="363"/>
      <c r="P162" s="363"/>
      <c r="Q162" s="363"/>
      <c r="R162" s="363"/>
      <c r="S162" s="363"/>
      <c r="T162" s="363"/>
      <c r="U162" s="363"/>
      <c r="V162" s="363"/>
      <c r="W162" s="363"/>
    </row>
    <row r="163" spans="14:23" ht="15">
      <c r="N163" s="157"/>
      <c r="O163" s="363"/>
      <c r="P163" s="363"/>
      <c r="Q163" s="363"/>
      <c r="R163" s="363"/>
      <c r="S163" s="363"/>
      <c r="T163" s="363"/>
      <c r="U163" s="363"/>
      <c r="V163" s="363"/>
      <c r="W163" s="363"/>
    </row>
    <row r="164" spans="14:23" ht="15">
      <c r="N164" s="157"/>
      <c r="O164" s="363"/>
      <c r="P164" s="363"/>
      <c r="Q164" s="363"/>
      <c r="R164" s="363"/>
      <c r="S164" s="363"/>
      <c r="T164" s="363"/>
      <c r="U164" s="363"/>
      <c r="V164" s="363"/>
      <c r="W164" s="363"/>
    </row>
    <row r="165" spans="14:23" ht="15">
      <c r="N165" s="157"/>
      <c r="O165" s="363"/>
      <c r="P165" s="363"/>
      <c r="Q165" s="363"/>
      <c r="R165" s="363"/>
      <c r="S165" s="363"/>
      <c r="T165" s="363"/>
      <c r="U165" s="363"/>
      <c r="V165" s="363"/>
      <c r="W165" s="363"/>
    </row>
    <row r="166" spans="14:23" ht="15">
      <c r="N166" s="157"/>
      <c r="O166" s="363"/>
      <c r="P166" s="363"/>
      <c r="Q166" s="363"/>
      <c r="R166" s="363"/>
      <c r="S166" s="363"/>
      <c r="T166" s="363"/>
      <c r="U166" s="363"/>
      <c r="V166" s="363"/>
      <c r="W166" s="363"/>
    </row>
    <row r="167" spans="14:23" ht="15">
      <c r="N167" s="157"/>
      <c r="O167" s="363"/>
      <c r="P167" s="363"/>
      <c r="Q167" s="363"/>
      <c r="R167" s="363"/>
      <c r="S167" s="363"/>
      <c r="T167" s="363"/>
      <c r="U167" s="363"/>
      <c r="V167" s="363"/>
      <c r="W167" s="363"/>
    </row>
    <row r="168" spans="14:23" ht="15.75">
      <c r="N168" s="37"/>
      <c r="O168" s="363"/>
      <c r="P168" s="363"/>
      <c r="Q168" s="363"/>
      <c r="R168" s="363"/>
      <c r="S168" s="363"/>
      <c r="T168" s="363"/>
      <c r="U168" s="363"/>
      <c r="V168" s="363"/>
      <c r="W168" s="363"/>
    </row>
    <row r="169" spans="14:23" ht="15">
      <c r="N169" s="345"/>
      <c r="O169" s="363"/>
      <c r="P169" s="363"/>
      <c r="Q169" s="363"/>
      <c r="R169" s="363"/>
      <c r="S169" s="363"/>
      <c r="T169" s="363"/>
      <c r="U169" s="363"/>
      <c r="V169" s="363"/>
      <c r="W169" s="363"/>
    </row>
    <row r="170" spans="14:23" ht="15.75">
      <c r="N170" s="2"/>
      <c r="O170" s="363"/>
      <c r="P170" s="363"/>
      <c r="Q170" s="363"/>
      <c r="R170" s="363"/>
      <c r="S170" s="363"/>
      <c r="T170" s="363"/>
      <c r="U170" s="363"/>
      <c r="V170" s="363"/>
      <c r="W170" s="363"/>
    </row>
    <row r="171" spans="15:23" ht="15">
      <c r="O171" s="363"/>
      <c r="P171" s="363"/>
      <c r="Q171" s="363"/>
      <c r="R171" s="363"/>
      <c r="S171" s="363"/>
      <c r="T171" s="363"/>
      <c r="U171" s="363"/>
      <c r="V171" s="363"/>
      <c r="W171" s="363"/>
    </row>
    <row r="172" spans="14:23" ht="15.75">
      <c r="N172" s="2"/>
      <c r="O172" s="363"/>
      <c r="P172" s="363"/>
      <c r="Q172" s="363"/>
      <c r="R172" s="363"/>
      <c r="S172" s="363"/>
      <c r="T172" s="363"/>
      <c r="U172" s="363"/>
      <c r="V172" s="363"/>
      <c r="W172" s="363"/>
    </row>
    <row r="173" spans="15:23" ht="15">
      <c r="O173" s="363"/>
      <c r="P173" s="363"/>
      <c r="Q173" s="363"/>
      <c r="R173" s="363"/>
      <c r="S173" s="363"/>
      <c r="T173" s="363"/>
      <c r="U173" s="363"/>
      <c r="V173" s="363"/>
      <c r="W173" s="363"/>
    </row>
    <row r="174" spans="14:23" ht="15.75">
      <c r="N174" s="2"/>
      <c r="O174" s="363"/>
      <c r="P174" s="363"/>
      <c r="Q174" s="363"/>
      <c r="R174" s="363"/>
      <c r="S174" s="363"/>
      <c r="T174" s="363"/>
      <c r="U174" s="363"/>
      <c r="V174" s="363"/>
      <c r="W174" s="363"/>
    </row>
    <row r="175" spans="15:23" ht="15">
      <c r="O175" s="363"/>
      <c r="P175" s="363"/>
      <c r="Q175" s="363"/>
      <c r="R175" s="363"/>
      <c r="S175" s="363"/>
      <c r="T175" s="363"/>
      <c r="U175" s="363"/>
      <c r="V175" s="363"/>
      <c r="W175" s="363"/>
    </row>
    <row r="176" spans="14:23" ht="16.5" thickBot="1">
      <c r="N176" s="134"/>
      <c r="O176" s="368"/>
      <c r="P176" s="368"/>
      <c r="Q176" s="368"/>
      <c r="R176" s="368"/>
      <c r="S176" s="368"/>
      <c r="T176" s="368"/>
      <c r="U176" s="368"/>
      <c r="V176" s="368"/>
      <c r="W176" s="368"/>
    </row>
    <row r="177" spans="14:23" ht="15.75">
      <c r="N177" s="37"/>
      <c r="O177" s="362"/>
      <c r="P177" s="362"/>
      <c r="Q177" s="362"/>
      <c r="R177" s="362"/>
      <c r="S177" s="362"/>
      <c r="T177" s="362"/>
      <c r="U177" s="362"/>
      <c r="V177" s="362"/>
      <c r="W177" s="362"/>
    </row>
    <row r="178" spans="14:23" ht="15">
      <c r="N178" s="33"/>
      <c r="O178" s="362"/>
      <c r="P178" s="362"/>
      <c r="Q178" s="362"/>
      <c r="R178" s="362"/>
      <c r="S178" s="362"/>
      <c r="T178" s="362"/>
      <c r="U178" s="362"/>
      <c r="V178" s="362"/>
      <c r="W178" s="362"/>
    </row>
  </sheetData>
  <printOptions/>
  <pageMargins left="0.5511811023622047" right="0.3937007874015748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2009-12-09T14:12:48Z</cp:lastPrinted>
  <dcterms:created xsi:type="dcterms:W3CDTF">1999-03-01T10:04:52Z</dcterms:created>
  <dcterms:modified xsi:type="dcterms:W3CDTF">2009-12-10T09:48:42Z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B2792668</vt:lpwstr>
  </property>
  <property fmtid="{D5CDD505-2E9C-101B-9397-08002B2CF9AE}" pid="3" name="Objective-Comment">
    <vt:lpwstr/>
  </property>
  <property fmtid="{D5CDD505-2E9C-101B-9397-08002B2CF9AE}" pid="4" name="Objective-CreationStamp">
    <vt:filetime>2009-03-25T00:00:00Z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2009-12-09T00:00:00Z</vt:filetime>
  </property>
  <property fmtid="{D5CDD505-2E9C-101B-9397-08002B2CF9AE}" pid="8" name="Objective-ModificationStamp">
    <vt:filetime>2009-12-09T00:00:00Z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 2009: Research and Analysis: Transport: 2009 -:</vt:lpwstr>
  </property>
  <property fmtid="{D5CDD505-2E9C-101B-9397-08002B2CF9AE}" pid="11" name="Objective-Parent">
    <vt:lpwstr>Transport Statistics: Scottish Transport Statistics 2009: Research and Analysis: Transport: 2009 -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</vt:lpwstr>
  </property>
  <property fmtid="{D5CDD505-2E9C-101B-9397-08002B2CF9AE}" pid="14" name="Objective-Version">
    <vt:lpwstr>31.0</vt:lpwstr>
  </property>
  <property fmtid="{D5CDD505-2E9C-101B-9397-08002B2CF9AE}" pid="15" name="Objective-VersionComment">
    <vt:lpwstr/>
  </property>
  <property fmtid="{D5CDD505-2E9C-101B-9397-08002B2CF9AE}" pid="16" name="Objective-VersionNumber">
    <vt:i4>32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