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970" tabRatio="430" activeTab="1"/>
  </bookViews>
  <sheets>
    <sheet name="comments" sheetId="1" r:id="rId1"/>
    <sheet name="T3.1-3.3" sheetId="2" r:id="rId2"/>
    <sheet name="T3.4-3.5" sheetId="3" r:id="rId3"/>
    <sheet name="T3.8 SEcalc" sheetId="4" state="hidden" r:id="rId4"/>
    <sheet name="T3.6-3.7" sheetId="5" r:id="rId5"/>
    <sheet name="T3.8 " sheetId="6" r:id="rId6"/>
    <sheet name="2000" sheetId="7" state="hidden" r:id="rId7"/>
    <sheet name="1999" sheetId="8" state="hidden" r:id="rId8"/>
    <sheet name="1998" sheetId="9" state="hidden" r:id="rId9"/>
    <sheet name="1997" sheetId="10" state="hidden" r:id="rId10"/>
    <sheet name="1996" sheetId="11" state="hidden" r:id="rId11"/>
    <sheet name="1995" sheetId="12" state="hidden" r:id="rId12"/>
    <sheet name="1994" sheetId="13" state="hidden" r:id="rId13"/>
    <sheet name="1993" sheetId="14" state="hidden" r:id="rId14"/>
    <sheet name="average" sheetId="15" state="hidden" r:id="rId15"/>
    <sheet name="Table" sheetId="16" state="hidden" r:id="rId16"/>
  </sheets>
  <definedNames>
    <definedName name="_xlnm.Print_Area" localSheetId="7">'1999'!$A$13:$N$31</definedName>
    <definedName name="_xlnm.Print_Area" localSheetId="6">'2000'!$A$13:$N$31</definedName>
    <definedName name="_xlnm.Print_Area" localSheetId="14">'average'!$A$1:$N$19</definedName>
    <definedName name="_xlnm.Print_Area" localSheetId="1">'T3.1-3.3'!$A$1:$P$81</definedName>
    <definedName name="_xlnm.Print_Area" localSheetId="2">'T3.4-3.5'!$A$1:$M$62</definedName>
    <definedName name="_xlnm.Print_Area" localSheetId="4">'T3.6-3.7'!$A$1:$N$82</definedName>
    <definedName name="_xlnm.Print_Area" localSheetId="5">'T3.8 '!$A$1:$H$51</definedName>
    <definedName name="_xlnm.Print_Area" localSheetId="3">'T3.8 SEcalc'!$A$1:$H$51</definedName>
    <definedName name="_xlnm.Print_Area" localSheetId="15">'Table'!$A$5:$N$21</definedName>
  </definedNames>
  <calcPr fullCalcOnLoad="1"/>
</workbook>
</file>

<file path=xl/sharedStrings.xml><?xml version="1.0" encoding="utf-8"?>
<sst xmlns="http://schemas.openxmlformats.org/spreadsheetml/2006/main" count="1048" uniqueCount="229">
  <si>
    <t>million tonnes</t>
  </si>
  <si>
    <t xml:space="preserve">a) </t>
  </si>
  <si>
    <t>On journeys originating in Scotland</t>
  </si>
  <si>
    <t>by destination:</t>
  </si>
  <si>
    <t>Scotland</t>
  </si>
  <si>
    <t>Elsewhere in UK</t>
  </si>
  <si>
    <t>England</t>
  </si>
  <si>
    <t>Wales</t>
  </si>
  <si>
    <t>Northern Ireland</t>
  </si>
  <si>
    <t>Total elsewhere in UK</t>
  </si>
  <si>
    <t xml:space="preserve">Total </t>
  </si>
  <si>
    <t>b)</t>
  </si>
  <si>
    <t>On journeys with Scottish destinations</t>
  </si>
  <si>
    <t>by origin of journey:</t>
  </si>
  <si>
    <t>All</t>
  </si>
  <si>
    <t>Tonnes</t>
  </si>
  <si>
    <t>millions</t>
  </si>
  <si>
    <t>percentage</t>
  </si>
  <si>
    <t>Tonne-kilometres</t>
  </si>
  <si>
    <t>Goods entering</t>
  </si>
  <si>
    <t>Goods leaving</t>
  </si>
  <si>
    <t>thousand tonnes</t>
  </si>
  <si>
    <t>Origin / destination of journey</t>
  </si>
  <si>
    <t>North West</t>
  </si>
  <si>
    <t>East Midlands</t>
  </si>
  <si>
    <t>West Midlands</t>
  </si>
  <si>
    <t>South West</t>
  </si>
  <si>
    <t>Total England</t>
  </si>
  <si>
    <t>Goods</t>
  </si>
  <si>
    <t>remaining</t>
  </si>
  <si>
    <t>entering</t>
  </si>
  <si>
    <t>leaving</t>
  </si>
  <si>
    <t>in Scotland</t>
  </si>
  <si>
    <t>from rest</t>
  </si>
  <si>
    <t>for rest</t>
  </si>
  <si>
    <t>of UK</t>
  </si>
  <si>
    <t>Agricultural products and live animals</t>
  </si>
  <si>
    <t>Foodstuffs and animal fodder</t>
  </si>
  <si>
    <t>Solid mineral fuels</t>
  </si>
  <si>
    <t>Petroleum products</t>
  </si>
  <si>
    <t>Ores and mineral waste</t>
  </si>
  <si>
    <t>Metal products</t>
  </si>
  <si>
    <t>Minerals and building materials</t>
  </si>
  <si>
    <t>Fertilisers</t>
  </si>
  <si>
    <t>Chemicals</t>
  </si>
  <si>
    <t>EU countries</t>
  </si>
  <si>
    <t>Austria</t>
  </si>
  <si>
    <t>Belgium &amp; Luxembourg</t>
  </si>
  <si>
    <t>Denmark</t>
  </si>
  <si>
    <t>Finland</t>
  </si>
  <si>
    <t>-</t>
  </si>
  <si>
    <t>France</t>
  </si>
  <si>
    <t>Germany</t>
  </si>
  <si>
    <t>Greece</t>
  </si>
  <si>
    <t>Italy</t>
  </si>
  <si>
    <t>Ireland</t>
  </si>
  <si>
    <t>Netherlands</t>
  </si>
  <si>
    <t>Portugal</t>
  </si>
  <si>
    <t>Spain</t>
  </si>
  <si>
    <t>Sweden</t>
  </si>
  <si>
    <t>Total EU countries</t>
  </si>
  <si>
    <t>Other countries</t>
  </si>
  <si>
    <t>Total outwith UK</t>
  </si>
  <si>
    <t>Goods entering UK</t>
  </si>
  <si>
    <t>Goods leaving UK</t>
  </si>
  <si>
    <t>Total</t>
  </si>
  <si>
    <t>of which:</t>
  </si>
  <si>
    <t>UK</t>
  </si>
  <si>
    <t>Total for journeys outwith UK</t>
  </si>
  <si>
    <t>Journey Ended In:</t>
  </si>
  <si>
    <t>difference</t>
  </si>
  <si>
    <t>Borders</t>
  </si>
  <si>
    <t>Central</t>
  </si>
  <si>
    <t>Dumfries</t>
  </si>
  <si>
    <t>Fife</t>
  </si>
  <si>
    <t>Grampian</t>
  </si>
  <si>
    <t>Highlands</t>
  </si>
  <si>
    <t>Islands</t>
  </si>
  <si>
    <t>Lothian</t>
  </si>
  <si>
    <t>Strathclyde</t>
  </si>
  <si>
    <t>Tayside</t>
  </si>
  <si>
    <t>SCOTLAND</t>
  </si>
  <si>
    <t>Elsewhere</t>
  </si>
  <si>
    <t>TOTAL</t>
  </si>
  <si>
    <t>in UK</t>
  </si>
  <si>
    <t>Journey Started In:</t>
  </si>
  <si>
    <t>Thousand tonnes</t>
  </si>
  <si>
    <t>Total in DETR print</t>
  </si>
  <si>
    <t>_x000C_Continuing Survey</t>
  </si>
  <si>
    <t>of Road Goo</t>
  </si>
  <si>
    <t>ds Transpor</t>
  </si>
  <si>
    <t>t 1997: DETR</t>
  </si>
  <si>
    <t>: TSF4</t>
  </si>
  <si>
    <t>Page 1 of 2</t>
  </si>
  <si>
    <t>Page 2 of 2</t>
  </si>
  <si>
    <t>Chunk 1 of 2</t>
  </si>
  <si>
    <t>Chunk 2 of 2</t>
  </si>
  <si>
    <t>Origin and destina</t>
  </si>
  <si>
    <t>tion of good</t>
  </si>
  <si>
    <t>s: 1997, ('</t>
  </si>
  <si>
    <t>000 tonnes)</t>
  </si>
  <si>
    <t>------------------</t>
  </si>
  <si>
    <t>------------</t>
  </si>
  <si>
    <t>-----------</t>
  </si>
  <si>
    <t>-------------</t>
  </si>
  <si>
    <t>Scottish</t>
  </si>
  <si>
    <t>Rest of UK</t>
  </si>
  <si>
    <t>Border</t>
  </si>
  <si>
    <t>and</t>
  </si>
  <si>
    <t>Galloway</t>
  </si>
  <si>
    <t>Origin county</t>
  </si>
  <si>
    <t>Destination</t>
  </si>
  <si>
    <t>Des</t>
  </si>
  <si>
    <t>tination cou</t>
  </si>
  <si>
    <t>nty</t>
  </si>
  <si>
    <t>county</t>
  </si>
  <si>
    <t>Central Scotland</t>
  </si>
  <si>
    <t>Dumfries and</t>
  </si>
  <si>
    <t>Scottish Islands</t>
  </si>
  <si>
    <t>of Road Go</t>
  </si>
  <si>
    <t>ods Transpor</t>
  </si>
  <si>
    <t>t 1996: DETR</t>
  </si>
  <si>
    <t>tion of goo</t>
  </si>
  <si>
    <t>ds: 1996, ('</t>
  </si>
  <si>
    <t>t 1995: DETR</t>
  </si>
  <si>
    <t>ds: 1995, ('</t>
  </si>
  <si>
    <t>t 1994: DETR</t>
  </si>
  <si>
    <t>ds: 1994, ('</t>
  </si>
  <si>
    <t>t 1993: DETR</t>
  </si>
  <si>
    <t>s: 1993, ('</t>
  </si>
  <si>
    <t>Dumfries and Galloway</t>
  </si>
  <si>
    <t>s: 1998, ('</t>
  </si>
  <si>
    <t>t 1998: DETR</t>
  </si>
  <si>
    <t>North East</t>
  </si>
  <si>
    <t>Yorkshire &amp; the Humber</t>
  </si>
  <si>
    <t>London</t>
  </si>
  <si>
    <t>South East</t>
  </si>
  <si>
    <t xml:space="preserve">Groupage 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</si>
  <si>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</si>
  <si>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</si>
  <si>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</si>
  <si>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</si>
  <si>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Journey Ended in:</t>
  </si>
  <si>
    <r>
      <t xml:space="preserve"> with U.K. origins and destinations which either </t>
    </r>
    <r>
      <rPr>
        <b/>
        <u val="single"/>
        <sz val="14"/>
        <rFont val="Arial"/>
        <family val="2"/>
      </rPr>
      <t>started</t>
    </r>
    <r>
      <rPr>
        <b/>
        <sz val="14"/>
        <rFont val="Arial"/>
        <family val="2"/>
      </rPr>
      <t xml:space="preserve"> or </t>
    </r>
    <r>
      <rPr>
        <b/>
        <u val="single"/>
        <sz val="14"/>
        <rFont val="Arial"/>
        <family val="2"/>
      </rPr>
      <t>ended</t>
    </r>
    <r>
      <rPr>
        <b/>
        <sz val="14"/>
        <rFont val="Arial"/>
        <family val="2"/>
      </rPr>
      <t xml:space="preserve"> in Scotland</t>
    </r>
  </si>
  <si>
    <t>Total all commodities</t>
  </si>
  <si>
    <t xml:space="preserve">East </t>
  </si>
  <si>
    <t>Leather and textiles</t>
  </si>
  <si>
    <t xml:space="preserve">Freight lifted by UK HGVs per year 1999:  Journeys </t>
  </si>
  <si>
    <t>Destination county</t>
  </si>
  <si>
    <t>Rest of</t>
  </si>
  <si>
    <t>Origin and destination of goods</t>
  </si>
  <si>
    <t>Miscellaneous</t>
  </si>
  <si>
    <t>Dumfries &amp; Galloway</t>
  </si>
  <si>
    <t>Dumfries &amp;</t>
  </si>
  <si>
    <t>N/A</t>
  </si>
  <si>
    <t>Also note that sheets for the previous years are hidden</t>
  </si>
  <si>
    <t>This is currently the average for years 1995 to 1999</t>
  </si>
  <si>
    <t>million tonne-kilometres</t>
  </si>
  <si>
    <t xml:space="preserve">Freight lifted by UK HGVs per year 2000:  Journeys </t>
  </si>
  <si>
    <t>n/a</t>
  </si>
  <si>
    <r>
      <t>Table 3.8</t>
    </r>
    <r>
      <rPr>
        <b/>
        <sz val="14"/>
        <rFont val="Arial"/>
        <family val="2"/>
      </rPr>
      <t xml:space="preserve">  Average Freight lifted by UK HGVs per year (1996-2000):  Journeys </t>
    </r>
  </si>
  <si>
    <t>..</t>
  </si>
  <si>
    <t>(Table 3.8 Continued)</t>
  </si>
  <si>
    <t>&gt;500</t>
  </si>
  <si>
    <t>&gt;25-</t>
  </si>
  <si>
    <t>&gt; 50-</t>
  </si>
  <si>
    <t>&gt;100-</t>
  </si>
  <si>
    <t>&gt;150-</t>
  </si>
  <si>
    <t>&gt;200-</t>
  </si>
  <si>
    <t>&gt;300-</t>
  </si>
  <si>
    <t>&gt;400-</t>
  </si>
  <si>
    <t>Outwith UK</t>
  </si>
  <si>
    <t>check</t>
  </si>
  <si>
    <t>sub-total</t>
  </si>
  <si>
    <t>total OK</t>
  </si>
  <si>
    <t xml:space="preserve">check </t>
  </si>
  <si>
    <t>overall</t>
  </si>
  <si>
    <t xml:space="preserve"> </t>
  </si>
  <si>
    <t>c)</t>
  </si>
  <si>
    <t xml:space="preserve">Road freight moved by UK HGVs on journeys originating in Scotland </t>
  </si>
  <si>
    <t>volume</t>
  </si>
  <si>
    <t>Road freight intensity</t>
  </si>
  <si>
    <r>
      <t>Outwith UK</t>
    </r>
    <r>
      <rPr>
        <vertAlign val="superscript"/>
        <sz val="12"/>
        <rFont val="Arial"/>
        <family val="0"/>
      </rPr>
      <t>1</t>
    </r>
  </si>
  <si>
    <t xml:space="preserve">Length of haul (kilometres) </t>
  </si>
  <si>
    <t>&gt;0-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</si>
  <si>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</si>
  <si>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</si>
  <si>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</si>
  <si>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</si>
  <si>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</si>
  <si>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</si>
  <si>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</si>
  <si>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</si>
  <si>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</si>
  <si>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</si>
  <si>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1. The 'Outwith UK' figures include an element of doublecounting as figures include both the domestic and international legs of the journey.</t>
  </si>
  <si>
    <t>Machinery, transport equipment</t>
  </si>
  <si>
    <t xml:space="preserve">Machinery, transport equipment </t>
  </si>
  <si>
    <t>thousand tonne kms</t>
  </si>
  <si>
    <t>million tonne kms</t>
  </si>
  <si>
    <t>2. Due to changes in the methodology and processing system used by the Department for Transport, 2004 and post-2004 figures are not comparable with pre-2004 figures. These figures</t>
  </si>
  <si>
    <t xml:space="preserve">1. These figures include vehicles travelling between Northern Ireland and Ireland, so are higher than those </t>
  </si>
  <si>
    <t>Index: 2004 = 100</t>
  </si>
  <si>
    <t>index, 2004 = 100</t>
  </si>
  <si>
    <t xml:space="preserve">     include goods lifted by Northern Irish-based HGVs, so are slightly higher than those appearing in DfT's Road Freight Statisics.</t>
  </si>
  <si>
    <r>
      <t>Table 3.1</t>
    </r>
    <r>
      <rPr>
        <sz val="12"/>
        <rFont val="Arial"/>
        <family val="2"/>
      </rPr>
      <t xml:space="preserve">  Goods lifted by UK HGVs by origin and destination of journey</t>
    </r>
    <r>
      <rPr>
        <vertAlign val="superscript"/>
        <sz val="12"/>
        <rFont val="Arial"/>
        <family val="2"/>
      </rPr>
      <t xml:space="preserve"> 2   </t>
    </r>
  </si>
  <si>
    <r>
      <t>Table 3.3</t>
    </r>
    <r>
      <rPr>
        <sz val="12"/>
        <rFont val="Arial"/>
        <family val="0"/>
      </rPr>
      <t xml:space="preserve">  </t>
    </r>
    <r>
      <rPr>
        <sz val="12"/>
        <rFont val="Arial"/>
        <family val="2"/>
      </rPr>
      <t xml:space="preserve">Goods moved by UK HGVs by destination, and the economy's road freight intensity  </t>
    </r>
  </si>
  <si>
    <r>
      <t>Scottish Gross Domestic Product (Gross Value Added for all industries)</t>
    </r>
    <r>
      <rPr>
        <vertAlign val="superscript"/>
        <sz val="12"/>
        <rFont val="Arial"/>
        <family val="0"/>
      </rPr>
      <t xml:space="preserve">1 </t>
    </r>
  </si>
  <si>
    <t>The road freight intensity of the Scottish economy - an index of the ratio of the index of road freight tonne-kilometres to the index of Gross Domestic Product</t>
  </si>
  <si>
    <r>
      <t>Table 3.5</t>
    </r>
    <r>
      <rPr>
        <sz val="12"/>
        <rFont val="Arial"/>
        <family val="2"/>
      </rPr>
      <t xml:space="preserve"> Goods lifted or moved by UK HGVs, for journeys within the UK with a Scottish </t>
    </r>
  </si>
  <si>
    <r>
      <t>Table 3.4</t>
    </r>
    <r>
      <rPr>
        <sz val="12"/>
        <rFont val="Arial"/>
        <family val="2"/>
      </rPr>
      <t xml:space="preserve">     Goods lifted or moved by UK HGVs, entering or leaving Scotland, to or</t>
    </r>
  </si>
  <si>
    <r>
      <t>Table 3.7</t>
    </r>
    <r>
      <rPr>
        <sz val="12"/>
        <rFont val="Arial"/>
        <family val="2"/>
      </rPr>
      <t xml:space="preserve">   Goods lifted or moved by UK HGVs, for journeys entering or leaving the UK</t>
    </r>
  </si>
  <si>
    <t xml:space="preserve">    appearing in DfT's Road Freight Statisics</t>
  </si>
  <si>
    <r>
      <t xml:space="preserve"> with U.K. origins and destinations which either  </t>
    </r>
    <r>
      <rPr>
        <u val="single"/>
        <sz val="12"/>
        <rFont val="Arial"/>
        <family val="2"/>
      </rPr>
      <t>started</t>
    </r>
    <r>
      <rPr>
        <sz val="12"/>
        <rFont val="Arial"/>
        <family val="2"/>
      </rPr>
      <t xml:space="preserve">  or </t>
    </r>
    <r>
      <rPr>
        <u val="single"/>
        <sz val="12"/>
        <rFont val="Arial"/>
        <family val="2"/>
      </rPr>
      <t>ended</t>
    </r>
    <r>
      <rPr>
        <sz val="12"/>
        <rFont val="Arial"/>
        <family val="2"/>
      </rPr>
      <t xml:space="preserve"> in Scotland</t>
    </r>
  </si>
  <si>
    <r>
      <t xml:space="preserve">Table 3.8 </t>
    </r>
    <r>
      <rPr>
        <sz val="12"/>
        <rFont val="Arial"/>
        <family val="2"/>
      </rPr>
      <t>Continued</t>
    </r>
  </si>
  <si>
    <t>Journey Ended In</t>
  </si>
  <si>
    <t>Journey Ended in</t>
  </si>
  <si>
    <r>
      <t xml:space="preserve">Note: GDP figures available table 7 here </t>
    </r>
    <r>
      <rPr>
        <b/>
        <sz val="10"/>
        <color indexed="12"/>
        <rFont val="Arial"/>
        <family val="0"/>
      </rPr>
      <t>http://www.scotland.gov.uk/Topics/Statistics/18879/</t>
    </r>
  </si>
  <si>
    <r>
      <t xml:space="preserve">1.  Scottish GDP figures are as published </t>
    </r>
    <r>
      <rPr>
        <b/>
        <sz val="10"/>
        <rFont val="Arial"/>
        <family val="0"/>
      </rPr>
      <t>22 October 2008</t>
    </r>
    <r>
      <rPr>
        <sz val="10"/>
        <rFont val="Arial"/>
        <family val="0"/>
      </rPr>
      <t>.</t>
    </r>
  </si>
  <si>
    <r>
      <t xml:space="preserve">Table 3.2 </t>
    </r>
    <r>
      <rPr>
        <sz val="12"/>
        <rFont val="Arial"/>
        <family val="2"/>
      </rPr>
      <t xml:space="preserve"> Goods lifted by UK HGVs in Scotland, with destinations within the UK, by length of haul, 2008</t>
    </r>
  </si>
  <si>
    <t>from rest of UK, by origins and destinations of journeys, 2008</t>
  </si>
  <si>
    <t>origin or destination, by commodity, 2008</t>
  </si>
  <si>
    <r>
      <t>Table 3.8</t>
    </r>
    <r>
      <rPr>
        <sz val="12"/>
        <rFont val="Arial"/>
        <family val="2"/>
      </rPr>
      <t xml:space="preserve">  Average Freight lifted by UK HGVs per year (2004-2008):  Journeys </t>
    </r>
  </si>
  <si>
    <t>Updated 29 September 2009</t>
  </si>
  <si>
    <t>2. Data for 2008 are not available at the moment, 2007 figures used in the meantime.</t>
  </si>
  <si>
    <t xml:space="preserve">outwith UK, by origins and destinations of journeys, 2007   </t>
  </si>
  <si>
    <r>
      <t xml:space="preserve">by commodity, 2007 </t>
    </r>
    <r>
      <rPr>
        <vertAlign val="superscript"/>
        <sz val="12"/>
        <rFont val="Arial"/>
        <family val="2"/>
      </rPr>
      <t xml:space="preserve">1   </t>
    </r>
  </si>
  <si>
    <r>
      <t>Table 3.6</t>
    </r>
    <r>
      <rPr>
        <sz val="14"/>
        <rFont val="Arial"/>
        <family val="2"/>
      </rPr>
      <t xml:space="preserve">    Goods lifted or moved by UK HGVs, entering or leaving Scotland, to or from  </t>
    </r>
  </si>
  <si>
    <r>
      <t xml:space="preserve">        </t>
    </r>
    <r>
      <rPr>
        <sz val="12"/>
        <rFont val="Arial"/>
        <family val="2"/>
      </rPr>
      <t xml:space="preserve"> ROAD FREIGHT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</si>
</sst>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*;0"/>
    <numFmt numFmtId="166" formatCode="#,##0.0"/>
    <numFmt numFmtId="167" formatCode="_-* #,##0_-;\-* #,##0_-;_-* &quot;-&quot;??_-;_-@_-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  <numFmt numFmtId="174" formatCode="0.000000000"/>
    <numFmt numFmtId="175" formatCode="0.0000000000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_-;\-* #,##0.0_-;_-* &quot;-&quot;??_-;_-@_-"/>
    <numFmt numFmtId="180" formatCode="#,##0.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Times New Roman"/>
      <family val="0"/>
    </font>
    <font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sz val="12"/>
      <color indexed="12"/>
      <name val="Arial"/>
      <family val="2"/>
    </font>
    <font>
      <i/>
      <sz val="10"/>
      <color indexed="48"/>
      <name val="Arial"/>
      <family val="2"/>
    </font>
    <font>
      <i/>
      <sz val="12"/>
      <color indexed="48"/>
      <name val="Arial"/>
      <family val="2"/>
    </font>
    <font>
      <sz val="10"/>
      <color indexed="48"/>
      <name val="Arial"/>
      <family val="2"/>
    </font>
    <font>
      <b/>
      <sz val="13"/>
      <name val="Arial"/>
      <family val="2"/>
    </font>
    <font>
      <i/>
      <sz val="12"/>
      <name val="Arial"/>
      <family val="0"/>
    </font>
    <font>
      <vertAlign val="superscript"/>
      <sz val="12"/>
      <name val="Arial"/>
      <family val="0"/>
    </font>
    <font>
      <b/>
      <sz val="11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i/>
      <sz val="12"/>
      <color indexed="12"/>
      <name val="Arial"/>
      <family val="0"/>
    </font>
    <font>
      <b/>
      <i/>
      <sz val="12"/>
      <name val="Arial"/>
      <family val="2"/>
    </font>
    <font>
      <i/>
      <sz val="12"/>
      <color indexed="56"/>
      <name val="Arial"/>
      <family val="0"/>
    </font>
    <font>
      <b/>
      <sz val="10"/>
      <color indexed="12"/>
      <name val="Arial"/>
      <family val="0"/>
    </font>
    <font>
      <b/>
      <i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1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 vertical="center"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3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2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0" fontId="5" fillId="0" borderId="3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7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20" fillId="0" borderId="0" xfId="0" applyFont="1" applyAlignment="1" quotePrefix="1">
      <alignment horizontal="left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Alignment="1">
      <alignment horizontal="left" indent="1"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1" fontId="1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Continuous"/>
    </xf>
    <xf numFmtId="41" fontId="7" fillId="0" borderId="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5" xfId="0" applyFill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0" fillId="0" borderId="0" xfId="0" applyFont="1" applyAlignment="1">
      <alignment horizontal="right"/>
    </xf>
    <xf numFmtId="0" fontId="20" fillId="0" borderId="5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0" xfId="0" applyFont="1" applyFill="1" applyAlignment="1">
      <alignment/>
    </xf>
    <xf numFmtId="164" fontId="7" fillId="0" borderId="5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4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7" xfId="0" applyFont="1" applyBorder="1" applyAlignment="1" quotePrefix="1">
      <alignment horizontal="right"/>
    </xf>
    <xf numFmtId="0" fontId="5" fillId="0" borderId="6" xfId="0" applyFont="1" applyBorder="1" applyAlignment="1" quotePrefix="1">
      <alignment horizontal="right"/>
    </xf>
    <xf numFmtId="0" fontId="7" fillId="0" borderId="8" xfId="0" applyFont="1" applyBorder="1" applyAlignment="1">
      <alignment/>
    </xf>
    <xf numFmtId="164" fontId="7" fillId="0" borderId="8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0" fontId="5" fillId="0" borderId="0" xfId="0" applyFont="1" applyAlignment="1" quotePrefix="1">
      <alignment horizontal="left" vertical="center"/>
    </xf>
    <xf numFmtId="0" fontId="5" fillId="0" borderId="0" xfId="0" applyFont="1" applyBorder="1" applyAlignment="1">
      <alignment/>
    </xf>
    <xf numFmtId="1" fontId="25" fillId="0" borderId="0" xfId="0" applyNumberFormat="1" applyFont="1" applyFill="1" applyAlignment="1">
      <alignment/>
    </xf>
    <xf numFmtId="0" fontId="7" fillId="0" borderId="10" xfId="0" applyFont="1" applyBorder="1" applyAlignment="1" quotePrefix="1">
      <alignment horizontal="left" vertical="center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20" fillId="0" borderId="8" xfId="0" applyFont="1" applyBorder="1" applyAlignment="1">
      <alignment/>
    </xf>
    <xf numFmtId="1" fontId="25" fillId="0" borderId="8" xfId="0" applyNumberFormat="1" applyFont="1" applyBorder="1" applyAlignment="1">
      <alignment/>
    </xf>
    <xf numFmtId="0" fontId="7" fillId="0" borderId="6" xfId="0" applyFont="1" applyBorder="1" applyAlignment="1">
      <alignment/>
    </xf>
    <xf numFmtId="167" fontId="7" fillId="0" borderId="0" xfId="15" applyNumberFormat="1" applyFont="1" applyFill="1" applyAlignment="1">
      <alignment/>
    </xf>
    <xf numFmtId="167" fontId="7" fillId="0" borderId="4" xfId="15" applyNumberFormat="1" applyFont="1" applyFill="1" applyBorder="1" applyAlignment="1">
      <alignment/>
    </xf>
    <xf numFmtId="167" fontId="7" fillId="0" borderId="0" xfId="15" applyNumberFormat="1" applyFont="1" applyFill="1" applyBorder="1" applyAlignment="1">
      <alignment/>
    </xf>
    <xf numFmtId="167" fontId="7" fillId="0" borderId="0" xfId="15" applyNumberFormat="1" applyFont="1" applyAlignment="1">
      <alignment/>
    </xf>
    <xf numFmtId="167" fontId="20" fillId="0" borderId="0" xfId="15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167" fontId="7" fillId="0" borderId="0" xfId="0" applyNumberFormat="1" applyFont="1" applyAlignment="1">
      <alignment/>
    </xf>
    <xf numFmtId="167" fontId="10" fillId="0" borderId="0" xfId="15" applyNumberFormat="1" applyFont="1" applyFill="1" applyAlignment="1">
      <alignment/>
    </xf>
    <xf numFmtId="167" fontId="10" fillId="0" borderId="0" xfId="15" applyNumberFormat="1" applyFont="1" applyFill="1" applyBorder="1" applyAlignment="1">
      <alignment/>
    </xf>
    <xf numFmtId="179" fontId="10" fillId="0" borderId="0" xfId="15" applyNumberFormat="1" applyFont="1" applyFill="1" applyBorder="1" applyAlignment="1">
      <alignment/>
    </xf>
    <xf numFmtId="179" fontId="10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0" fontId="26" fillId="0" borderId="0" xfId="0" applyFont="1" applyAlignment="1" quotePrefix="1">
      <alignment horizontal="lef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0" fillId="0" borderId="8" xfId="0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4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21" applyFont="1">
      <alignment/>
      <protection/>
    </xf>
    <xf numFmtId="167" fontId="7" fillId="0" borderId="0" xfId="15" applyNumberFormat="1" applyFont="1" applyFill="1" applyAlignment="1">
      <alignment horizontal="right"/>
    </xf>
    <xf numFmtId="167" fontId="7" fillId="0" borderId="8" xfId="15" applyNumberFormat="1" applyFont="1" applyFill="1" applyBorder="1" applyAlignment="1">
      <alignment/>
    </xf>
    <xf numFmtId="167" fontId="7" fillId="0" borderId="12" xfId="15" applyNumberFormat="1" applyFont="1" applyFill="1" applyBorder="1" applyAlignment="1">
      <alignment/>
    </xf>
    <xf numFmtId="167" fontId="7" fillId="0" borderId="8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8" xfId="0" applyFont="1" applyBorder="1" applyAlignment="1" quotePrefix="1">
      <alignment horizontal="left"/>
    </xf>
    <xf numFmtId="0" fontId="0" fillId="0" borderId="8" xfId="0" applyFont="1" applyFill="1" applyBorder="1" applyAlignment="1">
      <alignment/>
    </xf>
    <xf numFmtId="0" fontId="7" fillId="0" borderId="0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/>
    </xf>
    <xf numFmtId="1" fontId="7" fillId="0" borderId="0" xfId="0" applyNumberFormat="1" applyFont="1" applyFill="1" applyAlignment="1">
      <alignment horizontal="right"/>
    </xf>
    <xf numFmtId="1" fontId="27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 quotePrefix="1">
      <alignment horizontal="left"/>
    </xf>
    <xf numFmtId="1" fontId="7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3" fontId="15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15" fillId="0" borderId="0" xfId="0" applyNumberFormat="1" applyFont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41" fontId="15" fillId="0" borderId="8" xfId="0" applyNumberFormat="1" applyFont="1" applyFill="1" applyBorder="1" applyAlignment="1">
      <alignment horizontal="right"/>
    </xf>
    <xf numFmtId="41" fontId="7" fillId="0" borderId="8" xfId="0" applyNumberFormat="1" applyFont="1" applyFill="1" applyBorder="1" applyAlignment="1">
      <alignment/>
    </xf>
    <xf numFmtId="41" fontId="7" fillId="0" borderId="12" xfId="0" applyNumberFormat="1" applyFont="1" applyBorder="1" applyAlignment="1">
      <alignment/>
    </xf>
    <xf numFmtId="41" fontId="7" fillId="0" borderId="8" xfId="0" applyNumberFormat="1" applyFont="1" applyBorder="1" applyAlignment="1">
      <alignment/>
    </xf>
    <xf numFmtId="41" fontId="10" fillId="0" borderId="8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6" xfId="0" applyFont="1" applyBorder="1" applyAlignment="1" quotePrefix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7" fillId="0" borderId="8" xfId="0" applyFont="1" applyFill="1" applyBorder="1" applyAlignment="1">
      <alignment/>
    </xf>
    <xf numFmtId="3" fontId="15" fillId="0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0" fontId="17" fillId="0" borderId="0" xfId="0" applyFont="1" applyBorder="1" applyAlignment="1">
      <alignment/>
    </xf>
    <xf numFmtId="0" fontId="13" fillId="0" borderId="8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9" fontId="7" fillId="0" borderId="0" xfId="0" applyNumberFormat="1" applyFont="1" applyFill="1" applyAlignment="1">
      <alignment/>
    </xf>
    <xf numFmtId="179" fontId="7" fillId="0" borderId="0" xfId="0" applyNumberFormat="1" applyFont="1" applyFill="1" applyBorder="1" applyAlignment="1">
      <alignment/>
    </xf>
    <xf numFmtId="166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8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164" fontId="15" fillId="0" borderId="0" xfId="0" applyNumberFormat="1" applyFont="1" applyFill="1" applyBorder="1" applyAlignment="1">
      <alignment horizontal="right"/>
    </xf>
    <xf numFmtId="167" fontId="15" fillId="0" borderId="0" xfId="15" applyNumberFormat="1" applyFont="1" applyFill="1" applyBorder="1" applyAlignment="1">
      <alignment horizontal="right"/>
    </xf>
    <xf numFmtId="164" fontId="15" fillId="0" borderId="8" xfId="0" applyNumberFormat="1" applyFont="1" applyFill="1" applyBorder="1" applyAlignment="1">
      <alignment horizontal="right"/>
    </xf>
    <xf numFmtId="0" fontId="29" fillId="0" borderId="0" xfId="0" applyFont="1" applyAlignment="1" quotePrefix="1">
      <alignment horizontal="left"/>
    </xf>
    <xf numFmtId="3" fontId="7" fillId="0" borderId="0" xfId="0" applyNumberFormat="1" applyFont="1" applyFill="1" applyAlignment="1">
      <alignment horizontal="right"/>
    </xf>
    <xf numFmtId="0" fontId="12" fillId="0" borderId="0" xfId="0" applyFont="1" applyBorder="1" applyAlignment="1" quotePrefix="1">
      <alignment horizontal="left"/>
    </xf>
    <xf numFmtId="0" fontId="5" fillId="0" borderId="13" xfId="0" applyFont="1" applyBorder="1" applyAlignment="1">
      <alignment/>
    </xf>
    <xf numFmtId="0" fontId="20" fillId="0" borderId="4" xfId="0" applyFont="1" applyBorder="1" applyAlignment="1">
      <alignment horizontal="right"/>
    </xf>
    <xf numFmtId="167" fontId="10" fillId="0" borderId="4" xfId="15" applyNumberFormat="1" applyFont="1" applyFill="1" applyBorder="1" applyAlignment="1">
      <alignment/>
    </xf>
    <xf numFmtId="179" fontId="10" fillId="0" borderId="4" xfId="0" applyNumberFormat="1" applyFont="1" applyBorder="1" applyAlignment="1">
      <alignment/>
    </xf>
    <xf numFmtId="179" fontId="10" fillId="0" borderId="5" xfId="15" applyNumberFormat="1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COTLAN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"/>
    </sheetView>
  </sheetViews>
  <sheetFormatPr defaultColWidth="9.140625" defaultRowHeight="12.75"/>
  <sheetData>
    <row r="1" spans="1:2" ht="13.5" thickBot="1">
      <c r="A1" s="20">
        <v>-999</v>
      </c>
      <c r="B1" s="21" t="s">
        <v>138</v>
      </c>
    </row>
    <row r="2" ht="12.75">
      <c r="B2" s="22" t="s">
        <v>139</v>
      </c>
    </row>
    <row r="3" ht="12.75">
      <c r="B3" t="s">
        <v>140</v>
      </c>
    </row>
    <row r="4" ht="12.75">
      <c r="B4" t="s">
        <v>141</v>
      </c>
    </row>
    <row r="6" ht="12.75">
      <c r="E6" s="21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F14">
      <selection activeCell="C25" sqref="C25"/>
    </sheetView>
  </sheetViews>
  <sheetFormatPr defaultColWidth="9.140625" defaultRowHeight="12.75"/>
  <cols>
    <col min="1" max="16384" width="9.140625" style="11" customWidth="1"/>
  </cols>
  <sheetData>
    <row r="1" spans="1:17" ht="12.75">
      <c r="A1" t="s">
        <v>88</v>
      </c>
      <c r="B1" t="s">
        <v>91</v>
      </c>
      <c r="C1" t="s">
        <v>92</v>
      </c>
      <c r="D1"/>
      <c r="E1"/>
      <c r="F1"/>
      <c r="G1"/>
      <c r="H1"/>
      <c r="I1" t="s">
        <v>93</v>
      </c>
      <c r="J1" t="s">
        <v>89</v>
      </c>
      <c r="K1" t="s">
        <v>90</v>
      </c>
      <c r="L1" t="s">
        <v>92</v>
      </c>
      <c r="M1"/>
      <c r="N1"/>
      <c r="O1"/>
      <c r="P1"/>
      <c r="Q1" t="s">
        <v>94</v>
      </c>
    </row>
    <row r="2" spans="1:17" ht="12.75">
      <c r="A2"/>
      <c r="B2"/>
      <c r="C2"/>
      <c r="D2"/>
      <c r="E2"/>
      <c r="F2"/>
      <c r="G2"/>
      <c r="H2"/>
      <c r="I2" t="s">
        <v>95</v>
      </c>
      <c r="J2"/>
      <c r="K2"/>
      <c r="L2"/>
      <c r="M2"/>
      <c r="N2"/>
      <c r="O2"/>
      <c r="P2"/>
      <c r="Q2" t="s">
        <v>96</v>
      </c>
    </row>
    <row r="3" spans="1:17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 t="s">
        <v>97</v>
      </c>
      <c r="B4" t="s">
        <v>100</v>
      </c>
      <c r="C4"/>
      <c r="D4"/>
      <c r="E4"/>
      <c r="F4"/>
      <c r="G4"/>
      <c r="H4"/>
      <c r="I4"/>
      <c r="J4" t="s">
        <v>98</v>
      </c>
      <c r="K4" t="s">
        <v>99</v>
      </c>
      <c r="L4"/>
      <c r="M4"/>
      <c r="N4"/>
      <c r="O4"/>
      <c r="P4"/>
      <c r="Q4"/>
    </row>
    <row r="5" spans="1:17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 t="s">
        <v>101</v>
      </c>
      <c r="B6" t="s">
        <v>102</v>
      </c>
      <c r="C6" t="s">
        <v>102</v>
      </c>
      <c r="D6" t="s">
        <v>102</v>
      </c>
      <c r="E6" t="s">
        <v>102</v>
      </c>
      <c r="F6" t="s">
        <v>102</v>
      </c>
      <c r="G6" t="s">
        <v>102</v>
      </c>
      <c r="H6"/>
      <c r="I6" t="s">
        <v>104</v>
      </c>
      <c r="J6" t="s">
        <v>102</v>
      </c>
      <c r="K6" t="s">
        <v>103</v>
      </c>
      <c r="L6" t="s">
        <v>50</v>
      </c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.75">
      <c r="A8"/>
      <c r="M8"/>
      <c r="N8"/>
      <c r="O8"/>
      <c r="P8"/>
      <c r="Q8"/>
    </row>
    <row r="9" spans="1:17" ht="12.75">
      <c r="A9"/>
      <c r="M9"/>
      <c r="N9"/>
      <c r="O9"/>
      <c r="P9"/>
      <c r="Q9"/>
    </row>
    <row r="10" spans="1:17" ht="12.75">
      <c r="A10"/>
      <c r="M10"/>
      <c r="N10"/>
      <c r="O10"/>
      <c r="P10"/>
      <c r="Q10"/>
    </row>
    <row r="11" spans="1:17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H12"/>
      <c r="I12" t="s">
        <v>103</v>
      </c>
      <c r="J12" t="s">
        <v>103</v>
      </c>
      <c r="K12" t="s">
        <v>103</v>
      </c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.75">
      <c r="A14"/>
      <c r="B14"/>
      <c r="C14"/>
      <c r="D14"/>
      <c r="E14" t="s">
        <v>112</v>
      </c>
      <c r="F14" t="s">
        <v>113</v>
      </c>
      <c r="G14" t="s">
        <v>114</v>
      </c>
      <c r="H14"/>
      <c r="I14"/>
      <c r="J14"/>
      <c r="K14"/>
      <c r="L14"/>
      <c r="M14"/>
      <c r="N14"/>
      <c r="O14"/>
      <c r="P14"/>
      <c r="Q14"/>
    </row>
    <row r="15" spans="1:17" ht="12.75">
      <c r="A15"/>
      <c r="B15"/>
      <c r="C15" t="s">
        <v>72</v>
      </c>
      <c r="D15" t="s">
        <v>73</v>
      </c>
      <c r="E15"/>
      <c r="F15"/>
      <c r="G15"/>
      <c r="H15" t="s">
        <v>105</v>
      </c>
      <c r="I15"/>
      <c r="J15"/>
      <c r="K15"/>
      <c r="L15"/>
      <c r="M15" t="s">
        <v>115</v>
      </c>
      <c r="N15"/>
      <c r="O15"/>
      <c r="P15"/>
      <c r="Q15"/>
    </row>
    <row r="16" spans="1:17" ht="12.75">
      <c r="A16"/>
      <c r="B16" t="s">
        <v>107</v>
      </c>
      <c r="C16" t="s">
        <v>4</v>
      </c>
      <c r="D16" t="s">
        <v>108</v>
      </c>
      <c r="E16" t="s">
        <v>74</v>
      </c>
      <c r="F16" t="s">
        <v>75</v>
      </c>
      <c r="G16" t="s">
        <v>76</v>
      </c>
      <c r="H16" t="s">
        <v>77</v>
      </c>
      <c r="I16" t="s">
        <v>78</v>
      </c>
      <c r="J16" t="s">
        <v>79</v>
      </c>
      <c r="K16" t="s">
        <v>80</v>
      </c>
      <c r="L16" t="s">
        <v>81</v>
      </c>
      <c r="M16"/>
      <c r="N16"/>
      <c r="O16"/>
      <c r="P16"/>
      <c r="Q16"/>
    </row>
    <row r="17" spans="1:17" ht="12.75">
      <c r="A17" t="s">
        <v>101</v>
      </c>
      <c r="B17"/>
      <c r="C17"/>
      <c r="D17" t="s">
        <v>109</v>
      </c>
      <c r="E17"/>
      <c r="F17"/>
      <c r="G17"/>
      <c r="H17"/>
      <c r="I17"/>
      <c r="J17"/>
      <c r="K17"/>
      <c r="L17"/>
      <c r="M17" t="s">
        <v>102</v>
      </c>
      <c r="N17" t="s">
        <v>103</v>
      </c>
      <c r="O17"/>
      <c r="P17"/>
      <c r="Q17"/>
    </row>
    <row r="18" spans="1:17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.75">
      <c r="A19" t="s">
        <v>107</v>
      </c>
      <c r="B19">
        <v>2530</v>
      </c>
      <c r="C19">
        <v>28</v>
      </c>
      <c r="D19">
        <v>59</v>
      </c>
      <c r="E19">
        <v>86</v>
      </c>
      <c r="F19">
        <v>57</v>
      </c>
      <c r="G19">
        <v>29</v>
      </c>
      <c r="H19">
        <v>0</v>
      </c>
      <c r="I19">
        <v>818</v>
      </c>
      <c r="J19">
        <v>247</v>
      </c>
      <c r="K19">
        <v>4</v>
      </c>
      <c r="L19">
        <f aca="true" t="shared" si="0" ref="L19:L28">SUM(B19:K19)</f>
        <v>3858</v>
      </c>
      <c r="M19">
        <v>1268</v>
      </c>
      <c r="N19">
        <v>5127</v>
      </c>
      <c r="P19"/>
      <c r="Q19"/>
    </row>
    <row r="20" spans="1:17" ht="12.75">
      <c r="A20" t="s">
        <v>116</v>
      </c>
      <c r="B20">
        <v>100</v>
      </c>
      <c r="C20">
        <v>4828</v>
      </c>
      <c r="D20">
        <v>207</v>
      </c>
      <c r="E20">
        <v>857</v>
      </c>
      <c r="F20">
        <v>354</v>
      </c>
      <c r="G20">
        <v>138</v>
      </c>
      <c r="H20">
        <v>0</v>
      </c>
      <c r="I20">
        <v>1644</v>
      </c>
      <c r="J20">
        <v>4187</v>
      </c>
      <c r="K20">
        <v>697</v>
      </c>
      <c r="L20">
        <f t="shared" si="0"/>
        <v>13012</v>
      </c>
      <c r="M20">
        <v>1402</v>
      </c>
      <c r="N20">
        <v>14415</v>
      </c>
      <c r="P20"/>
      <c r="Q20"/>
    </row>
    <row r="21" spans="1:17" ht="12.75">
      <c r="A21" t="s">
        <v>73</v>
      </c>
      <c r="B21">
        <v>0</v>
      </c>
      <c r="C21">
        <v>159</v>
      </c>
      <c r="D21">
        <v>3860</v>
      </c>
      <c r="E21">
        <v>4</v>
      </c>
      <c r="F21">
        <v>38</v>
      </c>
      <c r="G21">
        <v>15</v>
      </c>
      <c r="H21">
        <v>0</v>
      </c>
      <c r="I21">
        <v>72</v>
      </c>
      <c r="J21">
        <v>624</v>
      </c>
      <c r="K21">
        <v>16</v>
      </c>
      <c r="L21">
        <f t="shared" si="0"/>
        <v>4788</v>
      </c>
      <c r="M21">
        <v>1842</v>
      </c>
      <c r="N21">
        <v>6630</v>
      </c>
      <c r="P21"/>
      <c r="Q21"/>
    </row>
    <row r="22" spans="1:17" ht="12.75">
      <c r="A22" t="s">
        <v>74</v>
      </c>
      <c r="B22">
        <v>14</v>
      </c>
      <c r="C22">
        <v>1432</v>
      </c>
      <c r="D22">
        <v>31</v>
      </c>
      <c r="E22">
        <v>7240</v>
      </c>
      <c r="F22">
        <v>193</v>
      </c>
      <c r="G22">
        <v>36</v>
      </c>
      <c r="H22">
        <v>0</v>
      </c>
      <c r="I22">
        <v>525</v>
      </c>
      <c r="J22">
        <v>1090</v>
      </c>
      <c r="K22">
        <v>577</v>
      </c>
      <c r="L22">
        <f t="shared" si="0"/>
        <v>11138</v>
      </c>
      <c r="M22">
        <v>709</v>
      </c>
      <c r="N22">
        <v>11847</v>
      </c>
      <c r="P22"/>
      <c r="Q22"/>
    </row>
    <row r="23" spans="1:17" ht="12.75">
      <c r="A23" t="s">
        <v>75</v>
      </c>
      <c r="B23">
        <v>20</v>
      </c>
      <c r="C23">
        <v>457</v>
      </c>
      <c r="D23">
        <v>16</v>
      </c>
      <c r="E23">
        <v>95</v>
      </c>
      <c r="F23">
        <v>12921</v>
      </c>
      <c r="G23">
        <v>663</v>
      </c>
      <c r="H23">
        <v>0</v>
      </c>
      <c r="I23">
        <v>212</v>
      </c>
      <c r="J23">
        <v>567</v>
      </c>
      <c r="K23">
        <v>555</v>
      </c>
      <c r="L23">
        <f t="shared" si="0"/>
        <v>15506</v>
      </c>
      <c r="M23">
        <v>1040</v>
      </c>
      <c r="N23">
        <v>16547</v>
      </c>
      <c r="P23"/>
      <c r="Q23"/>
    </row>
    <row r="24" spans="1:17" ht="12.75">
      <c r="A24" t="s">
        <v>76</v>
      </c>
      <c r="B24">
        <v>10</v>
      </c>
      <c r="C24">
        <v>159</v>
      </c>
      <c r="D24">
        <v>4</v>
      </c>
      <c r="E24">
        <v>32</v>
      </c>
      <c r="F24">
        <v>649</v>
      </c>
      <c r="G24">
        <v>5826</v>
      </c>
      <c r="H24">
        <v>52</v>
      </c>
      <c r="I24">
        <v>48</v>
      </c>
      <c r="J24">
        <v>277</v>
      </c>
      <c r="K24">
        <v>249</v>
      </c>
      <c r="L24">
        <f t="shared" si="0"/>
        <v>7306</v>
      </c>
      <c r="M24">
        <v>275</v>
      </c>
      <c r="N24">
        <v>7581</v>
      </c>
      <c r="P24"/>
      <c r="Q24"/>
    </row>
    <row r="25" spans="1:17" ht="12.75">
      <c r="A25" t="s">
        <v>118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819</v>
      </c>
      <c r="I25">
        <v>0</v>
      </c>
      <c r="J25">
        <v>2</v>
      </c>
      <c r="K25">
        <v>0</v>
      </c>
      <c r="L25">
        <f t="shared" si="0"/>
        <v>821</v>
      </c>
      <c r="M25">
        <v>0</v>
      </c>
      <c r="N25">
        <v>821</v>
      </c>
      <c r="P25"/>
      <c r="Q25"/>
    </row>
    <row r="26" spans="1:17" ht="12.75">
      <c r="A26" t="s">
        <v>78</v>
      </c>
      <c r="B26">
        <v>598</v>
      </c>
      <c r="C26">
        <v>821</v>
      </c>
      <c r="D26">
        <v>93</v>
      </c>
      <c r="E26">
        <v>819</v>
      </c>
      <c r="F26">
        <v>376</v>
      </c>
      <c r="G26">
        <v>191</v>
      </c>
      <c r="H26">
        <v>0</v>
      </c>
      <c r="I26">
        <v>12893</v>
      </c>
      <c r="J26">
        <v>2092</v>
      </c>
      <c r="K26">
        <v>545</v>
      </c>
      <c r="L26">
        <f t="shared" si="0"/>
        <v>18428</v>
      </c>
      <c r="M26">
        <v>1618</v>
      </c>
      <c r="N26">
        <v>20045</v>
      </c>
      <c r="P26"/>
      <c r="Q26"/>
    </row>
    <row r="27" spans="1:17" ht="12.75">
      <c r="A27" t="s">
        <v>79</v>
      </c>
      <c r="B27">
        <v>87</v>
      </c>
      <c r="C27">
        <v>1466</v>
      </c>
      <c r="D27">
        <v>670</v>
      </c>
      <c r="E27">
        <v>1080</v>
      </c>
      <c r="F27">
        <v>941</v>
      </c>
      <c r="G27">
        <v>645</v>
      </c>
      <c r="H27">
        <v>19</v>
      </c>
      <c r="I27">
        <v>2653</v>
      </c>
      <c r="J27">
        <v>48171</v>
      </c>
      <c r="K27">
        <v>618</v>
      </c>
      <c r="L27">
        <f t="shared" si="0"/>
        <v>56350</v>
      </c>
      <c r="M27">
        <v>7271</v>
      </c>
      <c r="N27">
        <v>63621</v>
      </c>
      <c r="P27"/>
      <c r="Q27"/>
    </row>
    <row r="28" spans="1:17" ht="12.75">
      <c r="A28" t="s">
        <v>80</v>
      </c>
      <c r="B28">
        <v>125</v>
      </c>
      <c r="C28">
        <v>503</v>
      </c>
      <c r="D28">
        <v>147</v>
      </c>
      <c r="E28">
        <v>425</v>
      </c>
      <c r="F28">
        <v>1037</v>
      </c>
      <c r="G28">
        <v>279</v>
      </c>
      <c r="H28">
        <v>0</v>
      </c>
      <c r="I28">
        <v>496</v>
      </c>
      <c r="J28">
        <v>742</v>
      </c>
      <c r="K28">
        <v>5546</v>
      </c>
      <c r="L28">
        <f t="shared" si="0"/>
        <v>9300</v>
      </c>
      <c r="M28">
        <v>827</v>
      </c>
      <c r="N28">
        <v>10126</v>
      </c>
      <c r="P28"/>
      <c r="Q28"/>
    </row>
    <row r="29" spans="1:17" ht="12.75">
      <c r="A29" t="s">
        <v>4</v>
      </c>
      <c r="B29">
        <f aca="true" t="shared" si="1" ref="B29:L29">SUM(B19:B28)</f>
        <v>3484</v>
      </c>
      <c r="C29">
        <f t="shared" si="1"/>
        <v>9853</v>
      </c>
      <c r="D29">
        <f t="shared" si="1"/>
        <v>5087</v>
      </c>
      <c r="E29">
        <f t="shared" si="1"/>
        <v>10638</v>
      </c>
      <c r="F29">
        <f t="shared" si="1"/>
        <v>16566</v>
      </c>
      <c r="G29">
        <f t="shared" si="1"/>
        <v>7822</v>
      </c>
      <c r="H29">
        <f>SUM(H19:H28)</f>
        <v>890</v>
      </c>
      <c r="I29">
        <f t="shared" si="1"/>
        <v>19361</v>
      </c>
      <c r="J29">
        <f t="shared" si="1"/>
        <v>57999</v>
      </c>
      <c r="K29">
        <f t="shared" si="1"/>
        <v>8807</v>
      </c>
      <c r="L29">
        <f t="shared" si="1"/>
        <v>140507</v>
      </c>
      <c r="M29">
        <f>SUM(M19:M28)</f>
        <v>16252</v>
      </c>
      <c r="N29">
        <f>SUM(N19:N28)</f>
        <v>156760</v>
      </c>
      <c r="P29"/>
      <c r="Q29"/>
    </row>
    <row r="30" spans="1:17" ht="12.75">
      <c r="A30" t="s">
        <v>106</v>
      </c>
      <c r="B30">
        <v>723</v>
      </c>
      <c r="C30">
        <v>1657</v>
      </c>
      <c r="D30">
        <v>2558</v>
      </c>
      <c r="E30">
        <v>966</v>
      </c>
      <c r="F30">
        <v>969</v>
      </c>
      <c r="G30">
        <v>289</v>
      </c>
      <c r="H30">
        <v>0</v>
      </c>
      <c r="I30">
        <v>2847</v>
      </c>
      <c r="J30">
        <v>9773</v>
      </c>
      <c r="K30">
        <v>803</v>
      </c>
      <c r="L30">
        <f>SUM(B30:K30)</f>
        <v>20585</v>
      </c>
      <c r="M30">
        <v>1515531</v>
      </c>
      <c r="N30">
        <v>1536116</v>
      </c>
      <c r="P30"/>
      <c r="Q30"/>
    </row>
    <row r="31" spans="1:17" ht="12.75">
      <c r="A31" t="s">
        <v>83</v>
      </c>
      <c r="B31">
        <v>4207</v>
      </c>
      <c r="C31">
        <v>11510</v>
      </c>
      <c r="D31">
        <v>7646</v>
      </c>
      <c r="E31">
        <v>11606</v>
      </c>
      <c r="F31">
        <v>17535</v>
      </c>
      <c r="G31">
        <v>8111</v>
      </c>
      <c r="H31">
        <v>890</v>
      </c>
      <c r="I31">
        <v>22208</v>
      </c>
      <c r="J31">
        <v>67771</v>
      </c>
      <c r="K31">
        <v>9610</v>
      </c>
      <c r="L31">
        <f>SUM(B31:K31)</f>
        <v>161094</v>
      </c>
      <c r="M31">
        <v>1531782</v>
      </c>
      <c r="N31">
        <v>1692876</v>
      </c>
      <c r="P31"/>
      <c r="Q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F13">
      <selection activeCell="C25" sqref="C25"/>
    </sheetView>
  </sheetViews>
  <sheetFormatPr defaultColWidth="9.140625" defaultRowHeight="12.75"/>
  <sheetData>
    <row r="1" spans="1:17" ht="12.75">
      <c r="A1" t="s">
        <v>88</v>
      </c>
      <c r="B1" t="s">
        <v>121</v>
      </c>
      <c r="C1" t="s">
        <v>92</v>
      </c>
      <c r="I1" t="s">
        <v>93</v>
      </c>
      <c r="J1" t="s">
        <v>119</v>
      </c>
      <c r="K1" t="s">
        <v>120</v>
      </c>
      <c r="L1" t="s">
        <v>92</v>
      </c>
      <c r="Q1" t="s">
        <v>94</v>
      </c>
    </row>
    <row r="2" spans="9:17" ht="12.75">
      <c r="I2" t="s">
        <v>95</v>
      </c>
      <c r="Q2" t="s">
        <v>96</v>
      </c>
    </row>
    <row r="4" spans="1:11" ht="12.75">
      <c r="A4" t="s">
        <v>97</v>
      </c>
      <c r="B4" t="s">
        <v>100</v>
      </c>
      <c r="J4" t="s">
        <v>122</v>
      </c>
      <c r="K4" t="s">
        <v>123</v>
      </c>
    </row>
    <row r="6" spans="1:12" ht="12.75">
      <c r="A6" t="s">
        <v>101</v>
      </c>
      <c r="B6" t="s">
        <v>102</v>
      </c>
      <c r="C6" t="s">
        <v>102</v>
      </c>
      <c r="D6" t="s">
        <v>102</v>
      </c>
      <c r="E6" t="s">
        <v>102</v>
      </c>
      <c r="F6" t="s">
        <v>102</v>
      </c>
      <c r="G6" t="s">
        <v>102</v>
      </c>
      <c r="I6" t="s">
        <v>104</v>
      </c>
      <c r="J6" t="s">
        <v>103</v>
      </c>
      <c r="K6" t="s">
        <v>102</v>
      </c>
      <c r="L6" t="s">
        <v>50</v>
      </c>
    </row>
    <row r="12" spans="1:14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I12" t="s">
        <v>103</v>
      </c>
      <c r="J12" t="s">
        <v>103</v>
      </c>
      <c r="K12" t="s">
        <v>103</v>
      </c>
      <c r="M12" t="s">
        <v>103</v>
      </c>
      <c r="N12" t="s">
        <v>103</v>
      </c>
    </row>
    <row r="14" spans="5:13" ht="12.75">
      <c r="E14" t="s">
        <v>112</v>
      </c>
      <c r="F14" t="s">
        <v>113</v>
      </c>
      <c r="G14" t="s">
        <v>114</v>
      </c>
      <c r="M14" t="s">
        <v>111</v>
      </c>
    </row>
    <row r="15" spans="3:13" ht="12.75">
      <c r="C15" t="s">
        <v>72</v>
      </c>
      <c r="D15" t="s">
        <v>73</v>
      </c>
      <c r="H15" t="s">
        <v>105</v>
      </c>
      <c r="M15" t="s">
        <v>115</v>
      </c>
    </row>
    <row r="16" spans="2:12" ht="12.75">
      <c r="B16" t="s">
        <v>107</v>
      </c>
      <c r="C16" t="s">
        <v>4</v>
      </c>
      <c r="D16" t="s">
        <v>108</v>
      </c>
      <c r="E16" t="s">
        <v>74</v>
      </c>
      <c r="F16" t="s">
        <v>75</v>
      </c>
      <c r="G16" t="s">
        <v>76</v>
      </c>
      <c r="H16" t="s">
        <v>77</v>
      </c>
      <c r="I16" t="s">
        <v>78</v>
      </c>
      <c r="J16" t="s">
        <v>79</v>
      </c>
      <c r="K16" t="s">
        <v>80</v>
      </c>
      <c r="L16" t="s">
        <v>81</v>
      </c>
    </row>
    <row r="17" spans="1:14" ht="12.75">
      <c r="A17" t="s">
        <v>101</v>
      </c>
      <c r="D17" t="s">
        <v>109</v>
      </c>
      <c r="M17" t="s">
        <v>103</v>
      </c>
      <c r="N17" t="s">
        <v>102</v>
      </c>
    </row>
    <row r="19" spans="1:14" ht="12.75">
      <c r="A19" t="s">
        <v>107</v>
      </c>
      <c r="B19">
        <v>1374</v>
      </c>
      <c r="C19">
        <v>6</v>
      </c>
      <c r="D19">
        <v>40</v>
      </c>
      <c r="E19">
        <v>41</v>
      </c>
      <c r="F19">
        <v>9</v>
      </c>
      <c r="G19">
        <v>0</v>
      </c>
      <c r="H19">
        <v>0</v>
      </c>
      <c r="I19">
        <v>533</v>
      </c>
      <c r="J19">
        <v>312</v>
      </c>
      <c r="K19">
        <v>23</v>
      </c>
      <c r="L19">
        <f aca="true" t="shared" si="0" ref="L19:L28">SUM(B19:K19)</f>
        <v>2338</v>
      </c>
      <c r="M19">
        <v>751</v>
      </c>
      <c r="N19">
        <v>3090</v>
      </c>
    </row>
    <row r="20" spans="1:14" ht="12.75">
      <c r="A20" t="s">
        <v>116</v>
      </c>
      <c r="B20">
        <v>149</v>
      </c>
      <c r="C20">
        <v>5518</v>
      </c>
      <c r="D20">
        <v>374</v>
      </c>
      <c r="E20">
        <v>761</v>
      </c>
      <c r="F20">
        <v>412</v>
      </c>
      <c r="G20">
        <v>234</v>
      </c>
      <c r="H20">
        <v>14</v>
      </c>
      <c r="I20">
        <v>1562</v>
      </c>
      <c r="J20">
        <v>3913</v>
      </c>
      <c r="K20">
        <v>349</v>
      </c>
      <c r="L20">
        <f t="shared" si="0"/>
        <v>13286</v>
      </c>
      <c r="M20">
        <v>1666</v>
      </c>
      <c r="N20">
        <v>14951</v>
      </c>
    </row>
    <row r="21" spans="1:14" ht="12.75">
      <c r="A21" t="s">
        <v>73</v>
      </c>
      <c r="B21">
        <v>68</v>
      </c>
      <c r="C21">
        <v>318</v>
      </c>
      <c r="D21">
        <v>4123</v>
      </c>
      <c r="E21">
        <v>69</v>
      </c>
      <c r="F21">
        <v>35</v>
      </c>
      <c r="G21">
        <v>0</v>
      </c>
      <c r="H21">
        <v>1</v>
      </c>
      <c r="I21">
        <v>106</v>
      </c>
      <c r="J21">
        <v>618</v>
      </c>
      <c r="K21">
        <v>11</v>
      </c>
      <c r="L21">
        <f t="shared" si="0"/>
        <v>5349</v>
      </c>
      <c r="M21">
        <v>1453</v>
      </c>
      <c r="N21">
        <v>6802</v>
      </c>
    </row>
    <row r="22" spans="1:14" ht="12.75">
      <c r="A22" t="s">
        <v>74</v>
      </c>
      <c r="B22">
        <v>42</v>
      </c>
      <c r="C22">
        <v>599</v>
      </c>
      <c r="D22">
        <v>10</v>
      </c>
      <c r="E22">
        <v>6062</v>
      </c>
      <c r="F22">
        <v>237</v>
      </c>
      <c r="G22">
        <v>40</v>
      </c>
      <c r="H22">
        <v>0</v>
      </c>
      <c r="I22">
        <v>386</v>
      </c>
      <c r="J22">
        <v>912</v>
      </c>
      <c r="K22">
        <v>533</v>
      </c>
      <c r="L22">
        <f t="shared" si="0"/>
        <v>8821</v>
      </c>
      <c r="M22">
        <v>715</v>
      </c>
      <c r="N22">
        <v>9535</v>
      </c>
    </row>
    <row r="23" spans="1:14" ht="12.75">
      <c r="A23" t="s">
        <v>75</v>
      </c>
      <c r="B23">
        <v>10</v>
      </c>
      <c r="C23">
        <v>389</v>
      </c>
      <c r="D23">
        <v>31</v>
      </c>
      <c r="E23">
        <v>152</v>
      </c>
      <c r="F23">
        <v>19099</v>
      </c>
      <c r="G23">
        <v>353</v>
      </c>
      <c r="H23">
        <v>0</v>
      </c>
      <c r="I23">
        <v>170</v>
      </c>
      <c r="J23">
        <v>721</v>
      </c>
      <c r="K23">
        <v>540</v>
      </c>
      <c r="L23">
        <f t="shared" si="0"/>
        <v>21465</v>
      </c>
      <c r="M23">
        <v>1140</v>
      </c>
      <c r="N23">
        <v>22605</v>
      </c>
    </row>
    <row r="24" spans="1:14" ht="12.75">
      <c r="A24" t="s">
        <v>76</v>
      </c>
      <c r="B24">
        <v>9</v>
      </c>
      <c r="C24">
        <v>303</v>
      </c>
      <c r="D24">
        <v>36</v>
      </c>
      <c r="E24">
        <v>9</v>
      </c>
      <c r="F24">
        <v>415</v>
      </c>
      <c r="G24">
        <v>6164</v>
      </c>
      <c r="H24">
        <v>11</v>
      </c>
      <c r="I24">
        <v>34</v>
      </c>
      <c r="J24">
        <v>280</v>
      </c>
      <c r="K24">
        <v>166</v>
      </c>
      <c r="L24">
        <f t="shared" si="0"/>
        <v>7427</v>
      </c>
      <c r="M24">
        <v>322</v>
      </c>
      <c r="N24">
        <v>7748</v>
      </c>
    </row>
    <row r="25" spans="1:14" ht="12" customHeight="1">
      <c r="A25" t="s">
        <v>118</v>
      </c>
      <c r="B25">
        <v>0</v>
      </c>
      <c r="C25">
        <v>3</v>
      </c>
      <c r="D25">
        <v>0</v>
      </c>
      <c r="E25">
        <v>0</v>
      </c>
      <c r="F25">
        <v>0</v>
      </c>
      <c r="G25">
        <v>5</v>
      </c>
      <c r="H25">
        <v>2059</v>
      </c>
      <c r="I25">
        <v>0</v>
      </c>
      <c r="J25">
        <v>24</v>
      </c>
      <c r="K25">
        <v>0</v>
      </c>
      <c r="L25">
        <f t="shared" si="0"/>
        <v>2091</v>
      </c>
      <c r="M25">
        <v>18</v>
      </c>
      <c r="N25">
        <v>2109</v>
      </c>
    </row>
    <row r="26" spans="1:14" ht="12.75">
      <c r="A26" t="s">
        <v>78</v>
      </c>
      <c r="B26">
        <v>356</v>
      </c>
      <c r="C26">
        <v>1075</v>
      </c>
      <c r="D26">
        <v>204</v>
      </c>
      <c r="E26">
        <v>406</v>
      </c>
      <c r="F26">
        <v>453</v>
      </c>
      <c r="G26">
        <v>172</v>
      </c>
      <c r="H26">
        <v>0</v>
      </c>
      <c r="I26">
        <v>12170</v>
      </c>
      <c r="J26">
        <v>2248</v>
      </c>
      <c r="K26">
        <v>665</v>
      </c>
      <c r="L26">
        <f t="shared" si="0"/>
        <v>17749</v>
      </c>
      <c r="M26">
        <v>1687</v>
      </c>
      <c r="N26">
        <v>19436</v>
      </c>
    </row>
    <row r="27" spans="1:14" ht="12.75">
      <c r="A27" t="s">
        <v>79</v>
      </c>
      <c r="B27">
        <v>139</v>
      </c>
      <c r="C27">
        <v>2305</v>
      </c>
      <c r="D27">
        <v>701</v>
      </c>
      <c r="E27">
        <v>1141</v>
      </c>
      <c r="F27">
        <v>923</v>
      </c>
      <c r="G27">
        <v>477</v>
      </c>
      <c r="H27">
        <v>37</v>
      </c>
      <c r="I27">
        <v>2100</v>
      </c>
      <c r="J27">
        <v>49315</v>
      </c>
      <c r="K27">
        <v>748</v>
      </c>
      <c r="L27">
        <f t="shared" si="0"/>
        <v>57886</v>
      </c>
      <c r="M27">
        <v>6094</v>
      </c>
      <c r="N27">
        <v>63979</v>
      </c>
    </row>
    <row r="28" spans="1:14" ht="12.75">
      <c r="A28" t="s">
        <v>80</v>
      </c>
      <c r="B28">
        <v>20</v>
      </c>
      <c r="C28">
        <v>374</v>
      </c>
      <c r="D28">
        <v>69</v>
      </c>
      <c r="E28">
        <v>740</v>
      </c>
      <c r="F28">
        <v>1098</v>
      </c>
      <c r="G28">
        <v>209</v>
      </c>
      <c r="H28">
        <v>10</v>
      </c>
      <c r="I28">
        <v>389</v>
      </c>
      <c r="J28">
        <v>988</v>
      </c>
      <c r="K28">
        <v>6728</v>
      </c>
      <c r="L28">
        <f t="shared" si="0"/>
        <v>10625</v>
      </c>
      <c r="M28">
        <v>901</v>
      </c>
      <c r="N28">
        <v>11527</v>
      </c>
    </row>
    <row r="29" spans="1:14" ht="12.75">
      <c r="A29" t="s">
        <v>4</v>
      </c>
      <c r="B29">
        <f aca="true" t="shared" si="1" ref="B29:L29">SUM(B19:B28)</f>
        <v>2167</v>
      </c>
      <c r="C29">
        <f t="shared" si="1"/>
        <v>10890</v>
      </c>
      <c r="D29">
        <f t="shared" si="1"/>
        <v>5588</v>
      </c>
      <c r="E29">
        <f t="shared" si="1"/>
        <v>9381</v>
      </c>
      <c r="F29">
        <f t="shared" si="1"/>
        <v>22681</v>
      </c>
      <c r="G29">
        <f t="shared" si="1"/>
        <v>7654</v>
      </c>
      <c r="H29">
        <f>SUM(H19:H28)</f>
        <v>2132</v>
      </c>
      <c r="I29">
        <f t="shared" si="1"/>
        <v>17450</v>
      </c>
      <c r="J29">
        <f t="shared" si="1"/>
        <v>59331</v>
      </c>
      <c r="K29">
        <f t="shared" si="1"/>
        <v>9763</v>
      </c>
      <c r="L29">
        <f t="shared" si="1"/>
        <v>147037</v>
      </c>
      <c r="M29">
        <f>SUM(M19:M28)</f>
        <v>14747</v>
      </c>
      <c r="N29">
        <f>SUM(N19:N28)</f>
        <v>161782</v>
      </c>
    </row>
    <row r="30" spans="1:14" ht="12.75">
      <c r="A30" t="s">
        <v>106</v>
      </c>
      <c r="B30">
        <v>708</v>
      </c>
      <c r="C30">
        <v>1719</v>
      </c>
      <c r="D30">
        <v>2517</v>
      </c>
      <c r="E30">
        <v>1099</v>
      </c>
      <c r="F30">
        <v>958</v>
      </c>
      <c r="G30">
        <v>271</v>
      </c>
      <c r="H30">
        <v>17</v>
      </c>
      <c r="I30">
        <v>2406</v>
      </c>
      <c r="J30">
        <v>8638</v>
      </c>
      <c r="K30">
        <v>1243</v>
      </c>
      <c r="L30">
        <f>SUM(B30:K30)</f>
        <v>19576</v>
      </c>
      <c r="M30">
        <v>1503409</v>
      </c>
      <c r="N30">
        <v>1522985</v>
      </c>
    </row>
    <row r="31" spans="1:14" ht="12.75">
      <c r="A31" t="s">
        <v>83</v>
      </c>
      <c r="B31">
        <v>2874</v>
      </c>
      <c r="C31">
        <v>12609</v>
      </c>
      <c r="D31">
        <v>8106</v>
      </c>
      <c r="E31">
        <v>10479</v>
      </c>
      <c r="F31">
        <v>23637</v>
      </c>
      <c r="G31">
        <v>7924</v>
      </c>
      <c r="H31">
        <v>2149</v>
      </c>
      <c r="I31">
        <v>19858</v>
      </c>
      <c r="J31">
        <v>67968</v>
      </c>
      <c r="K31">
        <v>11007</v>
      </c>
      <c r="L31">
        <f>SUM(B31:K31)</f>
        <v>166611</v>
      </c>
      <c r="M31">
        <v>1518157</v>
      </c>
      <c r="N31">
        <v>1684767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8">
      <selection activeCell="C25" sqref="C25"/>
    </sheetView>
  </sheetViews>
  <sheetFormatPr defaultColWidth="9.140625" defaultRowHeight="12.75"/>
  <sheetData>
    <row r="1" spans="1:17" ht="12.75">
      <c r="A1" t="s">
        <v>88</v>
      </c>
      <c r="B1" t="s">
        <v>124</v>
      </c>
      <c r="C1" t="s">
        <v>92</v>
      </c>
      <c r="I1" t="s">
        <v>93</v>
      </c>
      <c r="J1" t="s">
        <v>119</v>
      </c>
      <c r="K1" t="s">
        <v>120</v>
      </c>
      <c r="L1" t="s">
        <v>92</v>
      </c>
      <c r="Q1" t="s">
        <v>94</v>
      </c>
    </row>
    <row r="2" spans="9:17" ht="12.75">
      <c r="I2" t="s">
        <v>95</v>
      </c>
      <c r="Q2" t="s">
        <v>96</v>
      </c>
    </row>
    <row r="4" spans="1:11" ht="12.75">
      <c r="A4" t="s">
        <v>97</v>
      </c>
      <c r="B4" t="s">
        <v>100</v>
      </c>
      <c r="J4" t="s">
        <v>122</v>
      </c>
      <c r="K4" t="s">
        <v>125</v>
      </c>
    </row>
    <row r="6" spans="1:12" ht="12.75">
      <c r="A6" t="s">
        <v>101</v>
      </c>
      <c r="B6" t="s">
        <v>102</v>
      </c>
      <c r="C6" t="s">
        <v>102</v>
      </c>
      <c r="D6" t="s">
        <v>102</v>
      </c>
      <c r="E6" t="s">
        <v>102</v>
      </c>
      <c r="F6" t="s">
        <v>102</v>
      </c>
      <c r="G6" t="s">
        <v>102</v>
      </c>
      <c r="I6" t="s">
        <v>104</v>
      </c>
      <c r="J6" t="s">
        <v>103</v>
      </c>
      <c r="K6" t="s">
        <v>102</v>
      </c>
      <c r="L6" t="s">
        <v>50</v>
      </c>
    </row>
    <row r="8" spans="3:8" ht="12.75">
      <c r="C8" t="s">
        <v>72</v>
      </c>
      <c r="D8" t="s">
        <v>73</v>
      </c>
      <c r="H8" t="s">
        <v>105</v>
      </c>
    </row>
    <row r="9" spans="2:12" ht="12.75">
      <c r="B9" t="s">
        <v>107</v>
      </c>
      <c r="C9" t="s">
        <v>4</v>
      </c>
      <c r="D9" t="s">
        <v>108</v>
      </c>
      <c r="E9" t="s">
        <v>74</v>
      </c>
      <c r="F9" t="s">
        <v>75</v>
      </c>
      <c r="G9" t="s">
        <v>76</v>
      </c>
      <c r="H9" t="s">
        <v>77</v>
      </c>
      <c r="I9" t="s">
        <v>78</v>
      </c>
      <c r="J9" t="s">
        <v>79</v>
      </c>
      <c r="K9" t="s">
        <v>80</v>
      </c>
      <c r="L9" t="s">
        <v>81</v>
      </c>
    </row>
    <row r="10" ht="12.75">
      <c r="D10" t="s">
        <v>109</v>
      </c>
    </row>
    <row r="12" spans="1:14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H12" t="s">
        <v>103</v>
      </c>
      <c r="I12" t="s">
        <v>103</v>
      </c>
      <c r="J12" t="s">
        <v>103</v>
      </c>
      <c r="K12" t="s">
        <v>103</v>
      </c>
      <c r="M12" t="s">
        <v>103</v>
      </c>
      <c r="N12" t="s">
        <v>103</v>
      </c>
    </row>
    <row r="14" spans="5:13" ht="12.75">
      <c r="E14" t="s">
        <v>112</v>
      </c>
      <c r="F14" t="s">
        <v>113</v>
      </c>
      <c r="G14" t="s">
        <v>114</v>
      </c>
      <c r="M14" t="s">
        <v>111</v>
      </c>
    </row>
    <row r="15" ht="12.75">
      <c r="M15" t="s">
        <v>115</v>
      </c>
    </row>
    <row r="17" spans="1:14" ht="12.75">
      <c r="A17" t="s">
        <v>101</v>
      </c>
      <c r="B17" t="s">
        <v>102</v>
      </c>
      <c r="C17" t="s">
        <v>102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104</v>
      </c>
      <c r="J17" t="s">
        <v>103</v>
      </c>
      <c r="K17" t="s">
        <v>102</v>
      </c>
      <c r="L17" t="s">
        <v>50</v>
      </c>
      <c r="M17" t="s">
        <v>103</v>
      </c>
      <c r="N17" t="s">
        <v>102</v>
      </c>
    </row>
    <row r="19" spans="1:14" ht="12.75">
      <c r="A19" t="s">
        <v>107</v>
      </c>
      <c r="B19">
        <v>1604</v>
      </c>
      <c r="C19">
        <v>43</v>
      </c>
      <c r="D19">
        <v>21</v>
      </c>
      <c r="E19">
        <v>116</v>
      </c>
      <c r="F19">
        <v>6</v>
      </c>
      <c r="G19">
        <v>13</v>
      </c>
      <c r="H19">
        <v>0</v>
      </c>
      <c r="I19">
        <v>1056</v>
      </c>
      <c r="J19">
        <v>268</v>
      </c>
      <c r="K19">
        <v>49</v>
      </c>
      <c r="L19">
        <f aca="true" t="shared" si="0" ref="L19:L28">SUM(B19:K19)</f>
        <v>3176</v>
      </c>
      <c r="M19">
        <v>972</v>
      </c>
      <c r="N19">
        <v>4148</v>
      </c>
    </row>
    <row r="20" spans="1:14" ht="12.75">
      <c r="A20" t="s">
        <v>116</v>
      </c>
      <c r="B20">
        <v>302</v>
      </c>
      <c r="C20">
        <v>6526</v>
      </c>
      <c r="D20">
        <v>162</v>
      </c>
      <c r="E20">
        <v>678</v>
      </c>
      <c r="F20">
        <v>474</v>
      </c>
      <c r="G20">
        <v>123</v>
      </c>
      <c r="H20">
        <v>0</v>
      </c>
      <c r="I20">
        <v>1476</v>
      </c>
      <c r="J20">
        <v>4013</v>
      </c>
      <c r="K20">
        <v>665</v>
      </c>
      <c r="L20">
        <f t="shared" si="0"/>
        <v>14419</v>
      </c>
      <c r="M20">
        <v>1445</v>
      </c>
      <c r="N20">
        <v>15865</v>
      </c>
    </row>
    <row r="21" spans="1:14" ht="12.75">
      <c r="A21" t="s">
        <v>73</v>
      </c>
      <c r="B21">
        <v>13</v>
      </c>
      <c r="C21">
        <v>132</v>
      </c>
      <c r="D21">
        <v>4931</v>
      </c>
      <c r="E21">
        <v>10</v>
      </c>
      <c r="F21">
        <v>83</v>
      </c>
      <c r="G21">
        <v>37</v>
      </c>
      <c r="H21">
        <v>0</v>
      </c>
      <c r="I21">
        <v>78</v>
      </c>
      <c r="J21">
        <v>410</v>
      </c>
      <c r="K21">
        <v>6</v>
      </c>
      <c r="L21">
        <f t="shared" si="0"/>
        <v>5700</v>
      </c>
      <c r="M21">
        <v>1375</v>
      </c>
      <c r="N21">
        <v>7076</v>
      </c>
    </row>
    <row r="22" spans="1:14" ht="12.75">
      <c r="A22" t="s">
        <v>74</v>
      </c>
      <c r="B22">
        <v>41</v>
      </c>
      <c r="C22">
        <v>715</v>
      </c>
      <c r="D22">
        <v>27</v>
      </c>
      <c r="E22">
        <v>5743</v>
      </c>
      <c r="F22">
        <v>329</v>
      </c>
      <c r="G22">
        <v>92</v>
      </c>
      <c r="H22">
        <v>9</v>
      </c>
      <c r="I22">
        <v>423</v>
      </c>
      <c r="J22">
        <v>557</v>
      </c>
      <c r="K22">
        <v>645</v>
      </c>
      <c r="L22">
        <f t="shared" si="0"/>
        <v>8581</v>
      </c>
      <c r="M22">
        <v>612</v>
      </c>
      <c r="N22">
        <v>9192</v>
      </c>
    </row>
    <row r="23" spans="1:14" ht="12.75">
      <c r="A23" t="s">
        <v>75</v>
      </c>
      <c r="B23">
        <v>10</v>
      </c>
      <c r="C23">
        <v>510</v>
      </c>
      <c r="D23">
        <v>72</v>
      </c>
      <c r="E23">
        <v>304</v>
      </c>
      <c r="F23">
        <v>13784</v>
      </c>
      <c r="G23">
        <v>582</v>
      </c>
      <c r="H23">
        <v>3</v>
      </c>
      <c r="I23">
        <v>102</v>
      </c>
      <c r="J23">
        <v>589</v>
      </c>
      <c r="K23">
        <v>470</v>
      </c>
      <c r="L23">
        <f t="shared" si="0"/>
        <v>16426</v>
      </c>
      <c r="M23">
        <v>1070</v>
      </c>
      <c r="N23">
        <v>17497</v>
      </c>
    </row>
    <row r="24" spans="1:14" ht="12.75">
      <c r="A24" t="s">
        <v>76</v>
      </c>
      <c r="B24">
        <v>2</v>
      </c>
      <c r="C24">
        <v>286</v>
      </c>
      <c r="D24">
        <v>20</v>
      </c>
      <c r="E24">
        <v>29</v>
      </c>
      <c r="F24">
        <v>770</v>
      </c>
      <c r="G24">
        <v>5742</v>
      </c>
      <c r="H24">
        <v>0</v>
      </c>
      <c r="I24">
        <v>88</v>
      </c>
      <c r="J24">
        <v>268</v>
      </c>
      <c r="K24">
        <v>51</v>
      </c>
      <c r="L24">
        <f t="shared" si="0"/>
        <v>7256</v>
      </c>
      <c r="M24">
        <v>446</v>
      </c>
      <c r="N24">
        <v>7702</v>
      </c>
    </row>
    <row r="25" spans="1:14" ht="12.75">
      <c r="A25" t="s">
        <v>118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1469</v>
      </c>
      <c r="I25">
        <v>0</v>
      </c>
      <c r="J25">
        <v>13</v>
      </c>
      <c r="K25">
        <v>0</v>
      </c>
      <c r="L25">
        <f t="shared" si="0"/>
        <v>1482</v>
      </c>
      <c r="M25">
        <v>0</v>
      </c>
      <c r="N25">
        <v>1482</v>
      </c>
    </row>
    <row r="26" spans="1:14" ht="12.75">
      <c r="A26" t="s">
        <v>78</v>
      </c>
      <c r="B26">
        <v>229</v>
      </c>
      <c r="C26">
        <v>1162</v>
      </c>
      <c r="D26">
        <v>104</v>
      </c>
      <c r="E26">
        <v>389</v>
      </c>
      <c r="F26">
        <v>310</v>
      </c>
      <c r="G26">
        <v>174</v>
      </c>
      <c r="H26">
        <v>0</v>
      </c>
      <c r="I26">
        <v>13217</v>
      </c>
      <c r="J26">
        <v>2509</v>
      </c>
      <c r="K26">
        <v>513</v>
      </c>
      <c r="L26">
        <f t="shared" si="0"/>
        <v>18607</v>
      </c>
      <c r="M26">
        <v>1929</v>
      </c>
      <c r="N26">
        <v>20536</v>
      </c>
    </row>
    <row r="27" spans="1:14" ht="12.75">
      <c r="A27" t="s">
        <v>79</v>
      </c>
      <c r="B27">
        <v>238</v>
      </c>
      <c r="C27">
        <v>1886</v>
      </c>
      <c r="D27">
        <v>619</v>
      </c>
      <c r="E27">
        <v>997</v>
      </c>
      <c r="F27">
        <v>1009</v>
      </c>
      <c r="G27">
        <v>560</v>
      </c>
      <c r="H27">
        <v>20</v>
      </c>
      <c r="I27">
        <v>3101</v>
      </c>
      <c r="J27">
        <v>46349</v>
      </c>
      <c r="K27">
        <v>952</v>
      </c>
      <c r="L27">
        <f t="shared" si="0"/>
        <v>55731</v>
      </c>
      <c r="M27">
        <v>5911</v>
      </c>
      <c r="N27">
        <v>61641</v>
      </c>
    </row>
    <row r="28" spans="1:14" ht="12.75">
      <c r="A28" t="s">
        <v>80</v>
      </c>
      <c r="B28">
        <v>58</v>
      </c>
      <c r="C28">
        <v>790</v>
      </c>
      <c r="D28">
        <v>83</v>
      </c>
      <c r="E28">
        <v>1469</v>
      </c>
      <c r="F28">
        <v>922</v>
      </c>
      <c r="G28">
        <v>132</v>
      </c>
      <c r="H28">
        <v>0</v>
      </c>
      <c r="I28">
        <v>560</v>
      </c>
      <c r="J28">
        <v>1149</v>
      </c>
      <c r="K28">
        <v>6072</v>
      </c>
      <c r="L28">
        <f t="shared" si="0"/>
        <v>11235</v>
      </c>
      <c r="M28">
        <v>748</v>
      </c>
      <c r="N28">
        <v>11983</v>
      </c>
    </row>
    <row r="29" spans="1:14" ht="12.75">
      <c r="A29" t="s">
        <v>4</v>
      </c>
      <c r="B29">
        <f aca="true" t="shared" si="1" ref="B29:L29">SUM(B19:B28)</f>
        <v>2497</v>
      </c>
      <c r="C29">
        <f t="shared" si="1"/>
        <v>12050</v>
      </c>
      <c r="D29">
        <f t="shared" si="1"/>
        <v>6039</v>
      </c>
      <c r="E29">
        <f t="shared" si="1"/>
        <v>9735</v>
      </c>
      <c r="F29">
        <f t="shared" si="1"/>
        <v>17687</v>
      </c>
      <c r="G29">
        <f t="shared" si="1"/>
        <v>7455</v>
      </c>
      <c r="H29">
        <f>SUM(H19:H28)</f>
        <v>1501</v>
      </c>
      <c r="I29">
        <f t="shared" si="1"/>
        <v>20101</v>
      </c>
      <c r="J29">
        <f t="shared" si="1"/>
        <v>56125</v>
      </c>
      <c r="K29">
        <f t="shared" si="1"/>
        <v>9423</v>
      </c>
      <c r="L29">
        <f t="shared" si="1"/>
        <v>142613</v>
      </c>
      <c r="M29">
        <f>SUM(M19:M28)</f>
        <v>14508</v>
      </c>
      <c r="N29">
        <f>SUM(N19:N28)</f>
        <v>157122</v>
      </c>
    </row>
    <row r="30" spans="1:14" ht="12.75">
      <c r="A30" t="s">
        <v>106</v>
      </c>
      <c r="B30">
        <v>565</v>
      </c>
      <c r="C30">
        <v>1253</v>
      </c>
      <c r="D30">
        <v>1976</v>
      </c>
      <c r="E30">
        <v>745</v>
      </c>
      <c r="F30">
        <v>1123</v>
      </c>
      <c r="G30">
        <v>213</v>
      </c>
      <c r="H30">
        <v>0</v>
      </c>
      <c r="I30">
        <v>3009</v>
      </c>
      <c r="J30">
        <v>8931</v>
      </c>
      <c r="K30">
        <v>1122</v>
      </c>
      <c r="L30">
        <f>SUM(B30:K30)</f>
        <v>18937</v>
      </c>
      <c r="M30">
        <v>1482349</v>
      </c>
      <c r="N30">
        <v>1501287</v>
      </c>
    </row>
    <row r="31" spans="1:14" ht="12.75">
      <c r="A31" t="s">
        <v>83</v>
      </c>
      <c r="B31">
        <v>3062</v>
      </c>
      <c r="C31">
        <v>13303</v>
      </c>
      <c r="D31">
        <v>8017</v>
      </c>
      <c r="E31">
        <v>10480</v>
      </c>
      <c r="F31">
        <v>18810</v>
      </c>
      <c r="G31">
        <v>7668</v>
      </c>
      <c r="H31">
        <v>1501</v>
      </c>
      <c r="I31">
        <v>23111</v>
      </c>
      <c r="J31">
        <v>65055</v>
      </c>
      <c r="K31">
        <v>10546</v>
      </c>
      <c r="L31">
        <f>SUM(B31:K31)</f>
        <v>161553</v>
      </c>
      <c r="M31">
        <v>1496856</v>
      </c>
      <c r="N31">
        <v>1658409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D10">
      <selection activeCell="G46" sqref="G46"/>
    </sheetView>
  </sheetViews>
  <sheetFormatPr defaultColWidth="9.140625" defaultRowHeight="12.75"/>
  <sheetData>
    <row r="1" spans="1:19" ht="12.75">
      <c r="A1" t="s">
        <v>88</v>
      </c>
      <c r="B1" t="s">
        <v>119</v>
      </c>
      <c r="C1" t="s">
        <v>120</v>
      </c>
      <c r="D1" t="s">
        <v>126</v>
      </c>
      <c r="E1" t="s">
        <v>92</v>
      </c>
      <c r="J1" t="s">
        <v>93</v>
      </c>
      <c r="K1" t="s">
        <v>119</v>
      </c>
      <c r="L1" t="s">
        <v>120</v>
      </c>
      <c r="M1" t="s">
        <v>126</v>
      </c>
      <c r="N1" t="s">
        <v>92</v>
      </c>
      <c r="S1" t="s">
        <v>94</v>
      </c>
    </row>
    <row r="2" spans="10:19" ht="12.75">
      <c r="J2" t="s">
        <v>95</v>
      </c>
      <c r="S2" t="s">
        <v>96</v>
      </c>
    </row>
    <row r="4" spans="1:13" ht="12.75">
      <c r="A4" t="s">
        <v>97</v>
      </c>
      <c r="B4" t="s">
        <v>122</v>
      </c>
      <c r="C4" t="s">
        <v>127</v>
      </c>
      <c r="D4" t="s">
        <v>100</v>
      </c>
      <c r="K4" t="s">
        <v>122</v>
      </c>
      <c r="L4" t="s">
        <v>127</v>
      </c>
      <c r="M4" t="s">
        <v>100</v>
      </c>
    </row>
    <row r="6" spans="1:14" ht="12.75">
      <c r="A6" t="s">
        <v>101</v>
      </c>
      <c r="B6" t="s">
        <v>103</v>
      </c>
      <c r="C6" t="s">
        <v>102</v>
      </c>
      <c r="D6" t="s">
        <v>102</v>
      </c>
      <c r="E6" t="s">
        <v>102</v>
      </c>
      <c r="F6" t="s">
        <v>102</v>
      </c>
      <c r="G6" t="s">
        <v>102</v>
      </c>
      <c r="H6" t="s">
        <v>102</v>
      </c>
      <c r="I6" t="s">
        <v>102</v>
      </c>
      <c r="J6" t="s">
        <v>104</v>
      </c>
      <c r="K6" t="s">
        <v>103</v>
      </c>
      <c r="L6" t="s">
        <v>102</v>
      </c>
      <c r="M6" t="s">
        <v>102</v>
      </c>
      <c r="N6" t="s">
        <v>50</v>
      </c>
    </row>
    <row r="8" spans="5:13" ht="12.75">
      <c r="E8" t="s">
        <v>72</v>
      </c>
      <c r="F8" t="s">
        <v>73</v>
      </c>
      <c r="M8" t="s">
        <v>105</v>
      </c>
    </row>
    <row r="9" spans="2:14" ht="12.75">
      <c r="B9" t="s">
        <v>83</v>
      </c>
      <c r="C9" t="s">
        <v>106</v>
      </c>
      <c r="D9" t="s">
        <v>107</v>
      </c>
      <c r="E9" t="s">
        <v>4</v>
      </c>
      <c r="F9" t="s">
        <v>108</v>
      </c>
      <c r="G9" t="s">
        <v>74</v>
      </c>
      <c r="H9" t="s">
        <v>75</v>
      </c>
      <c r="I9" t="s">
        <v>76</v>
      </c>
      <c r="J9" t="s">
        <v>78</v>
      </c>
      <c r="K9" t="s">
        <v>79</v>
      </c>
      <c r="L9" t="s">
        <v>80</v>
      </c>
      <c r="M9" t="s">
        <v>77</v>
      </c>
      <c r="N9" t="s">
        <v>81</v>
      </c>
    </row>
    <row r="10" ht="12.75">
      <c r="F10" t="s">
        <v>109</v>
      </c>
    </row>
    <row r="12" spans="1:13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H12" t="s">
        <v>103</v>
      </c>
      <c r="I12" t="s">
        <v>103</v>
      </c>
      <c r="J12" t="s">
        <v>103</v>
      </c>
      <c r="K12" t="s">
        <v>103</v>
      </c>
      <c r="L12" t="s">
        <v>103</v>
      </c>
      <c r="M12" t="s">
        <v>103</v>
      </c>
    </row>
    <row r="14" spans="2:9" ht="12.75">
      <c r="B14" t="s">
        <v>111</v>
      </c>
      <c r="G14" t="s">
        <v>112</v>
      </c>
      <c r="H14" t="s">
        <v>113</v>
      </c>
      <c r="I14" t="s">
        <v>114</v>
      </c>
    </row>
    <row r="15" ht="12.75">
      <c r="B15" t="s">
        <v>115</v>
      </c>
    </row>
    <row r="17" spans="1:14" ht="12.75">
      <c r="A17" t="s">
        <v>101</v>
      </c>
      <c r="B17" t="s">
        <v>103</v>
      </c>
      <c r="C17" t="s">
        <v>102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102</v>
      </c>
      <c r="J17" t="s">
        <v>104</v>
      </c>
      <c r="K17" t="s">
        <v>103</v>
      </c>
      <c r="L17" t="s">
        <v>102</v>
      </c>
      <c r="M17" t="s">
        <v>102</v>
      </c>
      <c r="N17" t="s">
        <v>50</v>
      </c>
    </row>
    <row r="19" spans="1:14" ht="12.75">
      <c r="A19" t="s">
        <v>83</v>
      </c>
      <c r="B19">
        <v>1641471</v>
      </c>
      <c r="C19">
        <v>1481180</v>
      </c>
      <c r="D19">
        <v>1909</v>
      </c>
      <c r="E19">
        <v>11099</v>
      </c>
      <c r="F19">
        <v>7412</v>
      </c>
      <c r="G19">
        <v>7696</v>
      </c>
      <c r="H19">
        <v>20681</v>
      </c>
      <c r="I19">
        <v>7779</v>
      </c>
      <c r="J19">
        <v>20185</v>
      </c>
      <c r="K19">
        <v>68491</v>
      </c>
      <c r="L19">
        <v>13075</v>
      </c>
      <c r="M19">
        <v>1964</v>
      </c>
      <c r="N19">
        <f>SUM(D19:M19)</f>
        <v>160291</v>
      </c>
    </row>
    <row r="20" spans="1:14" ht="12.75">
      <c r="A20" t="s">
        <v>106</v>
      </c>
      <c r="B20">
        <v>1486321</v>
      </c>
      <c r="C20">
        <v>1468124</v>
      </c>
      <c r="D20">
        <v>516</v>
      </c>
      <c r="E20">
        <v>1255</v>
      </c>
      <c r="F20">
        <v>2137</v>
      </c>
      <c r="G20">
        <v>950</v>
      </c>
      <c r="H20">
        <v>1071</v>
      </c>
      <c r="I20">
        <v>159</v>
      </c>
      <c r="J20">
        <v>2704</v>
      </c>
      <c r="K20">
        <v>8532</v>
      </c>
      <c r="L20">
        <v>873</v>
      </c>
      <c r="M20">
        <v>0</v>
      </c>
      <c r="N20">
        <f aca="true" t="shared" si="0" ref="N20:N31">SUM(D20:M20)</f>
        <v>18197</v>
      </c>
    </row>
    <row r="21" spans="1:14" ht="12.75">
      <c r="A21" t="s">
        <v>107</v>
      </c>
      <c r="B21">
        <v>2131</v>
      </c>
      <c r="C21">
        <v>496</v>
      </c>
      <c r="D21">
        <v>857</v>
      </c>
      <c r="E21">
        <v>46</v>
      </c>
      <c r="F21">
        <v>29</v>
      </c>
      <c r="G21">
        <v>21</v>
      </c>
      <c r="H21">
        <v>22</v>
      </c>
      <c r="I21">
        <v>0</v>
      </c>
      <c r="J21">
        <v>636</v>
      </c>
      <c r="K21">
        <v>23</v>
      </c>
      <c r="L21">
        <v>0</v>
      </c>
      <c r="M21">
        <v>0</v>
      </c>
      <c r="N21">
        <f t="shared" si="0"/>
        <v>1634</v>
      </c>
    </row>
    <row r="22" spans="1:14" ht="12.75">
      <c r="A22" t="s">
        <v>116</v>
      </c>
      <c r="B22">
        <v>11755</v>
      </c>
      <c r="C22">
        <v>1327</v>
      </c>
      <c r="D22">
        <v>54</v>
      </c>
      <c r="E22">
        <v>4302</v>
      </c>
      <c r="F22">
        <v>146</v>
      </c>
      <c r="G22">
        <v>453</v>
      </c>
      <c r="H22">
        <v>313</v>
      </c>
      <c r="I22">
        <v>116</v>
      </c>
      <c r="J22">
        <v>1303</v>
      </c>
      <c r="K22">
        <v>3336</v>
      </c>
      <c r="L22">
        <v>405</v>
      </c>
      <c r="M22">
        <v>0</v>
      </c>
      <c r="N22">
        <f t="shared" si="0"/>
        <v>10428</v>
      </c>
    </row>
    <row r="23" spans="1:14" ht="12.75">
      <c r="A23" t="s">
        <v>117</v>
      </c>
      <c r="N23">
        <f t="shared" si="0"/>
        <v>0</v>
      </c>
    </row>
    <row r="24" spans="1:14" ht="12.75">
      <c r="A24" t="s">
        <v>109</v>
      </c>
      <c r="B24">
        <v>7044</v>
      </c>
      <c r="C24">
        <v>1529</v>
      </c>
      <c r="D24">
        <v>23</v>
      </c>
      <c r="E24">
        <v>87</v>
      </c>
      <c r="F24">
        <v>4208</v>
      </c>
      <c r="G24">
        <v>22</v>
      </c>
      <c r="H24">
        <v>18</v>
      </c>
      <c r="I24">
        <v>2</v>
      </c>
      <c r="J24">
        <v>257</v>
      </c>
      <c r="K24">
        <v>895</v>
      </c>
      <c r="L24">
        <v>2</v>
      </c>
      <c r="M24">
        <v>0</v>
      </c>
      <c r="N24">
        <f t="shared" si="0"/>
        <v>5514</v>
      </c>
    </row>
    <row r="25" spans="1:14" ht="12.75">
      <c r="A25" t="s">
        <v>74</v>
      </c>
      <c r="B25">
        <v>7989</v>
      </c>
      <c r="C25">
        <v>724</v>
      </c>
      <c r="D25">
        <v>10</v>
      </c>
      <c r="E25">
        <v>690</v>
      </c>
      <c r="F25">
        <v>90</v>
      </c>
      <c r="G25">
        <v>4061</v>
      </c>
      <c r="H25">
        <v>130</v>
      </c>
      <c r="I25">
        <v>33</v>
      </c>
      <c r="J25">
        <v>891</v>
      </c>
      <c r="K25">
        <v>719</v>
      </c>
      <c r="L25">
        <v>643</v>
      </c>
      <c r="M25">
        <v>0</v>
      </c>
      <c r="N25">
        <f t="shared" si="0"/>
        <v>7267</v>
      </c>
    </row>
    <row r="26" spans="1:14" ht="12.75">
      <c r="A26" t="s">
        <v>75</v>
      </c>
      <c r="B26">
        <v>20280</v>
      </c>
      <c r="C26">
        <v>1167</v>
      </c>
      <c r="D26">
        <v>21</v>
      </c>
      <c r="E26">
        <v>430</v>
      </c>
      <c r="F26">
        <v>9</v>
      </c>
      <c r="G26">
        <v>159</v>
      </c>
      <c r="H26">
        <v>16075</v>
      </c>
      <c r="I26">
        <v>543</v>
      </c>
      <c r="J26">
        <v>233</v>
      </c>
      <c r="K26">
        <v>919</v>
      </c>
      <c r="L26">
        <v>714</v>
      </c>
      <c r="M26">
        <v>9</v>
      </c>
      <c r="N26">
        <f t="shared" si="0"/>
        <v>19112</v>
      </c>
    </row>
    <row r="27" spans="1:14" ht="12.75">
      <c r="A27" t="s">
        <v>76</v>
      </c>
      <c r="B27">
        <v>7823</v>
      </c>
      <c r="C27">
        <v>179</v>
      </c>
      <c r="D27">
        <v>10</v>
      </c>
      <c r="E27">
        <v>241</v>
      </c>
      <c r="F27">
        <v>2</v>
      </c>
      <c r="G27">
        <v>10</v>
      </c>
      <c r="H27">
        <v>509</v>
      </c>
      <c r="I27">
        <v>6204</v>
      </c>
      <c r="J27">
        <v>41</v>
      </c>
      <c r="K27">
        <v>375</v>
      </c>
      <c r="L27">
        <v>90</v>
      </c>
      <c r="M27">
        <v>162</v>
      </c>
      <c r="N27">
        <f t="shared" si="0"/>
        <v>7644</v>
      </c>
    </row>
    <row r="28" spans="1:14" ht="12.75">
      <c r="A28" t="s">
        <v>78</v>
      </c>
      <c r="B28">
        <v>18297</v>
      </c>
      <c r="C28">
        <v>1565</v>
      </c>
      <c r="D28">
        <v>331</v>
      </c>
      <c r="E28">
        <v>1064</v>
      </c>
      <c r="F28">
        <v>178</v>
      </c>
      <c r="G28">
        <v>604</v>
      </c>
      <c r="H28">
        <v>432</v>
      </c>
      <c r="I28">
        <v>72</v>
      </c>
      <c r="J28">
        <v>11065</v>
      </c>
      <c r="K28">
        <v>2497</v>
      </c>
      <c r="L28">
        <v>480</v>
      </c>
      <c r="M28">
        <v>8</v>
      </c>
      <c r="N28">
        <f t="shared" si="0"/>
        <v>16731</v>
      </c>
    </row>
    <row r="29" spans="1:14" ht="12.75">
      <c r="A29" t="s">
        <v>79</v>
      </c>
      <c r="B29">
        <v>64816</v>
      </c>
      <c r="C29">
        <v>5272</v>
      </c>
      <c r="D29">
        <v>79</v>
      </c>
      <c r="E29">
        <v>2591</v>
      </c>
      <c r="F29">
        <v>565</v>
      </c>
      <c r="G29">
        <v>751</v>
      </c>
      <c r="H29">
        <v>1149</v>
      </c>
      <c r="I29">
        <v>498</v>
      </c>
      <c r="J29">
        <v>2703</v>
      </c>
      <c r="K29">
        <v>50421</v>
      </c>
      <c r="L29">
        <v>779</v>
      </c>
      <c r="M29">
        <v>8</v>
      </c>
      <c r="N29">
        <f t="shared" si="0"/>
        <v>59544</v>
      </c>
    </row>
    <row r="30" spans="1:14" ht="12.75">
      <c r="A30" t="s">
        <v>80</v>
      </c>
      <c r="B30">
        <v>13215</v>
      </c>
      <c r="C30">
        <v>789</v>
      </c>
      <c r="D30">
        <v>7</v>
      </c>
      <c r="E30">
        <v>391</v>
      </c>
      <c r="F30">
        <v>48</v>
      </c>
      <c r="G30">
        <v>666</v>
      </c>
      <c r="H30">
        <v>954</v>
      </c>
      <c r="I30">
        <v>152</v>
      </c>
      <c r="J30">
        <v>346</v>
      </c>
      <c r="K30">
        <v>771</v>
      </c>
      <c r="L30">
        <v>9089</v>
      </c>
      <c r="M30">
        <v>0</v>
      </c>
      <c r="N30">
        <f t="shared" si="0"/>
        <v>12424</v>
      </c>
    </row>
    <row r="31" spans="1:14" ht="12.75">
      <c r="A31" t="s">
        <v>118</v>
      </c>
      <c r="B31">
        <v>1800</v>
      </c>
      <c r="C31">
        <v>8</v>
      </c>
      <c r="D31">
        <v>0</v>
      </c>
      <c r="E31">
        <v>0</v>
      </c>
      <c r="F31">
        <v>0</v>
      </c>
      <c r="G31">
        <v>0</v>
      </c>
      <c r="H31">
        <v>7</v>
      </c>
      <c r="I31">
        <v>0</v>
      </c>
      <c r="J31">
        <v>5</v>
      </c>
      <c r="K31">
        <v>3</v>
      </c>
      <c r="L31">
        <v>0</v>
      </c>
      <c r="M31">
        <v>1777</v>
      </c>
      <c r="N31">
        <f t="shared" si="0"/>
        <v>1792</v>
      </c>
    </row>
    <row r="32" spans="1:14" ht="12.75">
      <c r="A32" t="s">
        <v>4</v>
      </c>
      <c r="B32">
        <f>SUM(B21:B31)</f>
        <v>155150</v>
      </c>
      <c r="C32">
        <f aca="true" t="shared" si="1" ref="C32:N32">SUM(C21:C31)</f>
        <v>13056</v>
      </c>
      <c r="D32">
        <f t="shared" si="1"/>
        <v>1392</v>
      </c>
      <c r="E32">
        <f t="shared" si="1"/>
        <v>9842</v>
      </c>
      <c r="F32">
        <f t="shared" si="1"/>
        <v>5275</v>
      </c>
      <c r="G32">
        <f t="shared" si="1"/>
        <v>6747</v>
      </c>
      <c r="H32">
        <f t="shared" si="1"/>
        <v>19609</v>
      </c>
      <c r="I32">
        <f t="shared" si="1"/>
        <v>7620</v>
      </c>
      <c r="J32">
        <f t="shared" si="1"/>
        <v>17480</v>
      </c>
      <c r="K32">
        <f t="shared" si="1"/>
        <v>59959</v>
      </c>
      <c r="L32">
        <f t="shared" si="1"/>
        <v>12202</v>
      </c>
      <c r="M32">
        <f t="shared" si="1"/>
        <v>1964</v>
      </c>
      <c r="N32">
        <f t="shared" si="1"/>
        <v>142090</v>
      </c>
    </row>
    <row r="33" spans="1:14" ht="12.75">
      <c r="A33" t="s">
        <v>101</v>
      </c>
      <c r="B33" t="s">
        <v>103</v>
      </c>
      <c r="C33" t="s">
        <v>102</v>
      </c>
      <c r="D33" t="s">
        <v>102</v>
      </c>
      <c r="E33" t="s">
        <v>102</v>
      </c>
      <c r="F33" t="s">
        <v>102</v>
      </c>
      <c r="G33" t="s">
        <v>102</v>
      </c>
      <c r="H33" t="s">
        <v>102</v>
      </c>
      <c r="I33" t="s">
        <v>102</v>
      </c>
      <c r="J33" t="s">
        <v>104</v>
      </c>
      <c r="K33" t="s">
        <v>103</v>
      </c>
      <c r="L33" t="s">
        <v>102</v>
      </c>
      <c r="M33" t="s">
        <v>102</v>
      </c>
      <c r="N33" t="s">
        <v>50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9">
      <selection activeCell="O1" sqref="O1"/>
    </sheetView>
  </sheetViews>
  <sheetFormatPr defaultColWidth="9.140625" defaultRowHeight="12.75"/>
  <sheetData>
    <row r="1" spans="1:19" ht="12.75">
      <c r="A1" t="s">
        <v>88</v>
      </c>
      <c r="B1" t="s">
        <v>89</v>
      </c>
      <c r="C1" t="s">
        <v>90</v>
      </c>
      <c r="D1" t="s">
        <v>128</v>
      </c>
      <c r="E1" t="s">
        <v>92</v>
      </c>
      <c r="J1" t="s">
        <v>93</v>
      </c>
      <c r="K1" t="s">
        <v>89</v>
      </c>
      <c r="L1" t="s">
        <v>90</v>
      </c>
      <c r="M1" t="s">
        <v>128</v>
      </c>
      <c r="N1" t="s">
        <v>92</v>
      </c>
      <c r="S1" t="s">
        <v>94</v>
      </c>
    </row>
    <row r="2" spans="10:19" ht="12.75">
      <c r="J2" t="s">
        <v>95</v>
      </c>
      <c r="S2" t="s">
        <v>96</v>
      </c>
    </row>
    <row r="4" spans="1:13" ht="12.75">
      <c r="A4" t="s">
        <v>97</v>
      </c>
      <c r="B4" t="s">
        <v>98</v>
      </c>
      <c r="C4" t="s">
        <v>129</v>
      </c>
      <c r="D4" t="s">
        <v>100</v>
      </c>
      <c r="K4" t="s">
        <v>98</v>
      </c>
      <c r="L4" t="s">
        <v>129</v>
      </c>
      <c r="M4" t="s">
        <v>100</v>
      </c>
    </row>
    <row r="6" spans="1:14" ht="12.75">
      <c r="A6" t="s">
        <v>101</v>
      </c>
      <c r="B6" t="s">
        <v>102</v>
      </c>
      <c r="C6" t="s">
        <v>103</v>
      </c>
      <c r="D6" t="s">
        <v>102</v>
      </c>
      <c r="E6" t="s">
        <v>102</v>
      </c>
      <c r="F6" t="s">
        <v>102</v>
      </c>
      <c r="G6" t="s">
        <v>102</v>
      </c>
      <c r="H6" t="s">
        <v>102</v>
      </c>
      <c r="I6" t="s">
        <v>102</v>
      </c>
      <c r="J6" t="s">
        <v>104</v>
      </c>
      <c r="K6" t="s">
        <v>102</v>
      </c>
      <c r="L6" t="s">
        <v>103</v>
      </c>
      <c r="M6" t="s">
        <v>102</v>
      </c>
      <c r="N6" t="s">
        <v>50</v>
      </c>
    </row>
    <row r="8" spans="5:13" ht="12.75">
      <c r="E8" t="s">
        <v>72</v>
      </c>
      <c r="F8" t="s">
        <v>73</v>
      </c>
      <c r="M8" t="s">
        <v>105</v>
      </c>
    </row>
    <row r="9" spans="2:13" ht="12.75">
      <c r="B9" t="s">
        <v>83</v>
      </c>
      <c r="C9" t="s">
        <v>106</v>
      </c>
      <c r="D9" t="s">
        <v>107</v>
      </c>
      <c r="E9" t="s">
        <v>4</v>
      </c>
      <c r="F9" t="s">
        <v>108</v>
      </c>
      <c r="G9" t="s">
        <v>74</v>
      </c>
      <c r="H9" t="s">
        <v>75</v>
      </c>
      <c r="I9" t="s">
        <v>76</v>
      </c>
      <c r="J9" t="s">
        <v>78</v>
      </c>
      <c r="K9" t="s">
        <v>79</v>
      </c>
      <c r="L9" t="s">
        <v>80</v>
      </c>
      <c r="M9" t="s">
        <v>77</v>
      </c>
    </row>
    <row r="10" ht="12.75">
      <c r="F10" t="s">
        <v>109</v>
      </c>
    </row>
    <row r="12" spans="1:13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H12" t="s">
        <v>103</v>
      </c>
      <c r="I12" t="s">
        <v>103</v>
      </c>
      <c r="J12" t="s">
        <v>103</v>
      </c>
      <c r="K12" t="s">
        <v>103</v>
      </c>
      <c r="L12" t="s">
        <v>103</v>
      </c>
      <c r="M12" t="s">
        <v>103</v>
      </c>
    </row>
    <row r="14" spans="2:9" ht="12.75">
      <c r="B14" t="s">
        <v>111</v>
      </c>
      <c r="G14" t="s">
        <v>112</v>
      </c>
      <c r="H14" t="s">
        <v>113</v>
      </c>
      <c r="I14" t="s">
        <v>114</v>
      </c>
    </row>
    <row r="15" ht="12.75">
      <c r="B15" t="s">
        <v>115</v>
      </c>
    </row>
    <row r="17" spans="1:14" ht="12.75">
      <c r="A17" t="s">
        <v>101</v>
      </c>
      <c r="B17" t="s">
        <v>102</v>
      </c>
      <c r="C17" t="s">
        <v>103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102</v>
      </c>
      <c r="J17" t="s">
        <v>104</v>
      </c>
      <c r="K17" t="s">
        <v>102</v>
      </c>
      <c r="L17" t="s">
        <v>103</v>
      </c>
      <c r="M17" t="s">
        <v>102</v>
      </c>
      <c r="N17" t="s">
        <v>50</v>
      </c>
    </row>
    <row r="19" spans="1:13" ht="12.75">
      <c r="A19" t="s">
        <v>83</v>
      </c>
      <c r="B19">
        <v>1574708</v>
      </c>
      <c r="C19">
        <v>1412711</v>
      </c>
      <c r="D19">
        <v>2561</v>
      </c>
      <c r="E19">
        <v>11339</v>
      </c>
      <c r="F19">
        <v>10260</v>
      </c>
      <c r="G19">
        <v>9500</v>
      </c>
      <c r="H19">
        <v>22348</v>
      </c>
      <c r="I19">
        <v>9414</v>
      </c>
      <c r="J19">
        <v>20475</v>
      </c>
      <c r="K19">
        <v>61856</v>
      </c>
      <c r="L19">
        <v>12548</v>
      </c>
      <c r="M19">
        <v>1696</v>
      </c>
    </row>
    <row r="20" spans="1:13" ht="12.75">
      <c r="A20" t="s">
        <v>106</v>
      </c>
      <c r="B20">
        <v>1416340</v>
      </c>
      <c r="C20">
        <v>1399093</v>
      </c>
      <c r="D20">
        <v>842</v>
      </c>
      <c r="E20">
        <v>957</v>
      </c>
      <c r="F20">
        <v>2158</v>
      </c>
      <c r="G20">
        <v>613</v>
      </c>
      <c r="H20">
        <v>1310</v>
      </c>
      <c r="I20">
        <v>155</v>
      </c>
      <c r="J20">
        <v>2774</v>
      </c>
      <c r="K20">
        <v>7357</v>
      </c>
      <c r="L20">
        <v>1056</v>
      </c>
      <c r="M20">
        <v>26</v>
      </c>
    </row>
    <row r="21" spans="1:13" ht="12.75">
      <c r="A21" t="s">
        <v>107</v>
      </c>
      <c r="B21">
        <v>3243</v>
      </c>
      <c r="C21">
        <v>699</v>
      </c>
      <c r="D21">
        <v>1103</v>
      </c>
      <c r="E21">
        <v>11</v>
      </c>
      <c r="F21">
        <v>45</v>
      </c>
      <c r="G21">
        <v>35</v>
      </c>
      <c r="H21">
        <v>33</v>
      </c>
      <c r="I21">
        <v>0</v>
      </c>
      <c r="J21">
        <v>1146</v>
      </c>
      <c r="K21">
        <v>113</v>
      </c>
      <c r="L21">
        <v>57</v>
      </c>
      <c r="M21">
        <v>0</v>
      </c>
    </row>
    <row r="22" spans="1:13" ht="12.75">
      <c r="A22" t="s">
        <v>116</v>
      </c>
      <c r="B22">
        <v>14342</v>
      </c>
      <c r="C22">
        <v>1350</v>
      </c>
      <c r="D22">
        <v>37</v>
      </c>
      <c r="E22">
        <v>5922</v>
      </c>
      <c r="F22">
        <v>278</v>
      </c>
      <c r="G22">
        <v>922</v>
      </c>
      <c r="H22">
        <v>373</v>
      </c>
      <c r="I22">
        <v>146</v>
      </c>
      <c r="J22">
        <v>1220</v>
      </c>
      <c r="K22">
        <v>3306</v>
      </c>
      <c r="L22">
        <v>786</v>
      </c>
      <c r="M22">
        <v>2</v>
      </c>
    </row>
    <row r="23" ht="12.75">
      <c r="A23" t="s">
        <v>117</v>
      </c>
    </row>
    <row r="24" spans="1:13" ht="12.75">
      <c r="A24" t="s">
        <v>109</v>
      </c>
      <c r="B24">
        <v>9462</v>
      </c>
      <c r="C24">
        <v>1624</v>
      </c>
      <c r="D24">
        <v>39</v>
      </c>
      <c r="E24">
        <v>121</v>
      </c>
      <c r="F24">
        <v>6869</v>
      </c>
      <c r="G24">
        <v>26</v>
      </c>
      <c r="H24">
        <v>44</v>
      </c>
      <c r="I24">
        <v>10</v>
      </c>
      <c r="J24">
        <v>196</v>
      </c>
      <c r="K24">
        <v>492</v>
      </c>
      <c r="L24">
        <v>40</v>
      </c>
      <c r="M24">
        <v>0</v>
      </c>
    </row>
    <row r="25" spans="1:13" ht="12.75">
      <c r="A25" t="s">
        <v>74</v>
      </c>
      <c r="B25">
        <v>8835</v>
      </c>
      <c r="C25">
        <v>621</v>
      </c>
      <c r="D25">
        <v>8</v>
      </c>
      <c r="E25">
        <v>651</v>
      </c>
      <c r="F25">
        <v>9</v>
      </c>
      <c r="G25">
        <v>5732</v>
      </c>
      <c r="H25">
        <v>167</v>
      </c>
      <c r="I25">
        <v>23</v>
      </c>
      <c r="J25">
        <v>411</v>
      </c>
      <c r="K25">
        <v>342</v>
      </c>
      <c r="L25">
        <v>872</v>
      </c>
      <c r="M25">
        <v>0</v>
      </c>
    </row>
    <row r="26" spans="1:13" ht="12.75">
      <c r="A26" t="s">
        <v>75</v>
      </c>
      <c r="B26">
        <v>21576</v>
      </c>
      <c r="C26">
        <v>1412</v>
      </c>
      <c r="D26">
        <v>22</v>
      </c>
      <c r="E26">
        <v>301</v>
      </c>
      <c r="F26">
        <v>44</v>
      </c>
      <c r="G26">
        <v>161</v>
      </c>
      <c r="H26">
        <v>17600</v>
      </c>
      <c r="I26">
        <v>629</v>
      </c>
      <c r="J26">
        <v>182</v>
      </c>
      <c r="K26">
        <v>728</v>
      </c>
      <c r="L26">
        <v>470</v>
      </c>
      <c r="M26">
        <v>25</v>
      </c>
    </row>
    <row r="27" spans="1:13" ht="12.75">
      <c r="A27" t="s">
        <v>76</v>
      </c>
      <c r="B27">
        <v>9154</v>
      </c>
      <c r="C27">
        <v>283</v>
      </c>
      <c r="D27">
        <v>0</v>
      </c>
      <c r="E27">
        <v>304</v>
      </c>
      <c r="F27">
        <v>0</v>
      </c>
      <c r="G27">
        <v>6</v>
      </c>
      <c r="H27">
        <v>405</v>
      </c>
      <c r="I27">
        <v>7771</v>
      </c>
      <c r="J27">
        <v>39</v>
      </c>
      <c r="K27">
        <v>232</v>
      </c>
      <c r="L27">
        <v>101</v>
      </c>
      <c r="M27">
        <v>13</v>
      </c>
    </row>
    <row r="28" spans="1:13" ht="12.75">
      <c r="A28" t="s">
        <v>78</v>
      </c>
      <c r="B28">
        <v>18561</v>
      </c>
      <c r="C28">
        <v>1607</v>
      </c>
      <c r="D28">
        <v>340</v>
      </c>
      <c r="E28">
        <v>1112</v>
      </c>
      <c r="F28">
        <v>140</v>
      </c>
      <c r="G28">
        <v>594</v>
      </c>
      <c r="H28">
        <v>242</v>
      </c>
      <c r="I28">
        <v>132</v>
      </c>
      <c r="J28">
        <v>12195</v>
      </c>
      <c r="K28">
        <v>1948</v>
      </c>
      <c r="L28">
        <v>250</v>
      </c>
      <c r="M28">
        <v>0</v>
      </c>
    </row>
    <row r="29" spans="1:13" ht="12.75">
      <c r="A29" t="s">
        <v>79</v>
      </c>
      <c r="B29">
        <v>58618</v>
      </c>
      <c r="C29">
        <v>5062</v>
      </c>
      <c r="D29">
        <v>161</v>
      </c>
      <c r="E29">
        <v>1544</v>
      </c>
      <c r="F29">
        <v>602</v>
      </c>
      <c r="G29">
        <v>585</v>
      </c>
      <c r="H29">
        <v>1100</v>
      </c>
      <c r="I29">
        <v>388</v>
      </c>
      <c r="J29">
        <v>1914</v>
      </c>
      <c r="K29">
        <v>46530</v>
      </c>
      <c r="L29">
        <v>690</v>
      </c>
      <c r="M29">
        <v>42</v>
      </c>
    </row>
    <row r="30" spans="1:13" ht="12.75">
      <c r="A30" t="s">
        <v>80</v>
      </c>
      <c r="B30">
        <v>12889</v>
      </c>
      <c r="C30">
        <v>929</v>
      </c>
      <c r="D30">
        <v>10</v>
      </c>
      <c r="E30">
        <v>409</v>
      </c>
      <c r="F30">
        <v>117</v>
      </c>
      <c r="G30">
        <v>824</v>
      </c>
      <c r="H30">
        <v>1044</v>
      </c>
      <c r="I30">
        <v>156</v>
      </c>
      <c r="J30">
        <v>397</v>
      </c>
      <c r="K30">
        <v>795</v>
      </c>
      <c r="L30">
        <v>8207</v>
      </c>
      <c r="M30">
        <v>0</v>
      </c>
    </row>
    <row r="31" spans="1:13" ht="12.75">
      <c r="A31" t="s">
        <v>118</v>
      </c>
      <c r="B31">
        <v>1658</v>
      </c>
      <c r="C31">
        <v>0</v>
      </c>
      <c r="D31">
        <v>0</v>
      </c>
      <c r="E31">
        <v>6</v>
      </c>
      <c r="F31">
        <v>0</v>
      </c>
      <c r="G31">
        <v>0</v>
      </c>
      <c r="H31">
        <v>30</v>
      </c>
      <c r="I31">
        <v>3</v>
      </c>
      <c r="J31">
        <v>0</v>
      </c>
      <c r="K31">
        <v>13</v>
      </c>
      <c r="L31">
        <v>19</v>
      </c>
      <c r="M31">
        <v>1587</v>
      </c>
    </row>
    <row r="33" spans="1:14" ht="12.75">
      <c r="A33" t="s">
        <v>101</v>
      </c>
      <c r="B33" t="s">
        <v>102</v>
      </c>
      <c r="C33" t="s">
        <v>103</v>
      </c>
      <c r="D33" t="s">
        <v>102</v>
      </c>
      <c r="E33" t="s">
        <v>102</v>
      </c>
      <c r="F33" t="s">
        <v>102</v>
      </c>
      <c r="G33" t="s">
        <v>102</v>
      </c>
      <c r="H33" t="s">
        <v>102</v>
      </c>
      <c r="I33" t="s">
        <v>102</v>
      </c>
      <c r="J33" t="s">
        <v>104</v>
      </c>
      <c r="K33" t="s">
        <v>102</v>
      </c>
      <c r="L33" t="s">
        <v>103</v>
      </c>
      <c r="M33" t="s">
        <v>102</v>
      </c>
      <c r="N33" t="s">
        <v>50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75" zoomScaleNormal="75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7" width="9.28125" style="0" bestFit="1" customWidth="1"/>
    <col min="8" max="8" width="9.28125" style="0" customWidth="1"/>
    <col min="9" max="9" width="9.28125" style="0" bestFit="1" customWidth="1"/>
    <col min="10" max="10" width="11.8515625" style="0" customWidth="1"/>
    <col min="11" max="11" width="9.28125" style="0" bestFit="1" customWidth="1"/>
    <col min="12" max="12" width="12.00390625" style="0" customWidth="1"/>
    <col min="13" max="13" width="12.140625" style="0" customWidth="1"/>
    <col min="14" max="14" width="11.57421875" style="0" customWidth="1"/>
  </cols>
  <sheetData>
    <row r="1" spans="1:14" ht="12.75">
      <c r="A1" s="62" t="s">
        <v>155</v>
      </c>
      <c r="M1" s="4"/>
      <c r="N1" s="4"/>
    </row>
    <row r="2" spans="1:14" ht="12.75">
      <c r="A2" s="62" t="s">
        <v>156</v>
      </c>
      <c r="M2" s="4"/>
      <c r="N2" s="4"/>
    </row>
    <row r="3" spans="1:14" ht="12.75">
      <c r="A3" t="s">
        <v>110</v>
      </c>
      <c r="B3" s="4" t="s">
        <v>148</v>
      </c>
      <c r="D3" t="s">
        <v>73</v>
      </c>
      <c r="M3" s="4"/>
      <c r="N3" s="4"/>
    </row>
    <row r="4" spans="2:14" ht="12.75">
      <c r="B4" t="s">
        <v>107</v>
      </c>
      <c r="C4" t="s">
        <v>72</v>
      </c>
      <c r="D4" t="s">
        <v>108</v>
      </c>
      <c r="E4" t="s">
        <v>74</v>
      </c>
      <c r="F4" t="s">
        <v>75</v>
      </c>
      <c r="G4" t="s">
        <v>76</v>
      </c>
      <c r="H4" t="s">
        <v>77</v>
      </c>
      <c r="I4" t="s">
        <v>78</v>
      </c>
      <c r="J4" t="s">
        <v>79</v>
      </c>
      <c r="K4" t="s">
        <v>80</v>
      </c>
      <c r="L4" t="s">
        <v>81</v>
      </c>
      <c r="M4" s="4" t="s">
        <v>106</v>
      </c>
      <c r="N4" s="4" t="s">
        <v>83</v>
      </c>
    </row>
    <row r="5" spans="1:14" ht="13.5" thickBot="1">
      <c r="A5" s="13"/>
      <c r="B5" s="13"/>
      <c r="C5" s="13" t="s">
        <v>4</v>
      </c>
      <c r="D5" s="13" t="s">
        <v>109</v>
      </c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t="s">
        <v>107</v>
      </c>
      <c r="B6" s="63">
        <f>('2000'!B19+'1999'!B19+'1998'!B19+'1997'!B19+'1996'!B19)/5</f>
        <v>1486</v>
      </c>
      <c r="C6" s="63">
        <f>('2000'!C19+'1999'!C19+'1998'!C19+'1997'!C19+'1996'!C19)/5</f>
        <v>18.2</v>
      </c>
      <c r="D6" s="63">
        <f>('2000'!D19+'1999'!D19+'1998'!D19+'1997'!D19+'1996'!D19)/5</f>
        <v>50.2</v>
      </c>
      <c r="E6" s="63">
        <f>('2000'!E19+'1999'!E19+'1998'!E19+'1997'!E19+'1996'!E19)/5</f>
        <v>41.4</v>
      </c>
      <c r="F6" s="63">
        <f>('2000'!F19+'1999'!F19+'1998'!F19+'1997'!F19+'1996'!F19)/5</f>
        <v>14.8</v>
      </c>
      <c r="G6" s="63">
        <f>('2000'!G19+'1999'!G19+'1998'!G19+'1997'!G19+'1996'!G19)/5</f>
        <v>12.8</v>
      </c>
      <c r="H6" s="63">
        <f>('2000'!H19+'1999'!H19+'1998'!H19+'1997'!H19+'1996'!H19)/5</f>
        <v>0</v>
      </c>
      <c r="I6" s="63">
        <f>('2000'!I19+'1999'!I19+'1998'!I19+'1997'!I19+'1996'!I19)/5</f>
        <v>654.8</v>
      </c>
      <c r="J6" s="63">
        <f>('2000'!J19+'1999'!J19+'1998'!J19+'1997'!J19+'1996'!J19)/5</f>
        <v>202.4</v>
      </c>
      <c r="K6" s="63">
        <f>('2000'!K19+'1999'!K19+'1998'!K19+'1997'!K19+'1996'!K19)/5</f>
        <v>30.6</v>
      </c>
      <c r="L6" s="63">
        <f>('2000'!L19+'1999'!L19+'1998'!L19+'1997'!L19+'1996'!L19)/5</f>
        <v>2511.2</v>
      </c>
      <c r="M6" s="63">
        <f>('2000'!M19+'1999'!M19+'1998'!M19+'1997'!M19+'1996'!M19)/5</f>
        <v>831.8</v>
      </c>
      <c r="N6" s="63">
        <f>('2000'!N19+'1999'!N19+'1998'!N19+'1997'!N19+'1996'!N19)/5</f>
        <v>3343.4</v>
      </c>
    </row>
    <row r="7" spans="1:14" ht="12.75">
      <c r="A7" t="s">
        <v>116</v>
      </c>
      <c r="B7" s="63">
        <f>('2000'!B20+'1999'!B20+'1998'!B20+'1997'!B20+'1996'!B20)/5</f>
        <v>119.6</v>
      </c>
      <c r="C7" s="63">
        <f>('2000'!C20+'1999'!C20+'1998'!C20+'1997'!C20+'1996'!C20)/5</f>
        <v>4982.2</v>
      </c>
      <c r="D7" s="63">
        <f>('2000'!D20+'1999'!D20+'1998'!D20+'1997'!D20+'1996'!D20)/5</f>
        <v>272.8</v>
      </c>
      <c r="E7" s="63">
        <f>('2000'!E20+'1999'!E20+'1998'!E20+'1997'!E20+'1996'!E20)/5</f>
        <v>658.6</v>
      </c>
      <c r="F7" s="63">
        <f>('2000'!F20+'1999'!F20+'1998'!F20+'1997'!F20+'1996'!F20)/5</f>
        <v>481.6</v>
      </c>
      <c r="G7" s="63">
        <f>('2000'!G20+'1999'!G20+'1998'!G20+'1997'!G20+'1996'!G20)/5</f>
        <v>163.6</v>
      </c>
      <c r="H7" s="63">
        <f>('2000'!H20+'1999'!H20+'1998'!H20+'1997'!H20+'1996'!H20)/5</f>
        <v>2.8</v>
      </c>
      <c r="I7" s="63">
        <f>('2000'!I20+'1999'!I20+'1998'!I20+'1997'!I20+'1996'!I20)/5</f>
        <v>1100.6</v>
      </c>
      <c r="J7" s="63">
        <f>('2000'!J20+'1999'!J20+'1998'!J20+'1997'!J20+'1996'!J20)/5</f>
        <v>3698.4</v>
      </c>
      <c r="K7" s="63">
        <f>('2000'!K20+'1999'!K20+'1998'!K20+'1997'!K20+'1996'!K20)/5</f>
        <v>512</v>
      </c>
      <c r="L7" s="63">
        <f>('2000'!L20+'1999'!L20+'1998'!L20+'1997'!L20+'1996'!L20)/5</f>
        <v>11992.2</v>
      </c>
      <c r="M7" s="63">
        <f>('2000'!M20+'1999'!M20+'1998'!M20+'1997'!M20+'1996'!M20)/5</f>
        <v>1463.8</v>
      </c>
      <c r="N7" s="63">
        <f>('2000'!N20+'1999'!N20+'1998'!N20+'1997'!N20+'1996'!N20)/5</f>
        <v>13456</v>
      </c>
    </row>
    <row r="8" spans="1:14" ht="12.75">
      <c r="A8" t="s">
        <v>73</v>
      </c>
      <c r="B8" s="63">
        <f>('2000'!B21+'1999'!B21+'1998'!B21+'1997'!B21+'1996'!B21)/5</f>
        <v>28.2</v>
      </c>
      <c r="C8" s="63">
        <f>('2000'!C21+'1999'!C21+'1998'!C21+'1997'!C21+'1996'!C21)/5</f>
        <v>151.6</v>
      </c>
      <c r="D8" s="63">
        <f>('2000'!D21+'1999'!D21+'1998'!D21+'1997'!D21+'1996'!D21)/5</f>
        <v>4715.6</v>
      </c>
      <c r="E8" s="63">
        <f>('2000'!E21+'1999'!E21+'1998'!E21+'1997'!E21+'1996'!E21)/5</f>
        <v>57</v>
      </c>
      <c r="F8" s="63">
        <f>('2000'!F21+'1999'!F21+'1998'!F21+'1997'!F21+'1996'!F21)/5</f>
        <v>30.2</v>
      </c>
      <c r="G8" s="63">
        <f>('2000'!G21+'1999'!G21+'1998'!G21+'1997'!G21+'1996'!G21)/5</f>
        <v>6.2</v>
      </c>
      <c r="H8" s="63">
        <f>('2000'!H21+'1999'!H21+'1998'!H21+'1997'!H21+'1996'!H21)/5</f>
        <v>0.2</v>
      </c>
      <c r="I8" s="63">
        <f>('2000'!I21+'1999'!I21+'1998'!I21+'1997'!I21+'1996'!I21)/5</f>
        <v>119.2</v>
      </c>
      <c r="J8" s="63">
        <f>('2000'!J21+'1999'!J21+'1998'!J21+'1997'!J21+'1996'!J21)/5</f>
        <v>746.8</v>
      </c>
      <c r="K8" s="63">
        <f>('2000'!K21+'1999'!K21+'1998'!K21+'1997'!K21+'1996'!K21)/5</f>
        <v>32.8</v>
      </c>
      <c r="L8" s="63">
        <f>('2000'!L21+'1999'!L21+'1998'!L21+'1997'!L21+'1996'!L21)/5</f>
        <v>5887.8</v>
      </c>
      <c r="M8" s="63">
        <f>('2000'!M21+'1999'!M21+'1998'!M21+'1997'!M21+'1996'!M21)/5</f>
        <v>1856.8</v>
      </c>
      <c r="N8" s="63">
        <f>('2000'!N21+'1999'!N21+'1998'!N21+'1997'!N21+'1996'!N21)/5</f>
        <v>7745</v>
      </c>
    </row>
    <row r="9" spans="1:14" ht="12.75">
      <c r="A9" t="s">
        <v>74</v>
      </c>
      <c r="B9" s="63">
        <f>('2000'!B22+'1999'!B22+'1998'!B22+'1997'!B22+'1996'!B22)/5</f>
        <v>39.8</v>
      </c>
      <c r="C9" s="63">
        <f>('2000'!C22+'1999'!C22+'1998'!C22+'1997'!C22+'1996'!C22)/5</f>
        <v>852.4</v>
      </c>
      <c r="D9" s="63">
        <f>('2000'!D22+'1999'!D22+'1998'!D22+'1997'!D22+'1996'!D22)/5</f>
        <v>19.6</v>
      </c>
      <c r="E9" s="63">
        <f>('2000'!E22+'1999'!E22+'1998'!E22+'1997'!E22+'1996'!E22)/5</f>
        <v>6050.6</v>
      </c>
      <c r="F9" s="63">
        <f>('2000'!F22+'1999'!F22+'1998'!F22+'1997'!F22+'1996'!F22)/5</f>
        <v>165.2</v>
      </c>
      <c r="G9" s="63">
        <f>('2000'!G22+'1999'!G22+'1998'!G22+'1997'!G22+'1996'!G22)/5</f>
        <v>63.8</v>
      </c>
      <c r="H9" s="63">
        <f>('2000'!H22+'1999'!H22+'1998'!H22+'1997'!H22+'1996'!H22)/5</f>
        <v>0</v>
      </c>
      <c r="I9" s="63">
        <f>('2000'!I22+'1999'!I22+'1998'!I22+'1997'!I22+'1996'!I22)/5</f>
        <v>548.6</v>
      </c>
      <c r="J9" s="63">
        <f>('2000'!J22+'1999'!J22+'1998'!J22+'1997'!J22+'1996'!J22)/5</f>
        <v>936.6</v>
      </c>
      <c r="K9" s="63">
        <f>('2000'!K22+'1999'!K22+'1998'!K22+'1997'!K22+'1996'!K22)/5</f>
        <v>678.4</v>
      </c>
      <c r="L9" s="63">
        <f>('2000'!L22+'1999'!L22+'1998'!L22+'1997'!L22+'1996'!L22)/5</f>
        <v>9355</v>
      </c>
      <c r="M9" s="63">
        <f>('2000'!M22+'1999'!M22+'1998'!M22+'1997'!M22+'1996'!M22)/5</f>
        <v>748.8</v>
      </c>
      <c r="N9" s="63">
        <f>('2000'!N22+'1999'!N22+'1998'!N22+'1997'!N22+'1996'!N22)/5</f>
        <v>10104</v>
      </c>
    </row>
    <row r="10" spans="1:14" ht="12.75">
      <c r="A10" t="s">
        <v>75</v>
      </c>
      <c r="B10" s="63">
        <f>('2000'!B23+'1999'!B23+'1998'!B23+'1997'!B23+'1996'!B23)/5</f>
        <v>22.6</v>
      </c>
      <c r="C10" s="63">
        <f>('2000'!C23+'1999'!C23+'1998'!C23+'1997'!C23+'1996'!C23)/5</f>
        <v>461.2</v>
      </c>
      <c r="D10" s="63">
        <f>('2000'!D23+'1999'!D23+'1998'!D23+'1997'!D23+'1996'!D23)/5</f>
        <v>21.2</v>
      </c>
      <c r="E10" s="63">
        <f>('2000'!E23+'1999'!E23+'1998'!E23+'1997'!E23+'1996'!E23)/5</f>
        <v>142</v>
      </c>
      <c r="F10" s="63">
        <f>('2000'!F23+'1999'!F23+'1998'!F23+'1997'!F23+'1996'!F23)/5</f>
        <v>15348.8</v>
      </c>
      <c r="G10" s="63">
        <f>('2000'!G23+'1999'!G23+'1998'!G23+'1997'!G23+'1996'!G23)/5</f>
        <v>513.2</v>
      </c>
      <c r="H10" s="63">
        <f>('2000'!H23+'1999'!H23+'1998'!H23+'1997'!H23+'1996'!H23)/5</f>
        <v>5.6</v>
      </c>
      <c r="I10" s="63">
        <f>('2000'!I23+'1999'!I23+'1998'!I23+'1997'!I23+'1996'!I23)/5</f>
        <v>180.2</v>
      </c>
      <c r="J10" s="63">
        <f>('2000'!J23+'1999'!J23+'1998'!J23+'1997'!J23+'1996'!J23)/5</f>
        <v>631.2</v>
      </c>
      <c r="K10" s="63">
        <f>('2000'!K23+'1999'!K23+'1998'!K23+'1997'!K23+'1996'!K23)/5</f>
        <v>690.2</v>
      </c>
      <c r="L10" s="63">
        <f>('2000'!L23+'1999'!L23+'1998'!L23+'1997'!L23+'1996'!L23)/5</f>
        <v>18016.2</v>
      </c>
      <c r="M10" s="63">
        <f>('2000'!M23+'1999'!M23+'1998'!M23+'1997'!M23+'1996'!M23)/5</f>
        <v>1058</v>
      </c>
      <c r="N10" s="63">
        <f>('2000'!N23+'1999'!N23+'1998'!N23+'1997'!N23+'1996'!N23)/5</f>
        <v>19077.6</v>
      </c>
    </row>
    <row r="11" spans="1:14" ht="12.75">
      <c r="A11" t="s">
        <v>76</v>
      </c>
      <c r="B11" s="63">
        <f>('2000'!B24+'1999'!B24+'1998'!B24+'1997'!B24+'1996'!B24)/5</f>
        <v>13.8</v>
      </c>
      <c r="C11" s="63">
        <f>('2000'!C24+'1999'!C24+'1998'!C24+'1997'!C24+'1996'!C24)/5</f>
        <v>210.4</v>
      </c>
      <c r="D11" s="63">
        <f>('2000'!D24+'1999'!D24+'1998'!D24+'1997'!D24+'1996'!D24)/5</f>
        <v>20.2</v>
      </c>
      <c r="E11" s="63">
        <f>('2000'!E24+'1999'!E24+'1998'!E24+'1997'!E24+'1996'!E24)/5</f>
        <v>21.8</v>
      </c>
      <c r="F11" s="63">
        <f>('2000'!F24+'1999'!F24+'1998'!F24+'1997'!F24+'1996'!F24)/5</f>
        <v>526.8</v>
      </c>
      <c r="G11" s="63">
        <f>('2000'!G24+'1999'!G24+'1998'!G24+'1997'!G24+'1996'!G24)/5</f>
        <v>5547.6</v>
      </c>
      <c r="H11" s="63">
        <f>('2000'!H24+'1999'!H24+'1998'!H24+'1997'!H24+'1996'!H24)/5</f>
        <v>27</v>
      </c>
      <c r="I11" s="63">
        <f>('2000'!I24+'1999'!I24+'1998'!I24+'1997'!I24+'1996'!I24)/5</f>
        <v>81.2</v>
      </c>
      <c r="J11" s="63">
        <f>('2000'!J24+'1999'!J24+'1998'!J24+'1997'!J24+'1996'!J24)/5</f>
        <v>317.6</v>
      </c>
      <c r="K11" s="63">
        <f>('2000'!K24+'1999'!K24+'1998'!K24+'1997'!K24+'1996'!K24)/5</f>
        <v>146.6</v>
      </c>
      <c r="L11" s="63">
        <f>('2000'!L24+'1999'!L24+'1998'!L24+'1997'!L24+'1996'!L24)/5</f>
        <v>6913</v>
      </c>
      <c r="M11" s="63">
        <f>('2000'!M24+'1999'!M24+'1998'!M24+'1997'!M24+'1996'!M24)/5</f>
        <v>255.6</v>
      </c>
      <c r="N11" s="63">
        <f>('2000'!N24+'1999'!N24+'1998'!N24+'1997'!N24+'1996'!N24)/5</f>
        <v>7168.4</v>
      </c>
    </row>
    <row r="12" spans="1:14" ht="12.75">
      <c r="A12" t="s">
        <v>118</v>
      </c>
      <c r="B12" s="63">
        <f>('2000'!B25+'1999'!B25+'1998'!B25+'1997'!B25+'1996'!B25)/5</f>
        <v>0</v>
      </c>
      <c r="C12" s="63">
        <f>('2000'!C25+'1999'!C25+'1998'!C25+'1997'!C25+'1996'!C25)/5</f>
        <v>0.6</v>
      </c>
      <c r="D12" s="63">
        <f>('2000'!D25+'1999'!D25+'1998'!D25+'1997'!D25+'1996'!D25)/5</f>
        <v>0</v>
      </c>
      <c r="E12" s="63">
        <f>('2000'!E25+'1999'!E25+'1998'!E25+'1997'!E25+'1996'!E25)/5</f>
        <v>0</v>
      </c>
      <c r="F12" s="63">
        <f>('2000'!F25+'1999'!F25+'1998'!F25+'1997'!F25+'1996'!F25)/5</f>
        <v>2.6</v>
      </c>
      <c r="G12" s="63">
        <f>('2000'!G25+'1999'!G25+'1998'!G25+'1997'!G25+'1996'!G25)/5</f>
        <v>6.4</v>
      </c>
      <c r="H12" s="63">
        <f>('2000'!H25+'1999'!H25+'1998'!H25+'1997'!H25+'1996'!H25)/5</f>
        <v>1434.8</v>
      </c>
      <c r="I12" s="63">
        <f>('2000'!I25+'1999'!I25+'1998'!I25+'1997'!I25+'1996'!I25)/5</f>
        <v>0</v>
      </c>
      <c r="J12" s="63">
        <f>('2000'!J25+'1999'!J25+'1998'!J25+'1997'!J25+'1996'!J25)/5</f>
        <v>9.4</v>
      </c>
      <c r="K12" s="63">
        <f>('2000'!K25+'1999'!K25+'1998'!K25+'1997'!K25+'1996'!K25)/5</f>
        <v>0</v>
      </c>
      <c r="L12" s="63">
        <f>('2000'!L25+'1999'!L25+'1998'!L25+'1997'!L25+'1996'!L25)/5</f>
        <v>1453.8</v>
      </c>
      <c r="M12" s="63">
        <f>('2000'!M25+'1999'!M25+'1998'!M25+'1997'!M25+'1996'!M25)/5</f>
        <v>6.8</v>
      </c>
      <c r="N12" s="63">
        <f>('2000'!N25+'1999'!N25+'1998'!N25+'1997'!N25+'1996'!N25)/5</f>
        <v>1460.6</v>
      </c>
    </row>
    <row r="13" spans="1:14" ht="12.75">
      <c r="A13" t="s">
        <v>78</v>
      </c>
      <c r="B13" s="63">
        <f>('2000'!B26+'1999'!B26+'1998'!B26+'1997'!B26+'1996'!B26)/5</f>
        <v>326.8</v>
      </c>
      <c r="C13" s="63">
        <f>('2000'!C26+'1999'!C26+'1998'!C26+'1997'!C26+'1996'!C26)/5</f>
        <v>1031.2</v>
      </c>
      <c r="D13" s="63">
        <f>('2000'!D26+'1999'!D26+'1998'!D26+'1997'!D26+'1996'!D26)/5</f>
        <v>131.8</v>
      </c>
      <c r="E13" s="63">
        <f>('2000'!E26+'1999'!E26+'1998'!E26+'1997'!E26+'1996'!E26)/5</f>
        <v>666</v>
      </c>
      <c r="F13" s="63">
        <f>('2000'!F26+'1999'!F26+'1998'!F26+'1997'!F26+'1996'!F26)/5</f>
        <v>409.4</v>
      </c>
      <c r="G13" s="63">
        <f>('2000'!G26+'1999'!G26+'1998'!G26+'1997'!G26+'1996'!G26)/5</f>
        <v>181</v>
      </c>
      <c r="H13" s="63">
        <f>('2000'!H26+'1999'!H26+'1998'!H26+'1997'!H26+'1996'!H26)/5</f>
        <v>1.2</v>
      </c>
      <c r="I13" s="63">
        <f>('2000'!I26+'1999'!I26+'1998'!I26+'1997'!I26+'1996'!I26)/5</f>
        <v>12011</v>
      </c>
      <c r="J13" s="63">
        <f>('2000'!J26+'1999'!J26+'1998'!J26+'1997'!J26+'1996'!J26)/5</f>
        <v>2027.2</v>
      </c>
      <c r="K13" s="63">
        <f>('2000'!K26+'1999'!K26+'1998'!K26+'1997'!K26+'1996'!K26)/5</f>
        <v>639.2</v>
      </c>
      <c r="L13" s="63">
        <f>('2000'!L26+'1999'!L26+'1998'!L26+'1997'!L26+'1996'!L26)/5</f>
        <v>17424.8</v>
      </c>
      <c r="M13" s="63">
        <f>('2000'!M26+'1999'!M26+'1998'!M26+'1997'!M26+'1996'!M26)/5</f>
        <v>1793</v>
      </c>
      <c r="N13" s="63">
        <f>('2000'!N26+'1999'!N26+'1998'!N26+'1997'!N26+'1996'!N26)/5</f>
        <v>19217.4</v>
      </c>
    </row>
    <row r="14" spans="1:14" ht="12.75">
      <c r="A14" t="s">
        <v>79</v>
      </c>
      <c r="B14" s="63">
        <f>('2000'!B27+'1999'!B27+'1998'!B27+'1997'!B27+'1996'!B27)/5</f>
        <v>120.6</v>
      </c>
      <c r="C14" s="63">
        <f>('2000'!C27+'1999'!C27+'1998'!C27+'1997'!C27+'1996'!C27)/5</f>
        <v>1960.2</v>
      </c>
      <c r="D14" s="63">
        <f>('2000'!D27+'1999'!D27+'1998'!D27+'1997'!D27+'1996'!D27)/5</f>
        <v>722.4</v>
      </c>
      <c r="E14" s="63">
        <f>('2000'!E27+'1999'!E27+'1998'!E27+'1997'!E27+'1996'!E27)/5</f>
        <v>1205.4</v>
      </c>
      <c r="F14" s="63">
        <f>('2000'!F27+'1999'!F27+'1998'!F27+'1997'!F27+'1996'!F27)/5</f>
        <v>942.8</v>
      </c>
      <c r="G14" s="63">
        <f>('2000'!G27+'1999'!G27+'1998'!G27+'1997'!G27+'1996'!G27)/5</f>
        <v>576.2</v>
      </c>
      <c r="H14" s="63">
        <f>('2000'!H27+'1999'!H27+'1998'!H27+'1997'!H27+'1996'!H27)/5</f>
        <v>16</v>
      </c>
      <c r="I14" s="63">
        <f>('2000'!I27+'1999'!I27+'1998'!I27+'1997'!I27+'1996'!I27)/5</f>
        <v>2759.6</v>
      </c>
      <c r="J14" s="63">
        <f>('2000'!J27+'1999'!J27+'1998'!J27+'1997'!J27+'1996'!J27)/5</f>
        <v>48587.2</v>
      </c>
      <c r="K14" s="63">
        <f>('2000'!K27+'1999'!K27+'1998'!K27+'1997'!K27+'1996'!K27)/5</f>
        <v>728</v>
      </c>
      <c r="L14" s="63">
        <f>('2000'!L27+'1999'!L27+'1998'!L27+'1997'!L27+'1996'!L27)/5</f>
        <v>57618.4</v>
      </c>
      <c r="M14" s="63">
        <f>('2000'!M27+'1999'!M27+'1998'!M27+'1997'!M27+'1996'!M27)/5</f>
        <v>6539.2</v>
      </c>
      <c r="N14" s="63">
        <f>('2000'!N27+'1999'!N27+'1998'!N27+'1997'!N27+'1996'!N27)/5</f>
        <v>64158.2</v>
      </c>
    </row>
    <row r="15" spans="1:14" ht="12.75">
      <c r="A15" t="s">
        <v>80</v>
      </c>
      <c r="B15" s="63">
        <f>('2000'!B28+'1999'!B28+'1998'!B28+'1997'!B28+'1996'!B28)/5</f>
        <v>44</v>
      </c>
      <c r="C15" s="63">
        <f>('2000'!C28+'1999'!C28+'1998'!C28+'1997'!C28+'1996'!C28)/5</f>
        <v>438.2</v>
      </c>
      <c r="D15" s="63">
        <f>('2000'!D28+'1999'!D28+'1998'!D28+'1997'!D28+'1996'!D28)/5</f>
        <v>88.6</v>
      </c>
      <c r="E15" s="63">
        <f>('2000'!E28+'1999'!E28+'1998'!E28+'1997'!E28+'1996'!E28)/5</f>
        <v>658.8</v>
      </c>
      <c r="F15" s="63">
        <f>('2000'!F28+'1999'!F28+'1998'!F28+'1997'!F28+'1996'!F28)/5</f>
        <v>1002.4</v>
      </c>
      <c r="G15" s="63">
        <f>('2000'!G28+'1999'!G28+'1998'!G28+'1997'!G28+'1996'!G28)/5</f>
        <v>214.2</v>
      </c>
      <c r="H15" s="63">
        <f>('2000'!H28+'1999'!H28+'1998'!H28+'1997'!H28+'1996'!H28)/5</f>
        <v>6.6</v>
      </c>
      <c r="I15" s="63">
        <f>('2000'!I28+'1999'!I28+'1998'!I28+'1997'!I28+'1996'!I28)/5</f>
        <v>447.6</v>
      </c>
      <c r="J15" s="63">
        <f>('2000'!J28+'1999'!J28+'1998'!J28+'1997'!J28+'1996'!J28)/5</f>
        <v>875.6</v>
      </c>
      <c r="K15" s="63">
        <f>('2000'!K28+'1999'!K28+'1998'!K28+'1997'!K28+'1996'!K28)/5</f>
        <v>6703</v>
      </c>
      <c r="L15" s="63">
        <f>('2000'!L28+'1999'!L28+'1998'!L28+'1997'!L28+'1996'!L28)/5</f>
        <v>10479</v>
      </c>
      <c r="M15" s="63">
        <f>('2000'!M28+'1999'!M28+'1998'!M28+'1997'!M28+'1996'!M28)/5</f>
        <v>955</v>
      </c>
      <c r="N15" s="63">
        <f>('2000'!N28+'1999'!N28+'1998'!N28+'1997'!N28+'1996'!N28)/5</f>
        <v>11434</v>
      </c>
    </row>
    <row r="16" spans="1:14" s="4" customFormat="1" ht="12.75">
      <c r="A16" s="4" t="s">
        <v>4</v>
      </c>
      <c r="B16" s="63">
        <f>('2000'!B29+'1999'!B29+'1998'!B29+'1997'!B29+'1996'!B29)/5</f>
        <v>2201.4</v>
      </c>
      <c r="C16" s="63">
        <f>('2000'!C29+'1999'!C29+'1998'!C29+'1997'!C29+'1996'!C29)/5</f>
        <v>10106.2</v>
      </c>
      <c r="D16" s="63">
        <f>('2000'!D29+'1999'!D29+'1998'!D29+'1997'!D29+'1996'!D29)/5</f>
        <v>6042.4</v>
      </c>
      <c r="E16" s="63">
        <f>('2000'!E29+'1999'!E29+'1998'!E29+'1997'!E29+'1996'!E29)/5</f>
        <v>9501.6</v>
      </c>
      <c r="F16" s="63">
        <f>('2000'!F29+'1999'!F29+'1998'!F29+'1997'!F29+'1996'!F29)/5</f>
        <v>18924.6</v>
      </c>
      <c r="G16" s="63">
        <f>('2000'!G29+'1999'!G29+'1998'!G29+'1997'!G29+'1996'!G29)/5</f>
        <v>7285</v>
      </c>
      <c r="H16" s="63">
        <f>('2000'!H29+'1999'!H29+'1998'!H29+'1997'!H29+'1996'!H29)/5</f>
        <v>1494.2</v>
      </c>
      <c r="I16" s="63">
        <f>('2000'!I29+'1999'!I29+'1998'!I29+'1997'!I29+'1996'!I29)/5</f>
        <v>17902.8</v>
      </c>
      <c r="J16" s="63">
        <f>('2000'!J29+'1999'!J29+'1998'!J29+'1997'!J29+'1996'!J29)/5</f>
        <v>58032.4</v>
      </c>
      <c r="K16" s="63">
        <f>('2000'!K29+'1999'!K29+'1998'!K29+'1997'!K29+'1996'!K29)/5</f>
        <v>10160.8</v>
      </c>
      <c r="L16" s="63">
        <f>('2000'!L29+'1999'!L29+'1998'!L29+'1997'!L29+'1996'!L29)/5</f>
        <v>141651.4</v>
      </c>
      <c r="M16" s="63">
        <f>('2000'!M29+'1999'!M29+'1998'!M29+'1997'!M29+'1996'!M29)/5</f>
        <v>15508.84</v>
      </c>
      <c r="N16" s="63">
        <f>('2000'!N29+'1999'!N29+'1998'!N29+'1997'!N29+'1996'!N29)/5</f>
        <v>157164.63999999998</v>
      </c>
    </row>
    <row r="17" spans="1:14" ht="12.75">
      <c r="A17" t="s">
        <v>106</v>
      </c>
      <c r="B17" s="63">
        <f>('2000'!B30+'1999'!B30+'1998'!B30+'1997'!B30+'1996'!B30)/5</f>
        <v>660.6</v>
      </c>
      <c r="C17" s="63">
        <f>('2000'!C30+'1999'!C30+'1998'!C30+'1997'!C30+'1996'!C30)/5</f>
        <v>1487</v>
      </c>
      <c r="D17" s="63">
        <f>('2000'!D30+'1999'!D30+'1998'!D30+'1997'!D30+'1996'!D30)/5</f>
        <v>2532.6</v>
      </c>
      <c r="E17" s="63">
        <f>('2000'!E30+'1999'!E30+'1998'!E30+'1997'!E30+'1996'!E30)/5</f>
        <v>969.4</v>
      </c>
      <c r="F17" s="63">
        <f>('2000'!F30+'1999'!F30+'1998'!F30+'1997'!F30+'1996'!F30)/5</f>
        <v>939.6</v>
      </c>
      <c r="G17" s="63">
        <f>('2000'!G30+'1999'!G30+'1998'!G30+'1997'!G30+'1996'!G30)/5</f>
        <v>290</v>
      </c>
      <c r="H17" s="63">
        <f>('2000'!H30+'1999'!H30+'1998'!H30+'1997'!H30+'1996'!H30)/5</f>
        <v>6.4</v>
      </c>
      <c r="I17" s="63">
        <f>('2000'!I30+'1999'!I30+'1998'!I30+'1997'!I30+'1996'!I30)/5</f>
        <v>2658</v>
      </c>
      <c r="J17" s="63">
        <f>('2000'!J30+'1999'!J30+'1998'!J30+'1997'!J30+'1996'!J30)/5</f>
        <v>9120.6</v>
      </c>
      <c r="K17" s="63">
        <f>('2000'!K30+'1999'!K30+'1998'!K30+'1997'!K30+'1996'!K30)/5</f>
        <v>989.4</v>
      </c>
      <c r="L17" s="63">
        <f>('2000'!L30+'1999'!L30+'1998'!L30+'1997'!L30+'1996'!L30)/5</f>
        <v>19653.6</v>
      </c>
      <c r="M17" s="75" t="s">
        <v>161</v>
      </c>
      <c r="N17" s="75" t="s">
        <v>161</v>
      </c>
    </row>
    <row r="18" spans="1:14" ht="13.5" thickBot="1">
      <c r="A18" s="13" t="s">
        <v>83</v>
      </c>
      <c r="B18" s="63">
        <f>('2000'!B31+'1999'!B31+'1998'!B31+'1997'!B31+'1996'!B31)/5</f>
        <v>2862</v>
      </c>
      <c r="C18" s="63">
        <f>('2000'!C31+'1999'!C31+'1998'!C31+'1997'!C31+'1996'!C31)/5</f>
        <v>11592.6</v>
      </c>
      <c r="D18" s="63">
        <f>('2000'!D31+'1999'!D31+'1998'!D31+'1997'!D31+'1996'!D31)/5</f>
        <v>8575.4</v>
      </c>
      <c r="E18" s="63">
        <f>('2000'!E31+'1999'!E31+'1998'!E31+'1997'!E31+'1996'!E31)/5</f>
        <v>10471.4</v>
      </c>
      <c r="F18" s="63">
        <f>('2000'!F31+'1999'!F31+'1998'!F31+'1997'!F31+'1996'!F31)/5</f>
        <v>19864.2</v>
      </c>
      <c r="G18" s="63">
        <f>('2000'!G31+'1999'!G31+'1998'!G31+'1997'!G31+'1996'!G31)/5</f>
        <v>7574.6</v>
      </c>
      <c r="H18" s="63">
        <f>('2000'!H31+'1999'!H31+'1998'!H31+'1997'!H31+'1996'!H31)/5</f>
        <v>1500.4</v>
      </c>
      <c r="I18" s="63">
        <f>('2000'!I31+'1999'!I31+'1998'!I31+'1997'!I31+'1996'!I31)/5</f>
        <v>20561.8</v>
      </c>
      <c r="J18" s="63">
        <f>('2000'!J31+'1999'!J31+'1998'!J31+'1997'!J31+'1996'!J31)/5</f>
        <v>67152.4</v>
      </c>
      <c r="K18" s="63">
        <f>('2000'!K31+'1999'!K31+'1998'!K31+'1997'!K31+'1996'!K31)/5</f>
        <v>11151</v>
      </c>
      <c r="L18" s="63">
        <f>('2000'!L31+'1999'!L31+'1998'!L31+'1997'!L31+'1996'!L31)/5</f>
        <v>161305.8</v>
      </c>
      <c r="M18" s="75" t="s">
        <v>161</v>
      </c>
      <c r="N18" s="75" t="s">
        <v>161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90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3"/>
  <sheetViews>
    <sheetView workbookViewId="0" topLeftCell="A1">
      <selection activeCell="L23" sqref="L23"/>
    </sheetView>
  </sheetViews>
  <sheetFormatPr defaultColWidth="9.140625" defaultRowHeight="12.75"/>
  <sheetData>
    <row r="5" ht="12.75">
      <c r="A5" t="s">
        <v>150</v>
      </c>
    </row>
    <row r="6" spans="3:4" ht="12.75">
      <c r="C6" t="s">
        <v>72</v>
      </c>
      <c r="D6" t="s">
        <v>73</v>
      </c>
    </row>
    <row r="7" spans="2:14" ht="12.75">
      <c r="B7" t="s">
        <v>107</v>
      </c>
      <c r="C7" t="s">
        <v>4</v>
      </c>
      <c r="D7" t="s">
        <v>108</v>
      </c>
      <c r="E7" t="s">
        <v>74</v>
      </c>
      <c r="F7" t="s">
        <v>75</v>
      </c>
      <c r="G7" t="s">
        <v>76</v>
      </c>
      <c r="H7" t="s">
        <v>77</v>
      </c>
      <c r="I7" t="s">
        <v>78</v>
      </c>
      <c r="J7" t="s">
        <v>79</v>
      </c>
      <c r="K7" t="s">
        <v>80</v>
      </c>
      <c r="L7" t="s">
        <v>4</v>
      </c>
      <c r="M7" t="s">
        <v>149</v>
      </c>
      <c r="N7" t="s">
        <v>65</v>
      </c>
    </row>
    <row r="8" spans="1:14" ht="13.5" thickBot="1">
      <c r="A8" s="13"/>
      <c r="B8" s="13"/>
      <c r="C8" s="13"/>
      <c r="D8" s="13" t="s">
        <v>109</v>
      </c>
      <c r="E8" s="13"/>
      <c r="F8" s="13"/>
      <c r="G8" s="13"/>
      <c r="H8" s="13"/>
      <c r="I8" s="13"/>
      <c r="J8" s="13"/>
      <c r="K8" s="13"/>
      <c r="L8" s="13"/>
      <c r="M8" s="13" t="s">
        <v>67</v>
      </c>
      <c r="N8" s="13"/>
    </row>
    <row r="9" spans="1:15" ht="12.75">
      <c r="A9" t="s">
        <v>107</v>
      </c>
      <c r="B9" s="6">
        <f>average!B6</f>
        <v>1486</v>
      </c>
      <c r="C9" s="6">
        <f>average!C6</f>
        <v>18.2</v>
      </c>
      <c r="D9" s="6">
        <f>average!D6</f>
        <v>50.2</v>
      </c>
      <c r="E9" s="6">
        <f>average!E6</f>
        <v>41.4</v>
      </c>
      <c r="F9" s="6">
        <f>average!F6</f>
        <v>14.8</v>
      </c>
      <c r="G9" s="6">
        <f>average!G6</f>
        <v>12.8</v>
      </c>
      <c r="H9" s="6">
        <f>average!H6</f>
        <v>0</v>
      </c>
      <c r="I9" s="6">
        <f>average!I6</f>
        <v>654.8</v>
      </c>
      <c r="J9" s="6">
        <f>average!J6</f>
        <v>202.4</v>
      </c>
      <c r="K9" s="6">
        <f>average!K6</f>
        <v>30.6</v>
      </c>
      <c r="L9" s="6">
        <f>average!L6</f>
        <v>2511.2</v>
      </c>
      <c r="M9" s="6">
        <f>average!M6</f>
        <v>831.8</v>
      </c>
      <c r="N9" s="6">
        <f>average!N6</f>
        <v>3343.4</v>
      </c>
      <c r="O9" s="6"/>
    </row>
    <row r="10" spans="1:15" ht="12.75">
      <c r="A10" t="s">
        <v>116</v>
      </c>
      <c r="B10" s="6">
        <f>average!B7</f>
        <v>119.6</v>
      </c>
      <c r="C10" s="6">
        <f>average!C7</f>
        <v>4982.2</v>
      </c>
      <c r="D10" s="6">
        <f>average!D7</f>
        <v>272.8</v>
      </c>
      <c r="E10" s="6">
        <f>average!E7</f>
        <v>658.6</v>
      </c>
      <c r="F10" s="6">
        <f>average!F7</f>
        <v>481.6</v>
      </c>
      <c r="G10" s="6">
        <f>average!G7</f>
        <v>163.6</v>
      </c>
      <c r="H10" s="6">
        <f>average!H7</f>
        <v>2.8</v>
      </c>
      <c r="I10" s="6">
        <f>average!I7</f>
        <v>1100.6</v>
      </c>
      <c r="J10" s="6">
        <f>average!J7</f>
        <v>3698.4</v>
      </c>
      <c r="K10" s="6">
        <f>average!K7</f>
        <v>512</v>
      </c>
      <c r="L10" s="6">
        <f>average!L7</f>
        <v>11992.2</v>
      </c>
      <c r="M10" s="6">
        <f>average!M7</f>
        <v>1463.8</v>
      </c>
      <c r="N10" s="6">
        <f>average!N7</f>
        <v>13456</v>
      </c>
      <c r="O10" s="6"/>
    </row>
    <row r="11" spans="1:15" ht="12.75">
      <c r="A11" t="s">
        <v>130</v>
      </c>
      <c r="B11" s="6">
        <f>average!B8</f>
        <v>28.2</v>
      </c>
      <c r="C11" s="6">
        <f>average!C8</f>
        <v>151.6</v>
      </c>
      <c r="D11" s="6">
        <f>average!D8</f>
        <v>4715.6</v>
      </c>
      <c r="E11" s="6">
        <f>average!E8</f>
        <v>57</v>
      </c>
      <c r="F11" s="6">
        <f>average!F8</f>
        <v>30.2</v>
      </c>
      <c r="G11" s="6">
        <f>average!G8</f>
        <v>6.2</v>
      </c>
      <c r="H11" s="6">
        <f>average!H8</f>
        <v>0.2</v>
      </c>
      <c r="I11" s="6">
        <f>average!I8</f>
        <v>119.2</v>
      </c>
      <c r="J11" s="6">
        <f>average!J8</f>
        <v>746.8</v>
      </c>
      <c r="K11" s="6">
        <f>average!K8</f>
        <v>32.8</v>
      </c>
      <c r="L11" s="6">
        <f>average!L8</f>
        <v>5887.8</v>
      </c>
      <c r="M11" s="6">
        <f>average!M8</f>
        <v>1856.8</v>
      </c>
      <c r="N11" s="6">
        <f>average!N8</f>
        <v>7745</v>
      </c>
      <c r="O11" s="6"/>
    </row>
    <row r="12" spans="1:15" ht="12.75">
      <c r="A12" t="s">
        <v>74</v>
      </c>
      <c r="B12" s="6">
        <f>average!B9</f>
        <v>39.8</v>
      </c>
      <c r="C12" s="6">
        <f>average!C9</f>
        <v>852.4</v>
      </c>
      <c r="D12" s="6">
        <f>average!D9</f>
        <v>19.6</v>
      </c>
      <c r="E12" s="6">
        <f>average!E9</f>
        <v>6050.6</v>
      </c>
      <c r="F12" s="6">
        <f>average!F9</f>
        <v>165.2</v>
      </c>
      <c r="G12" s="6">
        <f>average!G9</f>
        <v>63.8</v>
      </c>
      <c r="H12" s="6">
        <f>average!H9</f>
        <v>0</v>
      </c>
      <c r="I12" s="6">
        <f>average!I9</f>
        <v>548.6</v>
      </c>
      <c r="J12" s="6">
        <f>average!J9</f>
        <v>936.6</v>
      </c>
      <c r="K12" s="6">
        <f>average!K9</f>
        <v>678.4</v>
      </c>
      <c r="L12" s="6">
        <f>average!L9</f>
        <v>9355</v>
      </c>
      <c r="M12" s="6">
        <f>average!M9</f>
        <v>748.8</v>
      </c>
      <c r="N12" s="6">
        <f>average!N9</f>
        <v>10104</v>
      </c>
      <c r="O12" s="6"/>
    </row>
    <row r="13" spans="1:15" ht="12.75">
      <c r="A13" t="s">
        <v>75</v>
      </c>
      <c r="B13" s="6">
        <f>average!B10</f>
        <v>22.6</v>
      </c>
      <c r="C13" s="6">
        <f>average!C10</f>
        <v>461.2</v>
      </c>
      <c r="D13" s="6">
        <f>average!D10</f>
        <v>21.2</v>
      </c>
      <c r="E13" s="6">
        <f>average!E10</f>
        <v>142</v>
      </c>
      <c r="F13" s="6">
        <f>average!F10</f>
        <v>15348.8</v>
      </c>
      <c r="G13" s="6">
        <f>average!G10</f>
        <v>513.2</v>
      </c>
      <c r="H13" s="6">
        <f>average!H10</f>
        <v>5.6</v>
      </c>
      <c r="I13" s="6">
        <f>average!I10</f>
        <v>180.2</v>
      </c>
      <c r="J13" s="6">
        <f>average!J10</f>
        <v>631.2</v>
      </c>
      <c r="K13" s="6">
        <f>average!K10</f>
        <v>690.2</v>
      </c>
      <c r="L13" s="6">
        <f>average!L10</f>
        <v>18016.2</v>
      </c>
      <c r="M13" s="6">
        <f>average!M10</f>
        <v>1058</v>
      </c>
      <c r="N13" s="6">
        <f>average!N10</f>
        <v>19077.6</v>
      </c>
      <c r="O13" s="6"/>
    </row>
    <row r="14" spans="1:15" ht="12.75">
      <c r="A14" t="s">
        <v>76</v>
      </c>
      <c r="B14" s="6">
        <f>average!B11</f>
        <v>13.8</v>
      </c>
      <c r="C14" s="6">
        <f>average!C11</f>
        <v>210.4</v>
      </c>
      <c r="D14" s="6">
        <f>average!D11</f>
        <v>20.2</v>
      </c>
      <c r="E14" s="6">
        <f>average!E11</f>
        <v>21.8</v>
      </c>
      <c r="F14" s="6">
        <f>average!F11</f>
        <v>526.8</v>
      </c>
      <c r="G14" s="6">
        <f>average!G11</f>
        <v>5547.6</v>
      </c>
      <c r="H14" s="6">
        <f>average!H11</f>
        <v>27</v>
      </c>
      <c r="I14" s="6">
        <f>average!I11</f>
        <v>81.2</v>
      </c>
      <c r="J14" s="6">
        <f>average!J11</f>
        <v>317.6</v>
      </c>
      <c r="K14" s="6">
        <f>average!K11</f>
        <v>146.6</v>
      </c>
      <c r="L14" s="6">
        <f>average!L11</f>
        <v>6913</v>
      </c>
      <c r="M14" s="6">
        <f>average!M11</f>
        <v>255.6</v>
      </c>
      <c r="N14" s="6">
        <f>average!N11</f>
        <v>7168.4</v>
      </c>
      <c r="O14" s="6"/>
    </row>
    <row r="15" spans="1:15" ht="12.75">
      <c r="A15" t="s">
        <v>77</v>
      </c>
      <c r="B15" s="6">
        <f>average!B12</f>
        <v>0</v>
      </c>
      <c r="C15" s="6">
        <f>average!C12</f>
        <v>0.6</v>
      </c>
      <c r="D15" s="6">
        <f>average!D12</f>
        <v>0</v>
      </c>
      <c r="E15" s="6">
        <f>average!E12</f>
        <v>0</v>
      </c>
      <c r="F15" s="6">
        <f>average!F12</f>
        <v>2.6</v>
      </c>
      <c r="G15" s="6">
        <f>average!G12</f>
        <v>6.4</v>
      </c>
      <c r="H15" s="6">
        <f>average!H12</f>
        <v>1434.8</v>
      </c>
      <c r="I15" s="6">
        <f>average!I12</f>
        <v>0</v>
      </c>
      <c r="J15" s="6">
        <f>average!J12</f>
        <v>9.4</v>
      </c>
      <c r="K15" s="6">
        <f>average!K12</f>
        <v>0</v>
      </c>
      <c r="L15" s="6">
        <f>average!L12</f>
        <v>1453.8</v>
      </c>
      <c r="M15" s="6">
        <f>average!M12</f>
        <v>6.8</v>
      </c>
      <c r="N15" s="6">
        <f>average!N12</f>
        <v>1460.6</v>
      </c>
      <c r="O15" s="6"/>
    </row>
    <row r="16" spans="1:15" ht="12.75">
      <c r="A16" t="s">
        <v>78</v>
      </c>
      <c r="B16" s="6">
        <f>average!B13</f>
        <v>326.8</v>
      </c>
      <c r="C16" s="6">
        <f>average!C13</f>
        <v>1031.2</v>
      </c>
      <c r="D16" s="6">
        <f>average!D13</f>
        <v>131.8</v>
      </c>
      <c r="E16" s="6">
        <f>average!E13</f>
        <v>666</v>
      </c>
      <c r="F16" s="6">
        <f>average!F13</f>
        <v>409.4</v>
      </c>
      <c r="G16" s="6">
        <f>average!G13</f>
        <v>181</v>
      </c>
      <c r="H16" s="6">
        <f>average!H13</f>
        <v>1.2</v>
      </c>
      <c r="I16" s="6">
        <f>average!I13</f>
        <v>12011</v>
      </c>
      <c r="J16" s="6">
        <f>average!J13</f>
        <v>2027.2</v>
      </c>
      <c r="K16" s="6">
        <f>average!K13</f>
        <v>639.2</v>
      </c>
      <c r="L16" s="6">
        <f>average!L13</f>
        <v>17424.8</v>
      </c>
      <c r="M16" s="6">
        <f>average!M13</f>
        <v>1793</v>
      </c>
      <c r="N16" s="6">
        <f>average!N13</f>
        <v>19217.4</v>
      </c>
      <c r="O16" s="6"/>
    </row>
    <row r="17" spans="1:15" ht="12.75">
      <c r="A17" t="s">
        <v>79</v>
      </c>
      <c r="B17" s="6">
        <f>average!B14</f>
        <v>120.6</v>
      </c>
      <c r="C17" s="6">
        <f>average!C14</f>
        <v>1960.2</v>
      </c>
      <c r="D17" s="6">
        <f>average!D14</f>
        <v>722.4</v>
      </c>
      <c r="E17" s="6">
        <f>average!E14</f>
        <v>1205.4</v>
      </c>
      <c r="F17" s="6">
        <f>average!F14</f>
        <v>942.8</v>
      </c>
      <c r="G17" s="6">
        <f>average!G14</f>
        <v>576.2</v>
      </c>
      <c r="H17" s="6">
        <f>average!H14</f>
        <v>16</v>
      </c>
      <c r="I17" s="6">
        <f>average!I14</f>
        <v>2759.6</v>
      </c>
      <c r="J17" s="6">
        <f>average!J14</f>
        <v>48587.2</v>
      </c>
      <c r="K17" s="6">
        <f>average!K14</f>
        <v>728</v>
      </c>
      <c r="L17" s="6">
        <f>average!L14</f>
        <v>57618.4</v>
      </c>
      <c r="M17" s="6">
        <f>average!M14</f>
        <v>6539.2</v>
      </c>
      <c r="N17" s="6">
        <f>average!N14</f>
        <v>64158.2</v>
      </c>
      <c r="O17" s="6"/>
    </row>
    <row r="18" spans="1:15" ht="12.75">
      <c r="A18" t="s">
        <v>80</v>
      </c>
      <c r="B18" s="6">
        <f>average!B15</f>
        <v>44</v>
      </c>
      <c r="C18" s="6">
        <f>average!C15</f>
        <v>438.2</v>
      </c>
      <c r="D18" s="6">
        <f>average!D15</f>
        <v>88.6</v>
      </c>
      <c r="E18" s="6">
        <f>average!E15</f>
        <v>658.8</v>
      </c>
      <c r="F18" s="6">
        <f>average!F15</f>
        <v>1002.4</v>
      </c>
      <c r="G18" s="6">
        <f>average!G15</f>
        <v>214.2</v>
      </c>
      <c r="H18" s="6">
        <f>average!H15</f>
        <v>6.6</v>
      </c>
      <c r="I18" s="6">
        <f>average!I15</f>
        <v>447.6</v>
      </c>
      <c r="J18" s="6">
        <f>average!J15</f>
        <v>875.6</v>
      </c>
      <c r="K18" s="6">
        <f>average!K15</f>
        <v>6703</v>
      </c>
      <c r="L18" s="6">
        <f>average!L15</f>
        <v>10479</v>
      </c>
      <c r="M18" s="6">
        <f>average!M15</f>
        <v>955</v>
      </c>
      <c r="N18" s="6">
        <f>average!N15</f>
        <v>11434</v>
      </c>
      <c r="O18" s="6"/>
    </row>
    <row r="19" spans="1:15" ht="12.75">
      <c r="A19" t="s">
        <v>4</v>
      </c>
      <c r="B19" s="6">
        <f>average!B16</f>
        <v>2201.4</v>
      </c>
      <c r="C19" s="6">
        <f>average!C16</f>
        <v>10106.2</v>
      </c>
      <c r="D19" s="6">
        <f>average!D16</f>
        <v>6042.4</v>
      </c>
      <c r="E19" s="6">
        <f>average!E16</f>
        <v>9501.6</v>
      </c>
      <c r="F19" s="6">
        <f>average!F16</f>
        <v>18924.6</v>
      </c>
      <c r="G19" s="6">
        <f>average!G16</f>
        <v>7285</v>
      </c>
      <c r="H19" s="6">
        <f>average!H16</f>
        <v>1494.2</v>
      </c>
      <c r="I19" s="6">
        <f>average!I16</f>
        <v>17902.8</v>
      </c>
      <c r="J19" s="6">
        <f>average!J16</f>
        <v>58032.4</v>
      </c>
      <c r="K19" s="6">
        <f>average!K16</f>
        <v>10160.8</v>
      </c>
      <c r="L19" s="6">
        <f>average!L16</f>
        <v>141651.4</v>
      </c>
      <c r="M19" s="6">
        <f>average!M16</f>
        <v>15508.84</v>
      </c>
      <c r="N19" s="6">
        <f>average!N16</f>
        <v>157164.63999999998</v>
      </c>
      <c r="O19" s="6"/>
    </row>
    <row r="20" spans="1:14" ht="12.75">
      <c r="A20" t="str">
        <f>average!A17</f>
        <v>Rest of UK</v>
      </c>
      <c r="B20" s="6">
        <f>average!B17</f>
        <v>660.6</v>
      </c>
      <c r="C20" s="6">
        <f>average!C17</f>
        <v>1487</v>
      </c>
      <c r="D20" s="6">
        <f>average!D17</f>
        <v>2532.6</v>
      </c>
      <c r="E20" s="6">
        <f>average!E17</f>
        <v>969.4</v>
      </c>
      <c r="F20" s="6">
        <f>average!F17</f>
        <v>939.6</v>
      </c>
      <c r="G20" s="6">
        <f>average!G17</f>
        <v>290</v>
      </c>
      <c r="H20" s="6">
        <f>average!H17</f>
        <v>6.4</v>
      </c>
      <c r="I20" s="6">
        <f>average!I17</f>
        <v>2658</v>
      </c>
      <c r="J20" s="6">
        <f>average!J17</f>
        <v>9120.6</v>
      </c>
      <c r="K20" s="6">
        <f>average!K17</f>
        <v>989.4</v>
      </c>
      <c r="L20" s="6">
        <f>average!L17</f>
        <v>19653.6</v>
      </c>
      <c r="M20" s="6" t="str">
        <f>average!M17</f>
        <v>..</v>
      </c>
      <c r="N20" s="6" t="str">
        <f>average!N17</f>
        <v>..</v>
      </c>
    </row>
    <row r="21" spans="1:14" ht="12.75">
      <c r="A21" t="str">
        <f>average!A18</f>
        <v>TOTAL</v>
      </c>
      <c r="B21" s="6">
        <f>average!B18</f>
        <v>2862</v>
      </c>
      <c r="C21" s="6">
        <f>average!C18</f>
        <v>11592.6</v>
      </c>
      <c r="D21" s="6">
        <f>average!D18</f>
        <v>8575.4</v>
      </c>
      <c r="E21" s="6">
        <f>average!E18</f>
        <v>10471.4</v>
      </c>
      <c r="F21" s="6">
        <f>average!F18</f>
        <v>19864.2</v>
      </c>
      <c r="G21" s="6">
        <f>average!G18</f>
        <v>7574.6</v>
      </c>
      <c r="H21" s="6">
        <f>average!H18</f>
        <v>1500.4</v>
      </c>
      <c r="I21" s="6">
        <f>average!I18</f>
        <v>20561.8</v>
      </c>
      <c r="J21" s="6">
        <f>average!J18</f>
        <v>67152.4</v>
      </c>
      <c r="K21" s="6">
        <f>average!K18</f>
        <v>11151</v>
      </c>
      <c r="L21" s="6">
        <f>average!L18</f>
        <v>161305.8</v>
      </c>
      <c r="M21" s="6" t="str">
        <f>average!M18</f>
        <v>..</v>
      </c>
      <c r="N21" s="6" t="str">
        <f>average!N18</f>
        <v>..</v>
      </c>
    </row>
    <row r="23" spans="2:12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</sheetData>
  <printOptions gridLines="1"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3.28125" style="100" customWidth="1"/>
    <col min="2" max="2" width="2.8515625" style="100" customWidth="1"/>
    <col min="3" max="3" width="9.28125" style="100" customWidth="1"/>
    <col min="4" max="4" width="14.7109375" style="100" customWidth="1"/>
    <col min="5" max="15" width="11.28125" style="100" customWidth="1"/>
    <col min="16" max="16" width="4.140625" style="100" customWidth="1"/>
    <col min="17" max="16384" width="9.140625" style="100" customWidth="1"/>
  </cols>
  <sheetData>
    <row r="1" spans="1:15" s="17" customFormat="1" ht="30" customHeight="1">
      <c r="A1" s="157" t="s">
        <v>205</v>
      </c>
      <c r="B1" s="18"/>
      <c r="C1" s="18"/>
      <c r="D1" s="18"/>
      <c r="E1" s="18"/>
      <c r="F1" s="18"/>
      <c r="G1" s="18"/>
      <c r="H1" s="18"/>
      <c r="J1" s="18"/>
      <c r="K1" s="18"/>
      <c r="L1" s="18"/>
      <c r="M1" s="18"/>
      <c r="N1" s="18"/>
      <c r="O1" s="18"/>
    </row>
    <row r="2" spans="1:15" s="86" customFormat="1" ht="21" customHeight="1">
      <c r="A2" s="150"/>
      <c r="B2" s="150"/>
      <c r="C2" s="150"/>
      <c r="D2" s="150"/>
      <c r="E2" s="150">
        <v>1998</v>
      </c>
      <c r="F2" s="150">
        <v>1999</v>
      </c>
      <c r="G2" s="150">
        <v>2000</v>
      </c>
      <c r="H2" s="150">
        <v>2001</v>
      </c>
      <c r="I2" s="150">
        <v>2002</v>
      </c>
      <c r="J2" s="150">
        <v>2003</v>
      </c>
      <c r="K2" s="151">
        <v>2004</v>
      </c>
      <c r="L2" s="152">
        <v>2005</v>
      </c>
      <c r="M2" s="152">
        <v>2006</v>
      </c>
      <c r="N2" s="152">
        <v>2007</v>
      </c>
      <c r="O2" s="152">
        <v>2008</v>
      </c>
    </row>
    <row r="3" spans="6:15" s="86" customFormat="1" ht="15">
      <c r="F3" s="136"/>
      <c r="J3" s="149"/>
      <c r="K3" s="137"/>
      <c r="L3" s="97"/>
      <c r="M3" s="253"/>
      <c r="N3" s="24"/>
      <c r="O3" s="24" t="s">
        <v>0</v>
      </c>
    </row>
    <row r="4" spans="1:13" s="86" customFormat="1" ht="15.75">
      <c r="A4" s="87" t="s">
        <v>1</v>
      </c>
      <c r="B4" s="180" t="s">
        <v>2</v>
      </c>
      <c r="C4" s="147"/>
      <c r="D4" s="148"/>
      <c r="J4" s="97"/>
      <c r="K4" s="138"/>
      <c r="L4" s="97"/>
      <c r="M4" s="97"/>
    </row>
    <row r="5" spans="2:13" s="86" customFormat="1" ht="15">
      <c r="B5" s="89" t="s">
        <v>3</v>
      </c>
      <c r="C5" s="89"/>
      <c r="J5" s="97"/>
      <c r="K5" s="138"/>
      <c r="L5" s="97"/>
      <c r="M5" s="97"/>
    </row>
    <row r="6" spans="3:15" s="86" customFormat="1" ht="15">
      <c r="C6" s="86" t="s">
        <v>4</v>
      </c>
      <c r="E6" s="91">
        <v>139.2</v>
      </c>
      <c r="F6" s="86">
        <v>139.4</v>
      </c>
      <c r="G6" s="86">
        <v>142.5</v>
      </c>
      <c r="H6" s="86">
        <v>134.9</v>
      </c>
      <c r="I6" s="139">
        <v>138.6</v>
      </c>
      <c r="J6" s="91">
        <v>138.043</v>
      </c>
      <c r="K6" s="140">
        <v>158.3</v>
      </c>
      <c r="L6" s="141">
        <v>152.718711525471</v>
      </c>
      <c r="M6" s="141">
        <v>158.8266260516182</v>
      </c>
      <c r="N6" s="141">
        <v>164.33360301698545</v>
      </c>
      <c r="O6" s="141">
        <v>150.2081194393528</v>
      </c>
    </row>
    <row r="7" spans="3:15" s="86" customFormat="1" ht="15">
      <c r="C7" s="86" t="s">
        <v>5</v>
      </c>
      <c r="E7" s="91"/>
      <c r="I7" s="139"/>
      <c r="J7" s="91"/>
      <c r="K7" s="140"/>
      <c r="M7" s="86" t="s">
        <v>177</v>
      </c>
      <c r="N7" s="139" t="s">
        <v>177</v>
      </c>
      <c r="O7" s="139" t="s">
        <v>177</v>
      </c>
    </row>
    <row r="8" spans="3:15" s="86" customFormat="1" ht="15">
      <c r="C8" s="92" t="s">
        <v>6</v>
      </c>
      <c r="E8" s="91">
        <v>15.3</v>
      </c>
      <c r="F8" s="86">
        <v>14.8</v>
      </c>
      <c r="G8" s="86">
        <v>14.5</v>
      </c>
      <c r="H8" s="86">
        <v>14.8</v>
      </c>
      <c r="I8" s="139">
        <v>14.5</v>
      </c>
      <c r="J8" s="91">
        <v>14.171</v>
      </c>
      <c r="K8" s="140">
        <v>13.9</v>
      </c>
      <c r="L8" s="141">
        <v>11.989380511758743</v>
      </c>
      <c r="M8" s="141">
        <v>13.454943112433739</v>
      </c>
      <c r="N8" s="141">
        <v>16.302833452433525</v>
      </c>
      <c r="O8" s="141">
        <v>11.85540094629618</v>
      </c>
    </row>
    <row r="9" spans="3:15" s="86" customFormat="1" ht="15">
      <c r="C9" s="92" t="s">
        <v>7</v>
      </c>
      <c r="E9" s="91">
        <v>0.32</v>
      </c>
      <c r="F9" s="86">
        <v>0.6</v>
      </c>
      <c r="G9" s="86">
        <v>0.6</v>
      </c>
      <c r="H9" s="86">
        <v>0.4</v>
      </c>
      <c r="I9" s="139">
        <v>0.4</v>
      </c>
      <c r="J9" s="91">
        <v>0.275</v>
      </c>
      <c r="K9" s="140">
        <v>0.2</v>
      </c>
      <c r="L9" s="141">
        <v>0.23008938792142858</v>
      </c>
      <c r="M9" s="141">
        <v>0.5964834240905024</v>
      </c>
      <c r="N9" s="141">
        <v>0.5097429890868033</v>
      </c>
      <c r="O9" s="141">
        <v>0.6289260964936446</v>
      </c>
    </row>
    <row r="10" spans="3:15" s="86" customFormat="1" ht="15">
      <c r="C10" s="92" t="s">
        <v>8</v>
      </c>
      <c r="E10" s="91">
        <v>0.09</v>
      </c>
      <c r="F10" s="86">
        <v>0.2</v>
      </c>
      <c r="G10" s="86">
        <v>0.1</v>
      </c>
      <c r="H10" s="86">
        <v>0.2</v>
      </c>
      <c r="I10" s="139">
        <v>0.2</v>
      </c>
      <c r="J10" s="91">
        <v>0.304</v>
      </c>
      <c r="K10" s="140">
        <v>0.2</v>
      </c>
      <c r="L10" s="141">
        <v>0.23757171699013402</v>
      </c>
      <c r="M10" s="141">
        <v>0.38541150869688956</v>
      </c>
      <c r="N10" s="141">
        <v>0.10821315547918132</v>
      </c>
      <c r="O10" s="141">
        <v>0.3603879866744231</v>
      </c>
    </row>
    <row r="11" spans="3:15" s="86" customFormat="1" ht="15">
      <c r="C11" s="86" t="s">
        <v>9</v>
      </c>
      <c r="E11" s="91">
        <v>15.7</v>
      </c>
      <c r="F11" s="86">
        <v>15.7</v>
      </c>
      <c r="G11" s="139">
        <v>15.5</v>
      </c>
      <c r="H11" s="86">
        <v>15.4</v>
      </c>
      <c r="I11" s="139">
        <v>15.2</v>
      </c>
      <c r="J11" s="91">
        <v>14.75</v>
      </c>
      <c r="K11" s="140">
        <v>14.3</v>
      </c>
      <c r="L11" s="141">
        <v>12.457041616670304</v>
      </c>
      <c r="M11" s="141">
        <v>14.436838045221132</v>
      </c>
      <c r="N11" s="141">
        <v>16.92078959699951</v>
      </c>
      <c r="O11" s="141">
        <v>12.844715029464249</v>
      </c>
    </row>
    <row r="12" spans="3:16" s="86" customFormat="1" ht="18">
      <c r="C12" s="87" t="s">
        <v>182</v>
      </c>
      <c r="E12" s="142">
        <v>0.7</v>
      </c>
      <c r="F12" s="86">
        <v>0.7</v>
      </c>
      <c r="G12" s="91">
        <v>0.5468</v>
      </c>
      <c r="H12" s="86">
        <v>0.5</v>
      </c>
      <c r="I12" s="139">
        <v>0.6</v>
      </c>
      <c r="J12" s="141">
        <v>0.6</v>
      </c>
      <c r="K12" s="140">
        <v>0.5</v>
      </c>
      <c r="L12" s="141">
        <v>0.44496585393151794</v>
      </c>
      <c r="M12" s="141">
        <v>0.4</v>
      </c>
      <c r="N12" s="141">
        <v>0.5663194066581744</v>
      </c>
      <c r="O12" s="141">
        <v>0.5663194066581744</v>
      </c>
      <c r="P12" s="259">
        <v>2</v>
      </c>
    </row>
    <row r="13" spans="3:15" s="86" customFormat="1" ht="15">
      <c r="C13" s="86" t="s">
        <v>10</v>
      </c>
      <c r="E13" s="143">
        <f aca="true" t="shared" si="0" ref="E13:J13">E6+E11+E12</f>
        <v>155.59999999999997</v>
      </c>
      <c r="F13" s="143">
        <f t="shared" si="0"/>
        <v>155.79999999999998</v>
      </c>
      <c r="G13" s="142">
        <f t="shared" si="0"/>
        <v>158.5468</v>
      </c>
      <c r="H13" s="143">
        <f t="shared" si="0"/>
        <v>150.8</v>
      </c>
      <c r="I13" s="143">
        <f t="shared" si="0"/>
        <v>154.39999999999998</v>
      </c>
      <c r="J13" s="143">
        <f t="shared" si="0"/>
        <v>153.393</v>
      </c>
      <c r="K13" s="144">
        <v>173.1</v>
      </c>
      <c r="L13" s="141">
        <v>165.62071899607284</v>
      </c>
      <c r="M13" s="141">
        <v>173.66346409683933</v>
      </c>
      <c r="N13" s="141">
        <v>181.82071202064313</v>
      </c>
      <c r="O13" s="260">
        <f>SUM(O11:O12)+O6</f>
        <v>163.61915387547523</v>
      </c>
    </row>
    <row r="14" spans="5:15" s="86" customFormat="1" ht="15">
      <c r="E14" s="145"/>
      <c r="F14" s="145"/>
      <c r="G14" s="145"/>
      <c r="K14" s="138"/>
      <c r="L14" s="97"/>
      <c r="M14" s="97"/>
      <c r="N14" s="139"/>
      <c r="O14" s="139"/>
    </row>
    <row r="15" spans="1:15" s="86" customFormat="1" ht="15.75">
      <c r="A15" s="87" t="s">
        <v>11</v>
      </c>
      <c r="B15" s="180" t="s">
        <v>12</v>
      </c>
      <c r="C15" s="147"/>
      <c r="D15" s="148"/>
      <c r="E15" s="90"/>
      <c r="F15" s="90"/>
      <c r="G15" s="91"/>
      <c r="K15" s="138"/>
      <c r="L15" s="97"/>
      <c r="M15" s="97"/>
      <c r="N15" s="139"/>
      <c r="O15" s="139"/>
    </row>
    <row r="16" spans="2:15" s="86" customFormat="1" ht="15">
      <c r="B16" s="89" t="s">
        <v>13</v>
      </c>
      <c r="C16" s="89"/>
      <c r="E16" s="90"/>
      <c r="F16" s="90"/>
      <c r="G16" s="91"/>
      <c r="K16" s="138"/>
      <c r="L16" s="97"/>
      <c r="M16" s="97"/>
      <c r="N16" s="139"/>
      <c r="O16" s="139"/>
    </row>
    <row r="17" spans="3:15" s="86" customFormat="1" ht="15">
      <c r="C17" s="86" t="s">
        <v>4</v>
      </c>
      <c r="E17" s="91">
        <v>139.2</v>
      </c>
      <c r="F17" s="86">
        <v>139.4</v>
      </c>
      <c r="G17" s="86">
        <v>142.5</v>
      </c>
      <c r="H17" s="139">
        <v>134.9</v>
      </c>
      <c r="I17" s="139">
        <v>138.6</v>
      </c>
      <c r="J17" s="91">
        <v>138.043</v>
      </c>
      <c r="K17" s="140">
        <v>158.3</v>
      </c>
      <c r="L17" s="141">
        <v>152.718711525471</v>
      </c>
      <c r="M17" s="141">
        <v>158.8266260516182</v>
      </c>
      <c r="N17" s="141">
        <v>164.33360301698545</v>
      </c>
      <c r="O17" s="141">
        <v>150.2081194393528</v>
      </c>
    </row>
    <row r="18" spans="3:15" s="86" customFormat="1" ht="15">
      <c r="C18" s="86" t="s">
        <v>5</v>
      </c>
      <c r="E18" s="91"/>
      <c r="H18" s="139"/>
      <c r="I18" s="139"/>
      <c r="J18" s="91"/>
      <c r="K18" s="140"/>
      <c r="N18" s="139"/>
      <c r="O18" s="139"/>
    </row>
    <row r="19" spans="3:15" s="86" customFormat="1" ht="15">
      <c r="C19" s="92" t="s">
        <v>6</v>
      </c>
      <c r="E19" s="91">
        <v>18.4</v>
      </c>
      <c r="F19" s="86">
        <v>18.8</v>
      </c>
      <c r="G19" s="86">
        <v>19.9</v>
      </c>
      <c r="H19" s="139">
        <v>18.9</v>
      </c>
      <c r="I19" s="139">
        <v>17.9</v>
      </c>
      <c r="J19" s="91">
        <f>J22-J21-J20</f>
        <v>20.464</v>
      </c>
      <c r="K19" s="140">
        <v>17.3</v>
      </c>
      <c r="L19" s="141">
        <v>16.733747881267053</v>
      </c>
      <c r="M19" s="141">
        <v>19.003013076005374</v>
      </c>
      <c r="N19" s="141">
        <v>21.82281795687434</v>
      </c>
      <c r="O19" s="141">
        <v>17.76252296926813</v>
      </c>
    </row>
    <row r="20" spans="3:15" s="86" customFormat="1" ht="15">
      <c r="C20" s="92" t="s">
        <v>7</v>
      </c>
      <c r="E20" s="91">
        <v>0.3</v>
      </c>
      <c r="F20" s="90">
        <v>0.257</v>
      </c>
      <c r="G20" s="90">
        <v>0.2</v>
      </c>
      <c r="H20" s="139">
        <v>0.3</v>
      </c>
      <c r="I20" s="139">
        <v>0.3</v>
      </c>
      <c r="J20" s="91">
        <v>0.237</v>
      </c>
      <c r="K20" s="140">
        <v>0.2</v>
      </c>
      <c r="L20" s="141">
        <v>0.4720611267185624</v>
      </c>
      <c r="M20" s="141">
        <v>0.25014343299729136</v>
      </c>
      <c r="N20" s="141">
        <v>0.5728799350411521</v>
      </c>
      <c r="O20" s="141">
        <v>0.36273470238741645</v>
      </c>
    </row>
    <row r="21" spans="3:15" s="86" customFormat="1" ht="15">
      <c r="C21" s="92" t="s">
        <v>8</v>
      </c>
      <c r="E21" s="90">
        <v>0.055</v>
      </c>
      <c r="F21" s="90">
        <v>0.055</v>
      </c>
      <c r="G21" s="90">
        <v>0.2</v>
      </c>
      <c r="H21" s="139">
        <v>0.1</v>
      </c>
      <c r="I21" s="139">
        <v>0.1</v>
      </c>
      <c r="J21" s="91">
        <v>0.19</v>
      </c>
      <c r="K21" s="140">
        <v>0.1</v>
      </c>
      <c r="L21" s="141">
        <v>0.22469531177485186</v>
      </c>
      <c r="M21" s="141">
        <v>0.06805800660888402</v>
      </c>
      <c r="N21" s="141">
        <v>0.1253058600839082</v>
      </c>
      <c r="O21" s="141">
        <v>0.3287777364116929</v>
      </c>
    </row>
    <row r="22" spans="3:15" s="86" customFormat="1" ht="15">
      <c r="C22" s="86" t="s">
        <v>9</v>
      </c>
      <c r="E22" s="91">
        <v>18.7</v>
      </c>
      <c r="F22" s="86">
        <v>19.2</v>
      </c>
      <c r="G22" s="86">
        <v>20.3</v>
      </c>
      <c r="H22" s="139">
        <v>19.3</v>
      </c>
      <c r="I22" s="139">
        <v>18.3</v>
      </c>
      <c r="J22" s="91">
        <v>20.891</v>
      </c>
      <c r="K22" s="140">
        <v>17.6</v>
      </c>
      <c r="L22" s="141">
        <v>17.430504319760466</v>
      </c>
      <c r="M22" s="141">
        <v>19.321214515611548</v>
      </c>
      <c r="N22" s="141">
        <v>22.521003751999398</v>
      </c>
      <c r="O22" s="141">
        <v>18.454035408067238</v>
      </c>
    </row>
    <row r="23" spans="3:16" s="86" customFormat="1" ht="18">
      <c r="C23" s="87" t="s">
        <v>182</v>
      </c>
      <c r="E23" s="142">
        <v>0.2</v>
      </c>
      <c r="F23" s="86">
        <v>0.3</v>
      </c>
      <c r="G23" s="90">
        <v>0.2441</v>
      </c>
      <c r="H23" s="139">
        <v>0.2</v>
      </c>
      <c r="I23" s="139">
        <v>0.2</v>
      </c>
      <c r="J23" s="146">
        <v>0.2</v>
      </c>
      <c r="K23" s="141">
        <v>0.3</v>
      </c>
      <c r="L23" s="141">
        <v>0.26773843171837175</v>
      </c>
      <c r="M23" s="141">
        <v>0.2</v>
      </c>
      <c r="N23" s="141">
        <v>0.3075599710574984</v>
      </c>
      <c r="O23" s="141">
        <v>0.3075599710574984</v>
      </c>
      <c r="P23" s="259">
        <v>2</v>
      </c>
    </row>
    <row r="24" spans="1:15" s="86" customFormat="1" ht="15">
      <c r="A24" s="153"/>
      <c r="B24" s="153"/>
      <c r="C24" s="153" t="s">
        <v>10</v>
      </c>
      <c r="D24" s="153"/>
      <c r="E24" s="154">
        <v>158.2</v>
      </c>
      <c r="F24" s="154">
        <f>F17+F22+F23</f>
        <v>158.9</v>
      </c>
      <c r="G24" s="154">
        <f>G17+G22+G23</f>
        <v>163.04410000000001</v>
      </c>
      <c r="H24" s="154">
        <f>H17+H22+H23</f>
        <v>154.4</v>
      </c>
      <c r="I24" s="154">
        <f>I17+I22+I23</f>
        <v>157.1</v>
      </c>
      <c r="J24" s="154">
        <f>J17+J22+J23</f>
        <v>159.134</v>
      </c>
      <c r="K24" s="155">
        <v>176.2</v>
      </c>
      <c r="L24" s="156">
        <v>170.41695427694984</v>
      </c>
      <c r="M24" s="156">
        <v>178.34784056722975</v>
      </c>
      <c r="N24" s="156">
        <v>187.16216674004232</v>
      </c>
      <c r="O24" s="262">
        <f>SUM(O22:O23)+O17</f>
        <v>168.96971481847754</v>
      </c>
    </row>
    <row r="25" spans="5:9" s="85" customFormat="1" ht="4.5" customHeight="1">
      <c r="E25" s="93" t="s">
        <v>177</v>
      </c>
      <c r="F25" s="93" t="s">
        <v>177</v>
      </c>
      <c r="G25" s="93" t="s">
        <v>177</v>
      </c>
      <c r="H25" s="93" t="s">
        <v>177</v>
      </c>
      <c r="I25" s="93" t="s">
        <v>177</v>
      </c>
    </row>
    <row r="26" spans="1:9" s="85" customFormat="1" ht="12.75">
      <c r="A26" s="94" t="s">
        <v>195</v>
      </c>
      <c r="I26" s="95"/>
    </row>
    <row r="27" spans="1:9" s="85" customFormat="1" ht="12.75">
      <c r="A27" s="94" t="s">
        <v>200</v>
      </c>
      <c r="I27" s="95"/>
    </row>
    <row r="28" spans="1:9" s="85" customFormat="1" ht="15.75" customHeight="1">
      <c r="A28" s="85" t="s">
        <v>204</v>
      </c>
      <c r="I28" s="95"/>
    </row>
    <row r="29" spans="1:9" s="85" customFormat="1" ht="15.75" customHeight="1">
      <c r="A29" s="85" t="s">
        <v>177</v>
      </c>
      <c r="I29" s="95"/>
    </row>
    <row r="30" spans="1:14" s="17" customFormat="1" ht="24" customHeight="1">
      <c r="A30" s="121" t="s">
        <v>219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86" customFormat="1" ht="24" customHeight="1">
      <c r="A31" s="160"/>
      <c r="B31" s="161"/>
      <c r="C31" s="161"/>
      <c r="D31" s="161"/>
      <c r="E31" s="167"/>
      <c r="F31" s="167"/>
      <c r="G31" s="150" t="s">
        <v>183</v>
      </c>
      <c r="H31" s="167"/>
      <c r="I31" s="167"/>
      <c r="J31" s="167"/>
      <c r="K31" s="167"/>
      <c r="L31" s="167"/>
      <c r="M31" s="167"/>
      <c r="N31" s="167"/>
    </row>
    <row r="32" spans="1:14" s="86" customFormat="1" ht="15.75">
      <c r="A32" s="97"/>
      <c r="B32" s="97"/>
      <c r="C32" s="97"/>
      <c r="D32" s="97"/>
      <c r="E32" s="162" t="s">
        <v>184</v>
      </c>
      <c r="F32" s="162" t="s">
        <v>164</v>
      </c>
      <c r="G32" s="162" t="s">
        <v>165</v>
      </c>
      <c r="H32" s="162" t="s">
        <v>166</v>
      </c>
      <c r="I32" s="162" t="s">
        <v>167</v>
      </c>
      <c r="J32" s="162" t="s">
        <v>168</v>
      </c>
      <c r="K32" s="162" t="s">
        <v>169</v>
      </c>
      <c r="L32" s="162" t="s">
        <v>170</v>
      </c>
      <c r="M32" s="162" t="s">
        <v>163</v>
      </c>
      <c r="N32" s="162" t="s">
        <v>14</v>
      </c>
    </row>
    <row r="33" spans="1:14" s="86" customFormat="1" ht="15.75">
      <c r="A33" s="153"/>
      <c r="B33" s="153"/>
      <c r="C33" s="153"/>
      <c r="D33" s="153"/>
      <c r="E33" s="163">
        <v>25</v>
      </c>
      <c r="F33" s="163">
        <v>50</v>
      </c>
      <c r="G33" s="163">
        <v>100</v>
      </c>
      <c r="H33" s="163">
        <v>150</v>
      </c>
      <c r="I33" s="163">
        <v>200</v>
      </c>
      <c r="J33" s="163">
        <v>300</v>
      </c>
      <c r="K33" s="163">
        <v>400</v>
      </c>
      <c r="L33" s="163">
        <v>500</v>
      </c>
      <c r="M33" s="164"/>
      <c r="N33" s="164"/>
    </row>
    <row r="34" s="86" customFormat="1" ht="15">
      <c r="A34" s="87" t="s">
        <v>15</v>
      </c>
    </row>
    <row r="35" spans="1:14" s="86" customFormat="1" ht="15">
      <c r="A35" s="87"/>
      <c r="B35" s="96" t="s">
        <v>16</v>
      </c>
      <c r="E35" s="256">
        <v>54.453030391169435</v>
      </c>
      <c r="F35" s="256">
        <v>42.4620685009891</v>
      </c>
      <c r="G35" s="256">
        <v>32.02066508510552</v>
      </c>
      <c r="H35" s="256">
        <v>9.909676161670639</v>
      </c>
      <c r="I35" s="256">
        <v>5.828147060492356</v>
      </c>
      <c r="J35" s="256">
        <v>8.375896747042793</v>
      </c>
      <c r="K35" s="256">
        <v>4.510762219219757</v>
      </c>
      <c r="L35" s="256">
        <v>2.555052260270792</v>
      </c>
      <c r="M35" s="256">
        <v>2.9375360428572277</v>
      </c>
      <c r="N35" s="256">
        <v>163.05283446881762</v>
      </c>
    </row>
    <row r="36" spans="2:14" s="86" customFormat="1" ht="15">
      <c r="B36" s="96" t="s">
        <v>17</v>
      </c>
      <c r="E36" s="159">
        <f aca="true" t="shared" si="1" ref="E36:N36">E35/$N35*100</f>
        <v>33.39594222238625</v>
      </c>
      <c r="F36" s="159">
        <f t="shared" si="1"/>
        <v>26.041907605788712</v>
      </c>
      <c r="G36" s="159">
        <f t="shared" si="1"/>
        <v>19.638214318334455</v>
      </c>
      <c r="H36" s="159">
        <f t="shared" si="1"/>
        <v>6.077585951789004</v>
      </c>
      <c r="I36" s="159">
        <f t="shared" si="1"/>
        <v>3.574391748220076</v>
      </c>
      <c r="J36" s="159">
        <f t="shared" si="1"/>
        <v>5.136921890581796</v>
      </c>
      <c r="K36" s="159">
        <f t="shared" si="1"/>
        <v>2.76644207622309</v>
      </c>
      <c r="L36" s="159">
        <f t="shared" si="1"/>
        <v>1.5670087972370836</v>
      </c>
      <c r="M36" s="159">
        <f t="shared" si="1"/>
        <v>1.8015853894395222</v>
      </c>
      <c r="N36" s="159">
        <f t="shared" si="1"/>
        <v>100</v>
      </c>
    </row>
    <row r="37" spans="1:14" s="86" customFormat="1" ht="15">
      <c r="A37" s="86" t="s">
        <v>18</v>
      </c>
      <c r="B37" s="89"/>
      <c r="E37" s="139"/>
      <c r="F37" s="139"/>
      <c r="G37" s="139"/>
      <c r="H37" s="139"/>
      <c r="I37" s="139"/>
      <c r="J37" s="139"/>
      <c r="K37" s="139"/>
      <c r="L37" s="139"/>
      <c r="M37" s="139"/>
      <c r="N37" s="139"/>
    </row>
    <row r="38" spans="2:14" s="86" customFormat="1" ht="15">
      <c r="B38" s="96" t="s">
        <v>16</v>
      </c>
      <c r="E38" s="257">
        <v>731.7829335396547</v>
      </c>
      <c r="F38" s="257">
        <v>1538.2645432684171</v>
      </c>
      <c r="G38" s="257">
        <v>2261.86760579728</v>
      </c>
      <c r="H38" s="257">
        <v>1198.4086663008604</v>
      </c>
      <c r="I38" s="257">
        <v>997.5722971241642</v>
      </c>
      <c r="J38" s="257">
        <v>2060.003327908835</v>
      </c>
      <c r="K38" s="257">
        <v>1535.9983024307362</v>
      </c>
      <c r="L38" s="257">
        <v>1154.357927704774</v>
      </c>
      <c r="M38" s="257">
        <v>1925.0837946506779</v>
      </c>
      <c r="N38" s="257">
        <v>13403.3393987254</v>
      </c>
    </row>
    <row r="39" spans="1:14" s="86" customFormat="1" ht="15">
      <c r="A39" s="153"/>
      <c r="B39" s="165" t="s">
        <v>17</v>
      </c>
      <c r="C39" s="153"/>
      <c r="D39" s="153"/>
      <c r="E39" s="166">
        <f aca="true" t="shared" si="2" ref="E39:N39">E38/$N38*100</f>
        <v>5.45970606108239</v>
      </c>
      <c r="F39" s="166">
        <f t="shared" si="2"/>
        <v>11.476726041979504</v>
      </c>
      <c r="G39" s="166">
        <f t="shared" si="2"/>
        <v>16.87540349841752</v>
      </c>
      <c r="H39" s="166">
        <f t="shared" si="2"/>
        <v>8.941120049640942</v>
      </c>
      <c r="I39" s="166">
        <f t="shared" si="2"/>
        <v>7.442714591104281</v>
      </c>
      <c r="J39" s="166">
        <f t="shared" si="2"/>
        <v>15.369328990540469</v>
      </c>
      <c r="K39" s="166">
        <f t="shared" si="2"/>
        <v>11.459818010553423</v>
      </c>
      <c r="L39" s="166">
        <f t="shared" si="2"/>
        <v>8.612465098172091</v>
      </c>
      <c r="M39" s="166">
        <f t="shared" si="2"/>
        <v>14.36271765850938</v>
      </c>
      <c r="N39" s="166">
        <f t="shared" si="2"/>
        <v>100</v>
      </c>
    </row>
    <row r="40" ht="16.5" customHeight="1"/>
    <row r="41" spans="1:15" s="86" customFormat="1" ht="22.5" customHeight="1">
      <c r="A41" s="157" t="s">
        <v>206</v>
      </c>
      <c r="B41" s="97"/>
      <c r="C41" s="97"/>
      <c r="D41" s="97"/>
      <c r="E41" s="97"/>
      <c r="F41" s="97"/>
      <c r="G41" s="97"/>
      <c r="H41" s="97"/>
      <c r="J41" s="97"/>
      <c r="K41" s="97"/>
      <c r="L41" s="97"/>
      <c r="M41" s="97"/>
      <c r="N41" s="97"/>
      <c r="O41" s="97"/>
    </row>
    <row r="42" spans="1:15" s="86" customFormat="1" ht="21" customHeight="1">
      <c r="A42" s="150"/>
      <c r="B42" s="150"/>
      <c r="C42" s="150"/>
      <c r="D42" s="150"/>
      <c r="E42" s="150">
        <v>1998</v>
      </c>
      <c r="F42" s="150">
        <v>1999</v>
      </c>
      <c r="G42" s="150">
        <v>2000</v>
      </c>
      <c r="H42" s="150">
        <v>2001</v>
      </c>
      <c r="I42" s="150">
        <v>2002</v>
      </c>
      <c r="J42" s="266">
        <v>2003</v>
      </c>
      <c r="K42" s="150">
        <v>2004</v>
      </c>
      <c r="L42" s="150">
        <v>2005</v>
      </c>
      <c r="M42" s="150">
        <v>2006</v>
      </c>
      <c r="N42" s="150">
        <v>2007</v>
      </c>
      <c r="O42" s="150">
        <v>2008</v>
      </c>
    </row>
    <row r="43" spans="5:15" s="86" customFormat="1" ht="13.5" customHeight="1">
      <c r="E43" s="136"/>
      <c r="I43" s="149"/>
      <c r="J43" s="267"/>
      <c r="K43" s="149"/>
      <c r="M43" s="136"/>
      <c r="N43" s="136"/>
      <c r="O43" s="136" t="s">
        <v>157</v>
      </c>
    </row>
    <row r="44" spans="1:11" s="86" customFormat="1" ht="15">
      <c r="A44" s="87" t="s">
        <v>1</v>
      </c>
      <c r="B44" s="180" t="s">
        <v>2</v>
      </c>
      <c r="C44" s="88"/>
      <c r="E44" s="136"/>
      <c r="H44" s="136"/>
      <c r="I44" s="97"/>
      <c r="J44" s="194"/>
      <c r="K44" s="97"/>
    </row>
    <row r="45" spans="2:11" s="86" customFormat="1" ht="15">
      <c r="B45" s="89" t="s">
        <v>3</v>
      </c>
      <c r="C45" s="89"/>
      <c r="E45" s="136"/>
      <c r="H45" s="136"/>
      <c r="I45" s="97"/>
      <c r="J45" s="194"/>
      <c r="K45" s="97"/>
    </row>
    <row r="46" spans="3:15" s="86" customFormat="1" ht="15">
      <c r="C46" s="86" t="s">
        <v>4</v>
      </c>
      <c r="E46" s="168">
        <v>7809</v>
      </c>
      <c r="F46" s="168">
        <v>8063</v>
      </c>
      <c r="G46" s="168">
        <v>8088</v>
      </c>
      <c r="H46" s="168">
        <v>7930</v>
      </c>
      <c r="I46" s="170">
        <v>7873</v>
      </c>
      <c r="J46" s="169">
        <v>8052.082</v>
      </c>
      <c r="K46" s="168">
        <v>9020</v>
      </c>
      <c r="L46" s="168">
        <v>8444.28767860023</v>
      </c>
      <c r="M46" s="168">
        <v>8453.976110197178</v>
      </c>
      <c r="N46" s="168">
        <v>8631.763960118704</v>
      </c>
      <c r="O46" s="168">
        <v>8675.275056316184</v>
      </c>
    </row>
    <row r="47" spans="3:15" s="86" customFormat="1" ht="15">
      <c r="C47" s="86" t="s">
        <v>5</v>
      </c>
      <c r="E47" s="168"/>
      <c r="F47" s="168"/>
      <c r="G47" s="168"/>
      <c r="H47" s="168"/>
      <c r="I47" s="170"/>
      <c r="J47" s="169"/>
      <c r="K47" s="168"/>
      <c r="L47" s="168"/>
      <c r="M47" s="168"/>
      <c r="N47" s="168"/>
      <c r="O47" s="168"/>
    </row>
    <row r="48" spans="3:15" s="86" customFormat="1" ht="15">
      <c r="C48" s="92" t="s">
        <v>6</v>
      </c>
      <c r="E48" s="168">
        <v>5904</v>
      </c>
      <c r="F48" s="168">
        <v>5619</v>
      </c>
      <c r="G48" s="168">
        <v>5567</v>
      </c>
      <c r="H48" s="168">
        <v>5570</v>
      </c>
      <c r="I48" s="170">
        <v>5168</v>
      </c>
      <c r="J48" s="169">
        <v>5381.315</v>
      </c>
      <c r="K48" s="168">
        <v>5308</v>
      </c>
      <c r="L48" s="168">
        <v>4405.419175423346</v>
      </c>
      <c r="M48" s="168">
        <v>4955.370388249584</v>
      </c>
      <c r="N48" s="168">
        <v>5816.548160451497</v>
      </c>
      <c r="O48" s="168">
        <v>4393.187748499799</v>
      </c>
    </row>
    <row r="49" spans="3:15" s="86" customFormat="1" ht="15">
      <c r="C49" s="92" t="s">
        <v>7</v>
      </c>
      <c r="E49" s="168">
        <v>162</v>
      </c>
      <c r="F49" s="168">
        <v>317</v>
      </c>
      <c r="G49" s="168">
        <v>305</v>
      </c>
      <c r="H49" s="168">
        <v>186</v>
      </c>
      <c r="I49" s="170">
        <v>194</v>
      </c>
      <c r="J49" s="169">
        <v>121.506</v>
      </c>
      <c r="K49" s="168">
        <v>114</v>
      </c>
      <c r="L49" s="168">
        <v>145.5009806822028</v>
      </c>
      <c r="M49" s="168">
        <v>323.42665933768774</v>
      </c>
      <c r="N49" s="168">
        <v>214.05358603081527</v>
      </c>
      <c r="O49" s="168">
        <v>284.1124915318308</v>
      </c>
    </row>
    <row r="50" spans="3:15" s="86" customFormat="1" ht="15">
      <c r="C50" s="92" t="s">
        <v>8</v>
      </c>
      <c r="E50" s="168">
        <v>22</v>
      </c>
      <c r="F50" s="168">
        <v>33</v>
      </c>
      <c r="G50" s="168">
        <v>70</v>
      </c>
      <c r="H50" s="168">
        <v>48</v>
      </c>
      <c r="I50" s="170">
        <v>42</v>
      </c>
      <c r="J50" s="169">
        <v>60.31</v>
      </c>
      <c r="K50" s="168">
        <v>40</v>
      </c>
      <c r="L50" s="168">
        <v>34.283524814978996</v>
      </c>
      <c r="M50" s="168">
        <v>87.67518293378973</v>
      </c>
      <c r="N50" s="168">
        <v>18.974660143479202</v>
      </c>
      <c r="O50" s="168">
        <v>50.76410237754749</v>
      </c>
    </row>
    <row r="51" spans="3:15" s="86" customFormat="1" ht="15">
      <c r="C51" s="86" t="s">
        <v>9</v>
      </c>
      <c r="E51" s="168">
        <v>6088</v>
      </c>
      <c r="F51" s="168">
        <v>5969</v>
      </c>
      <c r="G51" s="168">
        <v>5942</v>
      </c>
      <c r="H51" s="168">
        <v>5804</v>
      </c>
      <c r="I51" s="170">
        <v>5404</v>
      </c>
      <c r="J51" s="169">
        <v>5563.131</v>
      </c>
      <c r="K51" s="168">
        <v>5463</v>
      </c>
      <c r="L51" s="168">
        <v>4585.203680920527</v>
      </c>
      <c r="M51" s="168">
        <v>5366.472230521062</v>
      </c>
      <c r="N51" s="168">
        <v>6049.576406625792</v>
      </c>
      <c r="O51" s="168">
        <v>4728.064342409178</v>
      </c>
    </row>
    <row r="52" spans="3:16" s="86" customFormat="1" ht="18">
      <c r="C52" s="87" t="s">
        <v>171</v>
      </c>
      <c r="E52" s="168">
        <v>959</v>
      </c>
      <c r="F52" s="168">
        <v>956</v>
      </c>
      <c r="G52" s="168">
        <v>787</v>
      </c>
      <c r="H52" s="168">
        <v>691.2</v>
      </c>
      <c r="I52" s="170">
        <v>892.6</v>
      </c>
      <c r="J52" s="169">
        <v>816.584</v>
      </c>
      <c r="K52" s="168">
        <v>750</v>
      </c>
      <c r="L52" s="168">
        <v>548.5053250709516</v>
      </c>
      <c r="M52" s="168">
        <v>484.2436878066584</v>
      </c>
      <c r="N52" s="168">
        <v>662.9417715656195</v>
      </c>
      <c r="O52" s="168">
        <v>662.9417715656195</v>
      </c>
      <c r="P52" s="259">
        <v>2</v>
      </c>
    </row>
    <row r="53" spans="3:15" s="86" customFormat="1" ht="15">
      <c r="C53" s="86" t="s">
        <v>10</v>
      </c>
      <c r="E53" s="168">
        <v>14856</v>
      </c>
      <c r="F53" s="168">
        <v>14988</v>
      </c>
      <c r="G53" s="168">
        <v>14817</v>
      </c>
      <c r="H53" s="168">
        <v>14425.2</v>
      </c>
      <c r="I53" s="170">
        <v>14169.6</v>
      </c>
      <c r="J53" s="169">
        <v>14431.797</v>
      </c>
      <c r="K53" s="168">
        <v>15233</v>
      </c>
      <c r="L53" s="168">
        <v>13577.99668459171</v>
      </c>
      <c r="M53" s="168">
        <v>14304.692028524898</v>
      </c>
      <c r="N53" s="168">
        <v>15344.282138310115</v>
      </c>
      <c r="O53" s="261">
        <f>SUM(O51:O52)+O46</f>
        <v>14066.281170290982</v>
      </c>
    </row>
    <row r="54" spans="5:15" s="86" customFormat="1" ht="6" customHeight="1">
      <c r="E54" s="172"/>
      <c r="F54" s="171"/>
      <c r="G54" s="171"/>
      <c r="H54" s="172"/>
      <c r="I54" s="173"/>
      <c r="J54" s="195"/>
      <c r="K54" s="173"/>
      <c r="L54" s="139"/>
      <c r="M54" s="139"/>
      <c r="N54" s="139"/>
      <c r="O54" s="139"/>
    </row>
    <row r="55" spans="1:15" s="86" customFormat="1" ht="15">
      <c r="A55" s="87" t="s">
        <v>11</v>
      </c>
      <c r="B55" s="180" t="s">
        <v>12</v>
      </c>
      <c r="C55" s="88"/>
      <c r="E55" s="172"/>
      <c r="F55" s="171"/>
      <c r="G55" s="171"/>
      <c r="H55" s="172"/>
      <c r="I55" s="173"/>
      <c r="J55" s="195"/>
      <c r="K55" s="173"/>
      <c r="L55" s="139"/>
      <c r="M55" s="139"/>
      <c r="N55" s="139"/>
      <c r="O55" s="139"/>
    </row>
    <row r="56" spans="2:15" s="86" customFormat="1" ht="15">
      <c r="B56" s="89" t="s">
        <v>13</v>
      </c>
      <c r="C56" s="89"/>
      <c r="E56" s="172"/>
      <c r="F56" s="171"/>
      <c r="G56" s="171"/>
      <c r="H56" s="172"/>
      <c r="I56" s="173"/>
      <c r="J56" s="195"/>
      <c r="K56" s="173"/>
      <c r="L56" s="139"/>
      <c r="M56" s="139"/>
      <c r="N56" s="139"/>
      <c r="O56" s="139"/>
    </row>
    <row r="57" spans="3:15" s="86" customFormat="1" ht="15">
      <c r="C57" s="86" t="s">
        <v>4</v>
      </c>
      <c r="E57" s="168">
        <v>7809</v>
      </c>
      <c r="F57" s="168">
        <v>8063</v>
      </c>
      <c r="G57" s="168">
        <v>8088</v>
      </c>
      <c r="H57" s="168">
        <v>7930</v>
      </c>
      <c r="I57" s="170">
        <v>7873</v>
      </c>
      <c r="J57" s="169">
        <v>8052.082</v>
      </c>
      <c r="K57" s="168">
        <v>9020</v>
      </c>
      <c r="L57" s="168">
        <v>8444.28767860023</v>
      </c>
      <c r="M57" s="168">
        <v>8453.976110197178</v>
      </c>
      <c r="N57" s="168">
        <v>8631.763960118704</v>
      </c>
      <c r="O57" s="168">
        <v>8675.275056316184</v>
      </c>
    </row>
    <row r="58" spans="3:15" s="86" customFormat="1" ht="15">
      <c r="C58" s="86" t="s">
        <v>5</v>
      </c>
      <c r="E58" s="168"/>
      <c r="F58" s="168"/>
      <c r="G58" s="168"/>
      <c r="H58" s="168"/>
      <c r="I58" s="170"/>
      <c r="J58" s="169"/>
      <c r="K58" s="168"/>
      <c r="L58" s="168"/>
      <c r="M58" s="168"/>
      <c r="N58" s="168"/>
      <c r="O58" s="168"/>
    </row>
    <row r="59" spans="3:15" s="86" customFormat="1" ht="15" customHeight="1">
      <c r="C59" s="92" t="s">
        <v>6</v>
      </c>
      <c r="E59" s="168">
        <v>7130</v>
      </c>
      <c r="F59" s="168">
        <v>7081</v>
      </c>
      <c r="G59" s="168">
        <v>7113</v>
      </c>
      <c r="H59" s="168">
        <v>7094</v>
      </c>
      <c r="I59" s="170">
        <v>6787</v>
      </c>
      <c r="J59" s="169">
        <v>7489.539</v>
      </c>
      <c r="K59" s="168">
        <v>6313</v>
      </c>
      <c r="L59" s="168">
        <v>6251.045783712217</v>
      </c>
      <c r="M59" s="168">
        <v>6943.925377887996</v>
      </c>
      <c r="N59" s="168">
        <v>7356.749747670337</v>
      </c>
      <c r="O59" s="168">
        <v>6044.823461627645</v>
      </c>
    </row>
    <row r="60" spans="3:15" s="86" customFormat="1" ht="15">
      <c r="C60" s="92" t="s">
        <v>7</v>
      </c>
      <c r="E60" s="168">
        <v>158</v>
      </c>
      <c r="F60" s="168">
        <v>178</v>
      </c>
      <c r="G60" s="168">
        <v>143</v>
      </c>
      <c r="H60" s="168">
        <v>148</v>
      </c>
      <c r="I60" s="170">
        <v>168</v>
      </c>
      <c r="J60" s="169">
        <v>128.345</v>
      </c>
      <c r="K60" s="168">
        <v>88</v>
      </c>
      <c r="L60" s="168">
        <v>234.68603184605965</v>
      </c>
      <c r="M60" s="168">
        <v>144.35623184507708</v>
      </c>
      <c r="N60" s="168">
        <v>339.66210795972296</v>
      </c>
      <c r="O60" s="168">
        <v>209.3577099761662</v>
      </c>
    </row>
    <row r="61" spans="3:15" s="86" customFormat="1" ht="15">
      <c r="C61" s="92" t="s">
        <v>8</v>
      </c>
      <c r="E61" s="168">
        <v>6</v>
      </c>
      <c r="F61" s="168">
        <v>23</v>
      </c>
      <c r="G61" s="168">
        <v>33</v>
      </c>
      <c r="H61" s="168">
        <v>31</v>
      </c>
      <c r="I61" s="170">
        <v>29</v>
      </c>
      <c r="J61" s="169">
        <v>35.581</v>
      </c>
      <c r="K61" s="168">
        <v>22</v>
      </c>
      <c r="L61" s="168">
        <v>44.9139155292925</v>
      </c>
      <c r="M61" s="168">
        <v>16.31599110651154</v>
      </c>
      <c r="N61" s="168">
        <v>24.525152891733562</v>
      </c>
      <c r="O61" s="168">
        <v>80.0756713212035</v>
      </c>
    </row>
    <row r="62" spans="3:15" s="86" customFormat="1" ht="15.75" customHeight="1">
      <c r="C62" s="86" t="s">
        <v>9</v>
      </c>
      <c r="E62" s="168">
        <v>7294</v>
      </c>
      <c r="F62" s="168">
        <v>7282</v>
      </c>
      <c r="G62" s="168">
        <v>7289</v>
      </c>
      <c r="H62" s="168">
        <v>7273</v>
      </c>
      <c r="I62" s="170">
        <v>6984</v>
      </c>
      <c r="J62" s="169">
        <v>7653.465</v>
      </c>
      <c r="K62" s="168">
        <v>6424</v>
      </c>
      <c r="L62" s="168">
        <v>6530.6457310875685</v>
      </c>
      <c r="M62" s="168">
        <v>7104.597600839584</v>
      </c>
      <c r="N62" s="168">
        <v>7720.937008521792</v>
      </c>
      <c r="O62" s="168">
        <v>6334.256842925014</v>
      </c>
    </row>
    <row r="63" spans="3:16" s="86" customFormat="1" ht="18">
      <c r="C63" s="87" t="s">
        <v>171</v>
      </c>
      <c r="E63" s="168">
        <v>335</v>
      </c>
      <c r="F63" s="168">
        <v>334</v>
      </c>
      <c r="G63" s="168">
        <v>334</v>
      </c>
      <c r="H63" s="168">
        <v>256.3</v>
      </c>
      <c r="I63" s="170">
        <v>286.6</v>
      </c>
      <c r="J63" s="169">
        <v>287.808</v>
      </c>
      <c r="K63" s="168">
        <v>300</v>
      </c>
      <c r="L63" s="168">
        <v>329</v>
      </c>
      <c r="M63" s="168">
        <v>217.1464623254592</v>
      </c>
      <c r="N63" s="168">
        <v>287.23196703220367</v>
      </c>
      <c r="O63" s="168">
        <v>287.23196703220367</v>
      </c>
      <c r="P63" s="259">
        <v>2</v>
      </c>
    </row>
    <row r="64" spans="1:16" s="86" customFormat="1" ht="15">
      <c r="A64" s="97"/>
      <c r="B64" s="97"/>
      <c r="C64" s="97" t="s">
        <v>10</v>
      </c>
      <c r="D64" s="97"/>
      <c r="E64" s="170">
        <f>E57+E62+E63</f>
        <v>15438</v>
      </c>
      <c r="F64" s="170">
        <v>15679</v>
      </c>
      <c r="G64" s="170">
        <v>15711</v>
      </c>
      <c r="H64" s="170">
        <v>15459.3</v>
      </c>
      <c r="I64" s="170">
        <v>15143.6</v>
      </c>
      <c r="J64" s="169">
        <v>15993.355</v>
      </c>
      <c r="K64" s="170">
        <v>15744</v>
      </c>
      <c r="L64" s="170">
        <v>15304</v>
      </c>
      <c r="M64" s="170">
        <v>15775.72017336222</v>
      </c>
      <c r="N64" s="170">
        <v>16639.9329356727</v>
      </c>
      <c r="O64" s="261">
        <f>SUM(O62:O63)+O57</f>
        <v>15296.763866273403</v>
      </c>
      <c r="P64" s="174"/>
    </row>
    <row r="65" spans="1:14" s="86" customFormat="1" ht="15">
      <c r="A65" s="97"/>
      <c r="B65" s="97"/>
      <c r="C65" s="97"/>
      <c r="D65" s="97"/>
      <c r="E65" s="170"/>
      <c r="F65" s="170"/>
      <c r="G65" s="170"/>
      <c r="H65" s="170"/>
      <c r="I65" s="170"/>
      <c r="J65" s="170"/>
      <c r="K65" s="170"/>
      <c r="L65" s="170"/>
      <c r="M65" s="170"/>
      <c r="N65" s="170"/>
    </row>
    <row r="66" spans="1:14" s="86" customFormat="1" ht="15">
      <c r="A66" s="98" t="s">
        <v>178</v>
      </c>
      <c r="B66" s="263" t="s">
        <v>208</v>
      </c>
      <c r="C66" s="97"/>
      <c r="D66" s="97"/>
      <c r="E66" s="170"/>
      <c r="F66" s="170"/>
      <c r="G66" s="170"/>
      <c r="H66" s="170"/>
      <c r="I66" s="170"/>
      <c r="J66" s="170"/>
      <c r="K66" s="170"/>
      <c r="L66" s="170"/>
      <c r="M66" s="170"/>
      <c r="N66" s="170"/>
    </row>
    <row r="67" s="86" customFormat="1" ht="15"/>
    <row r="68" spans="2:15" s="86" customFormat="1" ht="15">
      <c r="B68" s="86" t="s">
        <v>179</v>
      </c>
      <c r="M68" s="136"/>
      <c r="O68" s="136" t="s">
        <v>157</v>
      </c>
    </row>
    <row r="69" spans="3:15" s="86" customFormat="1" ht="15">
      <c r="C69" s="86" t="s">
        <v>180</v>
      </c>
      <c r="E69" s="175">
        <f aca="true" t="shared" si="3" ref="E69:M69">E53</f>
        <v>14856</v>
      </c>
      <c r="F69" s="175">
        <f t="shared" si="3"/>
        <v>14988</v>
      </c>
      <c r="G69" s="175">
        <f t="shared" si="3"/>
        <v>14817</v>
      </c>
      <c r="H69" s="175">
        <f t="shared" si="3"/>
        <v>14425.2</v>
      </c>
      <c r="I69" s="175">
        <f t="shared" si="3"/>
        <v>14169.6</v>
      </c>
      <c r="J69" s="268">
        <f t="shared" si="3"/>
        <v>14431.797</v>
      </c>
      <c r="K69" s="176">
        <f t="shared" si="3"/>
        <v>15233</v>
      </c>
      <c r="L69" s="176">
        <f t="shared" si="3"/>
        <v>13577.99668459171</v>
      </c>
      <c r="M69" s="176">
        <f t="shared" si="3"/>
        <v>14304.692028524898</v>
      </c>
      <c r="N69" s="175">
        <f>N53</f>
        <v>15344.282138310115</v>
      </c>
      <c r="O69" s="175">
        <f>O53</f>
        <v>14066.281170290982</v>
      </c>
    </row>
    <row r="70" spans="5:15" s="86" customFormat="1" ht="15">
      <c r="E70" s="168"/>
      <c r="F70" s="168"/>
      <c r="G70" s="168"/>
      <c r="H70" s="168"/>
      <c r="I70" s="168"/>
      <c r="J70" s="168"/>
      <c r="K70" s="168"/>
      <c r="L70" s="168"/>
      <c r="M70" s="149"/>
      <c r="O70" s="136" t="s">
        <v>203</v>
      </c>
    </row>
    <row r="71" spans="3:15" s="86" customFormat="1" ht="15">
      <c r="C71" s="86" t="s">
        <v>202</v>
      </c>
      <c r="E71" s="177">
        <f aca="true" t="shared" si="4" ref="E71:N71">100*E69/$K69</f>
        <v>97.52510995864242</v>
      </c>
      <c r="F71" s="177">
        <f t="shared" si="4"/>
        <v>98.39164970787107</v>
      </c>
      <c r="G71" s="177">
        <f t="shared" si="4"/>
        <v>97.26908685091577</v>
      </c>
      <c r="H71" s="177">
        <f t="shared" si="4"/>
        <v>94.69703932252347</v>
      </c>
      <c r="I71" s="177">
        <f t="shared" si="4"/>
        <v>93.01910326265345</v>
      </c>
      <c r="J71" s="177">
        <f t="shared" si="4"/>
        <v>94.74034661589968</v>
      </c>
      <c r="K71" s="270">
        <f t="shared" si="4"/>
        <v>100</v>
      </c>
      <c r="L71" s="177">
        <f t="shared" si="4"/>
        <v>89.13540789464787</v>
      </c>
      <c r="M71" s="177">
        <f t="shared" si="4"/>
        <v>93.90594123629553</v>
      </c>
      <c r="N71" s="177">
        <f t="shared" si="4"/>
        <v>100.7305333047339</v>
      </c>
      <c r="O71" s="177">
        <f>100*O69/$K69</f>
        <v>92.34084665063338</v>
      </c>
    </row>
    <row r="72" s="86" customFormat="1" ht="15">
      <c r="M72" s="97"/>
    </row>
    <row r="73" spans="2:14" s="86" customFormat="1" ht="18">
      <c r="B73" s="86" t="s">
        <v>207</v>
      </c>
      <c r="M73" s="149"/>
      <c r="N73" s="136"/>
    </row>
    <row r="74" spans="3:18" s="86" customFormat="1" ht="15">
      <c r="C74" s="86" t="s">
        <v>202</v>
      </c>
      <c r="E74" s="254">
        <v>87.3</v>
      </c>
      <c r="F74" s="254">
        <v>89.5</v>
      </c>
      <c r="G74" s="254">
        <v>91.9</v>
      </c>
      <c r="H74" s="254">
        <v>94</v>
      </c>
      <c r="I74" s="254">
        <v>95.3</v>
      </c>
      <c r="J74" s="254">
        <v>97.4</v>
      </c>
      <c r="K74" s="255">
        <v>100</v>
      </c>
      <c r="L74" s="254">
        <v>102.2</v>
      </c>
      <c r="M74" s="254">
        <v>104.9</v>
      </c>
      <c r="N74" s="254">
        <v>107</v>
      </c>
      <c r="O74" s="254">
        <v>107.6</v>
      </c>
      <c r="Q74" s="139" t="s">
        <v>223</v>
      </c>
      <c r="R74" s="139"/>
    </row>
    <row r="75" s="86" customFormat="1" ht="15">
      <c r="M75" s="97"/>
    </row>
    <row r="76" spans="2:13" s="86" customFormat="1" ht="15">
      <c r="B76" s="86" t="s">
        <v>181</v>
      </c>
      <c r="K76" s="97"/>
      <c r="M76" s="97"/>
    </row>
    <row r="77" spans="3:15" s="86" customFormat="1" ht="15">
      <c r="C77" s="86" t="s">
        <v>202</v>
      </c>
      <c r="E77" s="178">
        <f aca="true" t="shared" si="5" ref="E77:O77">100*E71/E74</f>
        <v>111.71261163647472</v>
      </c>
      <c r="F77" s="178">
        <f t="shared" si="5"/>
        <v>109.93480414287271</v>
      </c>
      <c r="G77" s="178">
        <f t="shared" si="5"/>
        <v>105.84231431002804</v>
      </c>
      <c r="H77" s="178">
        <f t="shared" si="5"/>
        <v>100.7415311941739</v>
      </c>
      <c r="I77" s="178">
        <f t="shared" si="5"/>
        <v>97.60661412660383</v>
      </c>
      <c r="J77" s="269">
        <f t="shared" si="5"/>
        <v>97.2693497083159</v>
      </c>
      <c r="K77" s="179">
        <f t="shared" si="5"/>
        <v>100</v>
      </c>
      <c r="L77" s="179">
        <f t="shared" si="5"/>
        <v>87.216641775585</v>
      </c>
      <c r="M77" s="179">
        <f t="shared" si="5"/>
        <v>89.51948640256961</v>
      </c>
      <c r="N77" s="178">
        <f t="shared" si="5"/>
        <v>94.140685331527</v>
      </c>
      <c r="O77" s="178">
        <f t="shared" si="5"/>
        <v>85.81863071620202</v>
      </c>
    </row>
    <row r="78" spans="1:15" s="86" customFormat="1" ht="15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</row>
    <row r="79" ht="4.5" customHeight="1"/>
    <row r="80" s="84" customFormat="1" ht="12.75">
      <c r="A80" s="84" t="s">
        <v>218</v>
      </c>
    </row>
    <row r="81" s="84" customFormat="1" ht="12.75">
      <c r="A81" s="84" t="s">
        <v>224</v>
      </c>
    </row>
    <row r="82" spans="1:2" ht="15">
      <c r="A82" s="85"/>
      <c r="B82" s="99"/>
    </row>
    <row r="83" s="84" customFormat="1" ht="12.75">
      <c r="B83" s="252" t="s">
        <v>217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  <headerFooter alignWithMargins="0">
    <oddHeader>&amp;R&amp;"Arial,Bold"&amp;16ROAD FREIGHT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75" zoomScaleNormal="75" workbookViewId="0" topLeftCell="A1">
      <selection activeCell="D2" sqref="D2"/>
    </sheetView>
  </sheetViews>
  <sheetFormatPr defaultColWidth="9.140625" defaultRowHeight="12.75"/>
  <cols>
    <col min="1" max="1" width="3.28125" style="0" customWidth="1"/>
    <col min="2" max="3" width="2.8515625" style="0" customWidth="1"/>
    <col min="4" max="4" width="25.7109375" style="0" customWidth="1"/>
    <col min="5" max="5" width="5.140625" style="0" customWidth="1"/>
    <col min="6" max="6" width="14.140625" style="0" customWidth="1"/>
    <col min="7" max="7" width="2.57421875" style="0" customWidth="1"/>
    <col min="8" max="8" width="16.8515625" style="0" customWidth="1"/>
    <col min="9" max="9" width="1.7109375" style="0" customWidth="1"/>
    <col min="10" max="10" width="14.28125" style="0" customWidth="1"/>
    <col min="11" max="11" width="1.57421875" style="0" customWidth="1"/>
    <col min="12" max="12" width="18.421875" style="0" customWidth="1"/>
    <col min="13" max="13" width="8.00390625" style="0" customWidth="1"/>
    <col min="16" max="16" width="11.00390625" style="0" customWidth="1"/>
  </cols>
  <sheetData>
    <row r="1" ht="12.75">
      <c r="N1" s="62"/>
    </row>
    <row r="2" spans="1:14" s="17" customFormat="1" ht="15.75">
      <c r="A2" s="207" t="s">
        <v>210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7" customFormat="1" ht="17.25" customHeight="1">
      <c r="A3" s="272" t="s">
        <v>220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18"/>
      <c r="N3" s="18"/>
    </row>
    <row r="4" spans="1:14" s="26" customFormat="1" ht="13.5" customHeight="1">
      <c r="A4" s="116"/>
      <c r="B4" s="27"/>
      <c r="C4" s="27"/>
      <c r="D4" s="101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2" s="17" customFormat="1" ht="15.75">
      <c r="A5" s="181"/>
      <c r="B5" s="181"/>
      <c r="C5" s="181"/>
      <c r="D5" s="181"/>
      <c r="E5" s="181"/>
      <c r="F5" s="182" t="s">
        <v>19</v>
      </c>
      <c r="G5" s="182"/>
      <c r="H5" s="182" t="s">
        <v>20</v>
      </c>
      <c r="I5" s="183"/>
      <c r="J5" s="182" t="s">
        <v>19</v>
      </c>
      <c r="K5" s="182"/>
      <c r="L5" s="190" t="s">
        <v>20</v>
      </c>
    </row>
    <row r="6" spans="1:12" s="17" customFormat="1" ht="15.75">
      <c r="A6" s="185"/>
      <c r="B6" s="185"/>
      <c r="C6" s="185"/>
      <c r="D6" s="185"/>
      <c r="E6" s="185"/>
      <c r="F6" s="186" t="s">
        <v>4</v>
      </c>
      <c r="G6" s="186"/>
      <c r="H6" s="186" t="s">
        <v>4</v>
      </c>
      <c r="I6" s="187"/>
      <c r="J6" s="186" t="s">
        <v>4</v>
      </c>
      <c r="K6" s="186"/>
      <c r="L6" s="191" t="s">
        <v>4</v>
      </c>
    </row>
    <row r="7" spans="6:14" ht="12.75">
      <c r="F7" s="9" t="s">
        <v>21</v>
      </c>
      <c r="G7" s="8"/>
      <c r="H7" s="8"/>
      <c r="I7" s="108"/>
      <c r="J7" s="9" t="s">
        <v>199</v>
      </c>
      <c r="K7" s="8"/>
      <c r="L7" s="8"/>
      <c r="N7" s="1"/>
    </row>
    <row r="8" spans="1:9" s="86" customFormat="1" ht="15.75">
      <c r="A8" s="193" t="s">
        <v>22</v>
      </c>
      <c r="B8" s="88"/>
      <c r="C8" s="88"/>
      <c r="I8" s="194"/>
    </row>
    <row r="9" spans="2:12" s="86" customFormat="1" ht="15">
      <c r="B9" s="89"/>
      <c r="C9" s="89"/>
      <c r="F9" s="139"/>
      <c r="G9" s="139"/>
      <c r="H9" s="139"/>
      <c r="I9" s="195"/>
      <c r="J9" s="139"/>
      <c r="K9" s="139"/>
      <c r="L9" s="139"/>
    </row>
    <row r="10" spans="3:12" s="86" customFormat="1" ht="15">
      <c r="C10" s="86" t="s">
        <v>6</v>
      </c>
      <c r="F10" s="139"/>
      <c r="G10" s="139"/>
      <c r="H10" s="139"/>
      <c r="I10" s="195"/>
      <c r="J10" s="139"/>
      <c r="K10" s="139"/>
      <c r="L10" s="139"/>
    </row>
    <row r="11" spans="4:12" s="86" customFormat="1" ht="15">
      <c r="D11" s="196" t="s">
        <v>133</v>
      </c>
      <c r="F11" s="168">
        <v>3588.7359062060186</v>
      </c>
      <c r="G11" s="168"/>
      <c r="H11" s="168">
        <v>2618.9611733588044</v>
      </c>
      <c r="I11" s="169"/>
      <c r="J11" s="197">
        <v>769.2580287908023</v>
      </c>
      <c r="K11" s="197"/>
      <c r="L11" s="197">
        <v>607.2756676334554</v>
      </c>
    </row>
    <row r="12" spans="4:12" s="86" customFormat="1" ht="15">
      <c r="D12" s="196" t="s">
        <v>134</v>
      </c>
      <c r="F12" s="168">
        <v>2317.805702552593</v>
      </c>
      <c r="G12" s="168"/>
      <c r="H12" s="168">
        <v>2136.737522066316</v>
      </c>
      <c r="I12" s="169"/>
      <c r="J12" s="197">
        <v>907.9541060884508</v>
      </c>
      <c r="K12" s="197"/>
      <c r="L12" s="197">
        <v>850.9841127702981</v>
      </c>
    </row>
    <row r="13" spans="4:17" s="86" customFormat="1" ht="15">
      <c r="D13" s="196" t="s">
        <v>23</v>
      </c>
      <c r="F13" s="168">
        <v>7097.610080650206</v>
      </c>
      <c r="G13" s="168"/>
      <c r="H13" s="168">
        <v>3684.608016524281</v>
      </c>
      <c r="I13" s="169"/>
      <c r="J13" s="197">
        <v>1894.1853297157493</v>
      </c>
      <c r="K13" s="197"/>
      <c r="L13" s="197">
        <v>948.035359607901</v>
      </c>
      <c r="Q13" s="139"/>
    </row>
    <row r="14" spans="4:17" s="86" customFormat="1" ht="15">
      <c r="D14" s="196" t="s">
        <v>24</v>
      </c>
      <c r="F14" s="168">
        <v>1136.0600489719131</v>
      </c>
      <c r="G14" s="168"/>
      <c r="H14" s="168">
        <v>564.8815947091871</v>
      </c>
      <c r="I14" s="169"/>
      <c r="J14" s="197">
        <v>523.5949305267126</v>
      </c>
      <c r="K14" s="197"/>
      <c r="L14" s="197">
        <v>296.2999445018984</v>
      </c>
      <c r="Q14" s="139"/>
    </row>
    <row r="15" spans="4:17" s="86" customFormat="1" ht="15">
      <c r="D15" s="196" t="s">
        <v>25</v>
      </c>
      <c r="F15" s="168">
        <v>1554.7985851036128</v>
      </c>
      <c r="G15" s="168"/>
      <c r="H15" s="168">
        <v>995.8376045871926</v>
      </c>
      <c r="I15" s="169"/>
      <c r="J15" s="197">
        <v>662.56944300459</v>
      </c>
      <c r="K15" s="197"/>
      <c r="L15" s="197">
        <v>458.63421597138137</v>
      </c>
      <c r="Q15" s="139"/>
    </row>
    <row r="16" spans="4:12" s="86" customFormat="1" ht="15">
      <c r="D16" s="196" t="s">
        <v>145</v>
      </c>
      <c r="F16" s="168">
        <v>833.379331945525</v>
      </c>
      <c r="G16" s="168"/>
      <c r="H16" s="168">
        <v>671.0187606672197</v>
      </c>
      <c r="I16" s="169"/>
      <c r="J16" s="197">
        <v>520.9926697214887</v>
      </c>
      <c r="K16" s="197"/>
      <c r="L16" s="197">
        <v>438.6541970292321</v>
      </c>
    </row>
    <row r="17" spans="4:12" s="86" customFormat="1" ht="15">
      <c r="D17" s="196" t="s">
        <v>135</v>
      </c>
      <c r="F17" s="168">
        <v>160.87773710579557</v>
      </c>
      <c r="G17" s="168"/>
      <c r="H17" s="168">
        <v>230.54552955135884</v>
      </c>
      <c r="I17" s="169"/>
      <c r="J17" s="197">
        <v>114.04913212998117</v>
      </c>
      <c r="K17" s="197"/>
      <c r="L17" s="197">
        <v>153.98732673207903</v>
      </c>
    </row>
    <row r="18" spans="4:12" s="86" customFormat="1" ht="15">
      <c r="D18" s="196" t="s">
        <v>136</v>
      </c>
      <c r="F18" s="168">
        <v>489.07947677850785</v>
      </c>
      <c r="G18" s="168"/>
      <c r="H18" s="168">
        <v>708.2113301982662</v>
      </c>
      <c r="I18" s="169"/>
      <c r="J18" s="197">
        <v>306.43371325606154</v>
      </c>
      <c r="K18" s="197"/>
      <c r="L18" s="197">
        <v>466.16038938948424</v>
      </c>
    </row>
    <row r="19" spans="4:12" s="86" customFormat="1" ht="15">
      <c r="D19" s="196" t="s">
        <v>26</v>
      </c>
      <c r="F19" s="168">
        <v>584.1760999539547</v>
      </c>
      <c r="G19" s="168"/>
      <c r="H19" s="168">
        <v>244.59941463355472</v>
      </c>
      <c r="I19" s="169"/>
      <c r="J19" s="197">
        <v>345.7861083938082</v>
      </c>
      <c r="K19" s="197"/>
      <c r="L19" s="197">
        <v>173.15653486407</v>
      </c>
    </row>
    <row r="20" spans="4:12" s="86" customFormat="1" ht="15">
      <c r="D20" s="87" t="s">
        <v>27</v>
      </c>
      <c r="F20" s="168">
        <v>17762.522969268128</v>
      </c>
      <c r="G20" s="168"/>
      <c r="H20" s="168">
        <v>11855.400946296177</v>
      </c>
      <c r="I20" s="169"/>
      <c r="J20" s="197">
        <v>6044.823461627644</v>
      </c>
      <c r="K20" s="197"/>
      <c r="L20" s="197">
        <v>4393.187748499799</v>
      </c>
    </row>
    <row r="21" spans="3:12" s="86" customFormat="1" ht="15">
      <c r="C21" s="86" t="s">
        <v>7</v>
      </c>
      <c r="F21" s="168">
        <v>362.73470238741646</v>
      </c>
      <c r="G21" s="168"/>
      <c r="H21" s="168">
        <v>628.9260964936446</v>
      </c>
      <c r="I21" s="169"/>
      <c r="J21" s="197">
        <v>209.3577099761662</v>
      </c>
      <c r="K21" s="197"/>
      <c r="L21" s="197">
        <v>284.1124915318308</v>
      </c>
    </row>
    <row r="22" spans="3:12" s="86" customFormat="1" ht="15">
      <c r="C22" s="86" t="s">
        <v>8</v>
      </c>
      <c r="F22" s="168">
        <v>328.77773641169284</v>
      </c>
      <c r="G22" s="168"/>
      <c r="H22" s="168">
        <v>360.3879866744231</v>
      </c>
      <c r="I22" s="169"/>
      <c r="J22" s="197">
        <v>80.0756713212035</v>
      </c>
      <c r="K22" s="197"/>
      <c r="L22" s="197">
        <v>50.76410237754749</v>
      </c>
    </row>
    <row r="23" spans="1:13" s="86" customFormat="1" ht="19.5" customHeight="1">
      <c r="A23" s="153"/>
      <c r="B23" s="153"/>
      <c r="C23" s="153" t="s">
        <v>9</v>
      </c>
      <c r="D23" s="153"/>
      <c r="E23" s="153"/>
      <c r="F23" s="198">
        <v>18454.035408067237</v>
      </c>
      <c r="G23" s="198"/>
      <c r="H23" s="198">
        <v>12844.715029464243</v>
      </c>
      <c r="I23" s="199"/>
      <c r="J23" s="200">
        <v>6334.256842925014</v>
      </c>
      <c r="K23" s="200"/>
      <c r="L23" s="200">
        <v>4728.064342409178</v>
      </c>
      <c r="M23" s="97"/>
    </row>
    <row r="25" ht="12.75" customHeight="1"/>
    <row r="27" spans="1:13" s="17" customFormat="1" ht="19.5" customHeight="1">
      <c r="A27" s="121" t="s">
        <v>209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6" s="17" customFormat="1" ht="19.5" customHeight="1">
      <c r="A28" s="18" t="s">
        <v>221</v>
      </c>
      <c r="B28" s="18"/>
      <c r="C28" s="18"/>
      <c r="D28" s="206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26" customFormat="1" ht="13.5" customHeight="1">
      <c r="A29" s="28"/>
      <c r="B29" s="27"/>
      <c r="C29" s="27"/>
      <c r="D29" s="11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s="17" customFormat="1" ht="15.75">
      <c r="A30" s="181"/>
      <c r="B30" s="181"/>
      <c r="C30" s="181"/>
      <c r="D30" s="181"/>
      <c r="E30" s="181"/>
      <c r="F30" s="182" t="s">
        <v>28</v>
      </c>
      <c r="G30" s="182"/>
      <c r="H30" s="182" t="s">
        <v>28</v>
      </c>
      <c r="I30" s="182"/>
      <c r="J30" s="182" t="s">
        <v>28</v>
      </c>
      <c r="K30" s="184"/>
      <c r="L30" s="58"/>
      <c r="M30" s="58"/>
      <c r="N30" s="58"/>
      <c r="O30" s="58"/>
      <c r="P30" s="58"/>
    </row>
    <row r="31" spans="1:16" s="17" customFormat="1" ht="15.75">
      <c r="A31" s="18"/>
      <c r="B31" s="18"/>
      <c r="C31" s="18"/>
      <c r="D31" s="18"/>
      <c r="E31" s="18"/>
      <c r="F31" s="113" t="s">
        <v>29</v>
      </c>
      <c r="G31" s="113"/>
      <c r="H31" s="113" t="s">
        <v>30</v>
      </c>
      <c r="I31" s="113"/>
      <c r="J31" s="113" t="s">
        <v>31</v>
      </c>
      <c r="K31" s="30"/>
      <c r="L31" s="58"/>
      <c r="M31" s="58"/>
      <c r="N31" s="58"/>
      <c r="O31" s="58"/>
      <c r="P31" s="58"/>
    </row>
    <row r="32" spans="1:16" s="17" customFormat="1" ht="15.75">
      <c r="A32" s="18"/>
      <c r="B32" s="18"/>
      <c r="C32" s="18"/>
      <c r="D32" s="18"/>
      <c r="E32" s="18"/>
      <c r="F32" s="113" t="s">
        <v>32</v>
      </c>
      <c r="G32" s="113"/>
      <c r="H32" s="113" t="s">
        <v>4</v>
      </c>
      <c r="I32" s="113"/>
      <c r="J32" s="113" t="s">
        <v>4</v>
      </c>
      <c r="K32" s="30"/>
      <c r="L32" s="58"/>
      <c r="M32" s="58"/>
      <c r="N32" s="58"/>
      <c r="O32" s="58"/>
      <c r="P32" s="58"/>
    </row>
    <row r="33" spans="1:16" s="17" customFormat="1" ht="15.75">
      <c r="A33" s="18"/>
      <c r="B33" s="18"/>
      <c r="C33" s="18"/>
      <c r="D33" s="18"/>
      <c r="E33" s="18"/>
      <c r="F33" s="43"/>
      <c r="G33" s="43"/>
      <c r="H33" s="113" t="s">
        <v>33</v>
      </c>
      <c r="I33" s="113"/>
      <c r="J33" s="114" t="s">
        <v>34</v>
      </c>
      <c r="K33" s="30"/>
      <c r="L33" s="43"/>
      <c r="M33" s="43"/>
      <c r="N33" s="113"/>
      <c r="O33" s="113"/>
      <c r="P33" s="114"/>
    </row>
    <row r="34" spans="1:16" s="17" customFormat="1" ht="15.75">
      <c r="A34" s="185"/>
      <c r="B34" s="185"/>
      <c r="C34" s="185"/>
      <c r="D34" s="185"/>
      <c r="E34" s="185"/>
      <c r="F34" s="192"/>
      <c r="G34" s="192"/>
      <c r="H34" s="186" t="s">
        <v>35</v>
      </c>
      <c r="I34" s="186"/>
      <c r="J34" s="186" t="s">
        <v>35</v>
      </c>
      <c r="K34" s="188"/>
      <c r="L34" s="43"/>
      <c r="M34" s="43"/>
      <c r="N34" s="113"/>
      <c r="O34" s="113"/>
      <c r="P34" s="113"/>
    </row>
    <row r="35" spans="11:16" ht="12.75">
      <c r="K35" s="7" t="s">
        <v>21</v>
      </c>
      <c r="L35" s="14"/>
      <c r="M35" s="4"/>
      <c r="N35" s="4"/>
      <c r="O35" s="115"/>
      <c r="P35" s="24"/>
    </row>
    <row r="36" spans="1:16" ht="17.25" customHeight="1">
      <c r="A36" s="86" t="s">
        <v>36</v>
      </c>
      <c r="B36" s="86"/>
      <c r="C36" s="86"/>
      <c r="D36" s="86"/>
      <c r="F36" s="257">
        <v>14539.60879896902</v>
      </c>
      <c r="G36" s="131"/>
      <c r="H36" s="257">
        <v>1771.9522360503092</v>
      </c>
      <c r="I36" s="131"/>
      <c r="J36" s="257">
        <v>2508.5128942309752</v>
      </c>
      <c r="K36" s="112"/>
      <c r="L36" s="111"/>
      <c r="M36" s="112"/>
      <c r="N36" s="111"/>
      <c r="O36" s="112"/>
      <c r="P36" s="111"/>
    </row>
    <row r="37" spans="1:16" ht="15">
      <c r="A37" s="86" t="s">
        <v>37</v>
      </c>
      <c r="B37" s="86"/>
      <c r="C37" s="86"/>
      <c r="D37" s="86"/>
      <c r="F37" s="257">
        <v>18890.86746869239</v>
      </c>
      <c r="G37" s="131"/>
      <c r="H37" s="257">
        <v>5224.712139621106</v>
      </c>
      <c r="I37" s="131"/>
      <c r="J37" s="257">
        <v>3098.3915954328413</v>
      </c>
      <c r="K37" s="112"/>
      <c r="L37" s="111"/>
      <c r="M37" s="112"/>
      <c r="N37" s="111"/>
      <c r="O37" s="112"/>
      <c r="P37" s="111"/>
    </row>
    <row r="38" spans="1:16" ht="15">
      <c r="A38" s="86" t="s">
        <v>38</v>
      </c>
      <c r="B38" s="86"/>
      <c r="C38" s="86"/>
      <c r="D38" s="86"/>
      <c r="F38" s="257">
        <v>2194.224944356055</v>
      </c>
      <c r="G38" s="131"/>
      <c r="H38" s="257">
        <v>52.94432174658402</v>
      </c>
      <c r="I38" s="131"/>
      <c r="J38" s="257">
        <v>176.67823228594034</v>
      </c>
      <c r="K38" s="112"/>
      <c r="L38" s="111"/>
      <c r="M38" s="112"/>
      <c r="N38" s="111"/>
      <c r="O38" s="112"/>
      <c r="P38" s="111"/>
    </row>
    <row r="39" spans="1:16" ht="15">
      <c r="A39" s="86" t="s">
        <v>39</v>
      </c>
      <c r="B39" s="87"/>
      <c r="C39" s="86"/>
      <c r="D39" s="86"/>
      <c r="F39" s="257">
        <v>9102.401882774991</v>
      </c>
      <c r="G39" s="131"/>
      <c r="H39" s="257">
        <v>401.4325375801336</v>
      </c>
      <c r="I39" s="131"/>
      <c r="J39" s="257">
        <v>73.26876308303514</v>
      </c>
      <c r="K39" s="112"/>
      <c r="L39" s="111"/>
      <c r="M39" s="112"/>
      <c r="N39" s="111"/>
      <c r="O39" s="112"/>
      <c r="P39" s="111"/>
    </row>
    <row r="40" spans="1:16" ht="15">
      <c r="A40" s="86" t="s">
        <v>40</v>
      </c>
      <c r="B40" s="86"/>
      <c r="C40" s="86"/>
      <c r="D40" s="86"/>
      <c r="F40" s="257">
        <v>2376.8051319733586</v>
      </c>
      <c r="G40" s="131"/>
      <c r="H40" s="257">
        <v>85.41371129739498</v>
      </c>
      <c r="I40" s="131"/>
      <c r="J40" s="257">
        <v>117.88905876417736</v>
      </c>
      <c r="K40" s="112"/>
      <c r="L40" s="111"/>
      <c r="M40" s="112"/>
      <c r="N40" s="111"/>
      <c r="O40" s="112"/>
      <c r="P40" s="111"/>
    </row>
    <row r="41" spans="1:16" ht="15">
      <c r="A41" s="86" t="s">
        <v>41</v>
      </c>
      <c r="B41" s="86"/>
      <c r="C41" s="86"/>
      <c r="D41" s="86"/>
      <c r="F41" s="257">
        <v>1458.9895821582995</v>
      </c>
      <c r="G41" s="131"/>
      <c r="H41" s="257">
        <v>571.9570608180084</v>
      </c>
      <c r="I41" s="131"/>
      <c r="J41" s="257">
        <v>362.5990118692705</v>
      </c>
      <c r="K41" s="112"/>
      <c r="L41" s="111"/>
      <c r="M41" s="112"/>
      <c r="N41" s="111"/>
      <c r="O41" s="112"/>
      <c r="P41" s="111"/>
    </row>
    <row r="42" spans="1:16" ht="15">
      <c r="A42" s="86" t="s">
        <v>42</v>
      </c>
      <c r="B42" s="86"/>
      <c r="C42" s="86"/>
      <c r="D42" s="86"/>
      <c r="F42" s="257">
        <v>54903.93691574222</v>
      </c>
      <c r="G42" s="131"/>
      <c r="H42" s="257">
        <v>1917.9450992808581</v>
      </c>
      <c r="I42" s="131"/>
      <c r="J42" s="257">
        <v>751.8354228263775</v>
      </c>
      <c r="K42" s="112"/>
      <c r="L42" s="111"/>
      <c r="M42" s="112"/>
      <c r="N42" s="111"/>
      <c r="O42" s="112"/>
      <c r="P42" s="111"/>
    </row>
    <row r="43" spans="1:16" ht="15">
      <c r="A43" s="86" t="s">
        <v>43</v>
      </c>
      <c r="B43" s="86"/>
      <c r="C43" s="86"/>
      <c r="D43" s="86"/>
      <c r="F43" s="257">
        <v>1232.970939932401</v>
      </c>
      <c r="G43" s="131"/>
      <c r="H43" s="257">
        <v>298.26225309943425</v>
      </c>
      <c r="I43" s="131"/>
      <c r="J43" s="257">
        <v>37.176685364655</v>
      </c>
      <c r="K43" s="112"/>
      <c r="L43" s="111"/>
      <c r="M43" s="112"/>
      <c r="N43" s="111"/>
      <c r="O43" s="112"/>
      <c r="P43" s="111"/>
    </row>
    <row r="44" spans="1:16" ht="15">
      <c r="A44" s="86" t="s">
        <v>44</v>
      </c>
      <c r="B44" s="86"/>
      <c r="C44" s="86"/>
      <c r="D44" s="86"/>
      <c r="F44" s="257">
        <v>2442.7110168954914</v>
      </c>
      <c r="G44" s="131"/>
      <c r="H44" s="257">
        <v>840.8521172742578</v>
      </c>
      <c r="I44" s="131"/>
      <c r="J44" s="257">
        <v>817.2221475652693</v>
      </c>
      <c r="K44" s="112"/>
      <c r="L44" s="111"/>
      <c r="M44" s="112"/>
      <c r="N44" s="111"/>
      <c r="O44" s="112"/>
      <c r="P44" s="111"/>
    </row>
    <row r="45" spans="1:16" ht="15">
      <c r="A45" s="201" t="s">
        <v>196</v>
      </c>
      <c r="B45" s="86"/>
      <c r="C45" s="86"/>
      <c r="D45" s="86"/>
      <c r="F45" s="257">
        <v>5204.18301575889</v>
      </c>
      <c r="G45" s="131"/>
      <c r="H45" s="257">
        <v>1063.9799017148187</v>
      </c>
      <c r="I45" s="131"/>
      <c r="J45" s="257">
        <v>568.4045931739863</v>
      </c>
      <c r="K45" s="112"/>
      <c r="L45" s="111"/>
      <c r="M45" s="112"/>
      <c r="N45" s="111"/>
      <c r="O45" s="112"/>
      <c r="P45" s="111"/>
    </row>
    <row r="46" spans="1:16" ht="15">
      <c r="A46" s="202" t="s">
        <v>146</v>
      </c>
      <c r="B46" s="139"/>
      <c r="C46" s="139"/>
      <c r="D46" s="139"/>
      <c r="E46" s="15"/>
      <c r="F46" s="257">
        <v>662.7980641073702</v>
      </c>
      <c r="G46" s="131"/>
      <c r="H46" s="257">
        <v>247.5353871349398</v>
      </c>
      <c r="I46" s="131"/>
      <c r="J46" s="257">
        <v>159.81407197493468</v>
      </c>
      <c r="K46" s="112"/>
      <c r="L46" s="111"/>
      <c r="M46" s="112"/>
      <c r="N46" s="111"/>
      <c r="O46" s="112"/>
      <c r="P46" s="111"/>
    </row>
    <row r="47" spans="1:16" ht="13.5" customHeight="1">
      <c r="A47" s="201" t="s">
        <v>151</v>
      </c>
      <c r="B47" s="86"/>
      <c r="C47" s="86"/>
      <c r="D47" s="86"/>
      <c r="F47" s="257">
        <v>37198.62167799312</v>
      </c>
      <c r="G47" s="131"/>
      <c r="H47" s="257">
        <v>5977.048642449392</v>
      </c>
      <c r="I47" s="131"/>
      <c r="J47" s="257">
        <v>4172.922552892788</v>
      </c>
      <c r="K47" s="112"/>
      <c r="L47" s="111"/>
      <c r="M47" s="112"/>
      <c r="N47" s="111"/>
      <c r="O47" s="112"/>
      <c r="P47" s="111"/>
    </row>
    <row r="48" spans="1:16" s="62" customFormat="1" ht="20.25" customHeight="1">
      <c r="A48" s="203" t="s">
        <v>144</v>
      </c>
      <c r="B48" s="158"/>
      <c r="C48" s="158"/>
      <c r="D48" s="158"/>
      <c r="E48" s="69"/>
      <c r="F48" s="257">
        <v>150208.1194393536</v>
      </c>
      <c r="G48" s="131"/>
      <c r="H48" s="257">
        <v>18454.035408067237</v>
      </c>
      <c r="I48" s="131"/>
      <c r="J48" s="257">
        <v>12844.715029464252</v>
      </c>
      <c r="K48" s="112"/>
      <c r="L48" s="111"/>
      <c r="M48" s="112"/>
      <c r="N48" s="111"/>
      <c r="O48" s="112"/>
      <c r="P48" s="111"/>
    </row>
    <row r="49" spans="1:16" s="62" customFormat="1" ht="21" customHeight="1">
      <c r="A49" s="203"/>
      <c r="B49" s="158"/>
      <c r="C49" s="158"/>
      <c r="D49" s="158"/>
      <c r="E49" s="69"/>
      <c r="F49" s="111"/>
      <c r="G49" s="112"/>
      <c r="H49" s="111"/>
      <c r="I49" s="112"/>
      <c r="J49" s="134"/>
      <c r="K49" s="7" t="s">
        <v>199</v>
      </c>
      <c r="L49" s="111"/>
      <c r="M49" s="112"/>
      <c r="N49" s="111"/>
      <c r="O49" s="112"/>
      <c r="P49" s="111"/>
    </row>
    <row r="50" spans="1:11" ht="19.5" customHeight="1">
      <c r="A50" s="86" t="s">
        <v>36</v>
      </c>
      <c r="B50" s="86"/>
      <c r="C50" s="86"/>
      <c r="D50" s="86"/>
      <c r="F50" s="257">
        <v>1437.00012195277</v>
      </c>
      <c r="G50" s="131"/>
      <c r="H50" s="257">
        <v>579.4179305935102</v>
      </c>
      <c r="I50" s="131"/>
      <c r="J50" s="257">
        <v>942.4608116997429</v>
      </c>
      <c r="K50" t="s">
        <v>177</v>
      </c>
    </row>
    <row r="51" spans="1:10" ht="15">
      <c r="A51" s="86" t="s">
        <v>37</v>
      </c>
      <c r="B51" s="86"/>
      <c r="C51" s="86"/>
      <c r="D51" s="86"/>
      <c r="F51" s="257">
        <v>1673.7278452216617</v>
      </c>
      <c r="G51" s="131"/>
      <c r="H51" s="257">
        <v>1926.0179049098738</v>
      </c>
      <c r="I51" s="131"/>
      <c r="J51" s="257">
        <v>1171.5987500523452</v>
      </c>
    </row>
    <row r="52" spans="1:10" ht="15">
      <c r="A52" s="86" t="s">
        <v>38</v>
      </c>
      <c r="B52" s="86"/>
      <c r="C52" s="86"/>
      <c r="D52" s="86"/>
      <c r="F52" s="257">
        <v>178.19181889572891</v>
      </c>
      <c r="G52" s="131"/>
      <c r="H52" s="257">
        <v>14.21585047688449</v>
      </c>
      <c r="I52" s="131"/>
      <c r="J52" s="257">
        <v>65.80014147477301</v>
      </c>
    </row>
    <row r="53" spans="1:10" ht="15">
      <c r="A53" s="86" t="s">
        <v>39</v>
      </c>
      <c r="B53" s="87"/>
      <c r="C53" s="86"/>
      <c r="D53" s="86"/>
      <c r="F53" s="257">
        <v>664.8266769252574</v>
      </c>
      <c r="G53" s="131"/>
      <c r="H53" s="257">
        <v>117.70035085753226</v>
      </c>
      <c r="I53" s="131"/>
      <c r="J53" s="257">
        <v>19.75437366405272</v>
      </c>
    </row>
    <row r="54" spans="1:14" ht="15">
      <c r="A54" s="86" t="s">
        <v>40</v>
      </c>
      <c r="B54" s="86"/>
      <c r="C54" s="86"/>
      <c r="D54" s="86"/>
      <c r="F54" s="257">
        <v>137.21483024410284</v>
      </c>
      <c r="G54" s="131"/>
      <c r="H54" s="257">
        <v>18.85984023233179</v>
      </c>
      <c r="I54" s="131"/>
      <c r="J54" s="257">
        <v>34.515932562506485</v>
      </c>
      <c r="N54" s="4"/>
    </row>
    <row r="55" spans="1:14" ht="15">
      <c r="A55" s="86" t="s">
        <v>41</v>
      </c>
      <c r="B55" s="86"/>
      <c r="C55" s="86"/>
      <c r="D55" s="86"/>
      <c r="F55" s="257">
        <v>148.7465444489445</v>
      </c>
      <c r="G55" s="131"/>
      <c r="H55" s="257">
        <v>218.0468836221713</v>
      </c>
      <c r="I55" s="131"/>
      <c r="J55" s="257">
        <v>119.17177609547498</v>
      </c>
      <c r="N55" s="4"/>
    </row>
    <row r="56" spans="1:10" ht="15">
      <c r="A56" s="86" t="s">
        <v>42</v>
      </c>
      <c r="B56" s="86"/>
      <c r="C56" s="86"/>
      <c r="D56" s="86"/>
      <c r="F56" s="257">
        <v>1838.1495012159226</v>
      </c>
      <c r="G56" s="131"/>
      <c r="H56" s="257">
        <v>507.52217202315694</v>
      </c>
      <c r="I56" s="131"/>
      <c r="J56" s="257">
        <v>238.54745658909056</v>
      </c>
    </row>
    <row r="57" spans="1:10" ht="15">
      <c r="A57" s="86" t="s">
        <v>43</v>
      </c>
      <c r="B57" s="86"/>
      <c r="C57" s="86"/>
      <c r="D57" s="86"/>
      <c r="F57" s="257">
        <v>88.09605525964152</v>
      </c>
      <c r="G57" s="131"/>
      <c r="H57" s="257">
        <v>116.25871544268975</v>
      </c>
      <c r="I57" s="131"/>
      <c r="J57" s="257">
        <v>2.3421311779732648</v>
      </c>
    </row>
    <row r="58" spans="1:10" ht="15">
      <c r="A58" s="86" t="s">
        <v>44</v>
      </c>
      <c r="B58" s="86"/>
      <c r="C58" s="86"/>
      <c r="D58" s="86"/>
      <c r="F58" s="257">
        <v>177.14103943873766</v>
      </c>
      <c r="G58" s="131"/>
      <c r="H58" s="257">
        <v>316.2343964957698</v>
      </c>
      <c r="I58" s="131"/>
      <c r="J58" s="257">
        <v>319.95001384925655</v>
      </c>
    </row>
    <row r="59" spans="1:10" ht="15">
      <c r="A59" s="201" t="s">
        <v>196</v>
      </c>
      <c r="B59" s="86"/>
      <c r="C59" s="86"/>
      <c r="D59" s="86"/>
      <c r="F59" s="257">
        <v>310.7637582842741</v>
      </c>
      <c r="G59" s="131"/>
      <c r="H59" s="257">
        <v>440.79677032045976</v>
      </c>
      <c r="I59" s="131"/>
      <c r="J59" s="257">
        <v>233.02019645763863</v>
      </c>
    </row>
    <row r="60" spans="1:10" ht="15">
      <c r="A60" s="202" t="s">
        <v>146</v>
      </c>
      <c r="B60" s="139"/>
      <c r="C60" s="139"/>
      <c r="D60" s="139"/>
      <c r="F60" s="257">
        <v>58.474437116962164</v>
      </c>
      <c r="G60" s="131"/>
      <c r="H60" s="257">
        <v>89.98428339328039</v>
      </c>
      <c r="I60" s="131"/>
      <c r="J60" s="257">
        <v>63.61646804627726</v>
      </c>
    </row>
    <row r="61" spans="1:10" ht="15">
      <c r="A61" s="201" t="s">
        <v>151</v>
      </c>
      <c r="B61" s="86"/>
      <c r="C61" s="86"/>
      <c r="D61" s="86"/>
      <c r="F61" s="257">
        <v>1962.9424273122152</v>
      </c>
      <c r="G61" s="131"/>
      <c r="H61" s="257">
        <v>1989.2017445573542</v>
      </c>
      <c r="I61" s="131"/>
      <c r="J61" s="257">
        <v>1517.2862907400468</v>
      </c>
    </row>
    <row r="62" spans="1:13" ht="20.25" customHeight="1">
      <c r="A62" s="204" t="s">
        <v>144</v>
      </c>
      <c r="B62" s="164"/>
      <c r="C62" s="164"/>
      <c r="D62" s="164"/>
      <c r="E62" s="189"/>
      <c r="F62" s="258">
        <v>8675.275056316219</v>
      </c>
      <c r="G62" s="205"/>
      <c r="H62" s="258">
        <v>6334.256842925015</v>
      </c>
      <c r="I62" s="205"/>
      <c r="J62" s="258">
        <v>4728.064342409178</v>
      </c>
      <c r="K62" s="189"/>
      <c r="L62" s="4"/>
      <c r="M62" s="4"/>
    </row>
  </sheetData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4" r:id="rId1"/>
  <headerFooter alignWithMargins="0">
    <oddHeader>&amp;R&amp;"Arial,Bold"&amp;12ROAD FREIGHT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workbookViewId="0" topLeftCell="A1">
      <selection activeCell="B9" sqref="B9"/>
    </sheetView>
  </sheetViews>
  <sheetFormatPr defaultColWidth="9.140625" defaultRowHeight="12.75"/>
  <cols>
    <col min="1" max="1" width="23.57421875" style="0" customWidth="1"/>
    <col min="2" max="2" width="12.57421875" style="0" customWidth="1"/>
    <col min="3" max="3" width="12.7109375" style="0" customWidth="1"/>
    <col min="4" max="4" width="12.57421875" style="0" customWidth="1"/>
    <col min="5" max="5" width="13.28125" style="0" customWidth="1"/>
    <col min="6" max="8" width="12.57421875" style="0" customWidth="1"/>
  </cols>
  <sheetData>
    <row r="1" s="26" customFormat="1" ht="18">
      <c r="A1" s="35" t="s">
        <v>160</v>
      </c>
    </row>
    <row r="2" spans="1:14" s="26" customFormat="1" ht="19.5" customHeight="1" thickBot="1">
      <c r="A2" s="36" t="s">
        <v>143</v>
      </c>
      <c r="B2" s="25"/>
      <c r="C2" s="25"/>
      <c r="D2" s="25"/>
      <c r="E2" s="25"/>
      <c r="F2" s="25"/>
      <c r="G2" s="25"/>
      <c r="H2" s="25"/>
      <c r="N2" s="27"/>
    </row>
    <row r="3" spans="1:26" s="17" customFormat="1" ht="21" customHeight="1">
      <c r="A3" s="18"/>
      <c r="B3" s="273" t="s">
        <v>69</v>
      </c>
      <c r="C3" s="273"/>
      <c r="D3" s="273"/>
      <c r="E3" s="273"/>
      <c r="F3" s="273"/>
      <c r="G3" s="273"/>
      <c r="H3" s="273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2:26" s="17" customFormat="1" ht="15.75">
      <c r="B4" s="43" t="s">
        <v>71</v>
      </c>
      <c r="C4" s="43" t="s">
        <v>72</v>
      </c>
      <c r="D4" s="58" t="s">
        <v>153</v>
      </c>
      <c r="E4" s="43" t="s">
        <v>74</v>
      </c>
      <c r="F4" s="43" t="s">
        <v>75</v>
      </c>
      <c r="G4" s="43" t="s">
        <v>76</v>
      </c>
      <c r="H4" s="43" t="s">
        <v>77</v>
      </c>
      <c r="I4" s="32"/>
      <c r="J4" s="32"/>
      <c r="K4" s="32"/>
      <c r="L4" s="32"/>
      <c r="M4" s="32"/>
      <c r="N4" s="32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17" customFormat="1" ht="16.5" thickBot="1">
      <c r="A5" s="16"/>
      <c r="B5" s="34"/>
      <c r="C5" s="34"/>
      <c r="D5" s="29" t="s">
        <v>109</v>
      </c>
      <c r="E5" s="34"/>
      <c r="F5" s="34"/>
      <c r="G5" s="34"/>
      <c r="H5" s="34"/>
      <c r="I5" s="32"/>
      <c r="J5" s="32"/>
      <c r="K5" s="32"/>
      <c r="L5" s="32"/>
      <c r="M5" s="32"/>
      <c r="N5" s="32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6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61" t="s">
        <v>85</v>
      </c>
      <c r="B7" s="4"/>
      <c r="C7" s="4"/>
      <c r="D7" s="4"/>
      <c r="E7" s="4"/>
      <c r="F7" s="4"/>
      <c r="G7" s="4"/>
      <c r="H7" s="23" t="s">
        <v>86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8.25" customHeight="1">
      <c r="A8" s="1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8" ht="12.75">
      <c r="A9" s="4" t="s">
        <v>71</v>
      </c>
      <c r="B9" s="42">
        <f>average!B6</f>
        <v>1486</v>
      </c>
      <c r="C9" s="42">
        <f>average!C6</f>
        <v>18.2</v>
      </c>
      <c r="D9" s="42">
        <f>average!D6</f>
        <v>50.2</v>
      </c>
      <c r="E9" s="42">
        <f>average!E6</f>
        <v>41.4</v>
      </c>
      <c r="F9" s="42">
        <f>average!F6</f>
        <v>14.8</v>
      </c>
      <c r="G9" s="42">
        <f>average!G6</f>
        <v>12.8</v>
      </c>
      <c r="H9" s="42">
        <f>average!H6</f>
        <v>0</v>
      </c>
    </row>
    <row r="10" spans="1:8" ht="12.75">
      <c r="A10" s="4" t="s">
        <v>72</v>
      </c>
      <c r="B10" s="42">
        <f>average!B7</f>
        <v>119.6</v>
      </c>
      <c r="C10" s="42">
        <f>average!C7</f>
        <v>4982.2</v>
      </c>
      <c r="D10" s="42">
        <f>average!D7</f>
        <v>272.8</v>
      </c>
      <c r="E10" s="42">
        <f>average!E7</f>
        <v>658.6</v>
      </c>
      <c r="F10" s="42">
        <f>average!F7</f>
        <v>481.6</v>
      </c>
      <c r="G10" s="42">
        <f>average!G7</f>
        <v>163.6</v>
      </c>
      <c r="H10" s="42">
        <f>average!H7</f>
        <v>2.8</v>
      </c>
    </row>
    <row r="11" spans="1:8" ht="12.75">
      <c r="A11" s="4" t="s">
        <v>152</v>
      </c>
      <c r="B11" s="42">
        <f>average!B8</f>
        <v>28.2</v>
      </c>
      <c r="C11" s="42">
        <f>average!C8</f>
        <v>151.6</v>
      </c>
      <c r="D11" s="42">
        <f>average!D8</f>
        <v>4715.6</v>
      </c>
      <c r="E11" s="42">
        <f>average!E8</f>
        <v>57</v>
      </c>
      <c r="F11" s="42">
        <f>average!F8</f>
        <v>30.2</v>
      </c>
      <c r="G11" s="42">
        <f>average!G8</f>
        <v>6.2</v>
      </c>
      <c r="H11" s="42">
        <f>average!H8</f>
        <v>0.2</v>
      </c>
    </row>
    <row r="12" spans="1:8" ht="12.75">
      <c r="A12" s="4" t="s">
        <v>74</v>
      </c>
      <c r="B12" s="42">
        <f>average!B9</f>
        <v>39.8</v>
      </c>
      <c r="C12" s="42">
        <f>average!C9</f>
        <v>852.4</v>
      </c>
      <c r="D12" s="42">
        <f>average!D9</f>
        <v>19.6</v>
      </c>
      <c r="E12" s="42">
        <f>average!E9</f>
        <v>6050.6</v>
      </c>
      <c r="F12" s="42">
        <f>average!F9</f>
        <v>165.2</v>
      </c>
      <c r="G12" s="42">
        <f>average!G9</f>
        <v>63.8</v>
      </c>
      <c r="H12" s="42">
        <f>average!H9</f>
        <v>0</v>
      </c>
    </row>
    <row r="13" spans="1:8" ht="12.75">
      <c r="A13" s="4" t="s">
        <v>75</v>
      </c>
      <c r="B13" s="42">
        <f>average!B10</f>
        <v>22.6</v>
      </c>
      <c r="C13" s="42">
        <f>average!C10</f>
        <v>461.2</v>
      </c>
      <c r="D13" s="42">
        <f>average!D10</f>
        <v>21.2</v>
      </c>
      <c r="E13" s="42">
        <f>average!E10</f>
        <v>142</v>
      </c>
      <c r="F13" s="42">
        <f>average!F10</f>
        <v>15348.8</v>
      </c>
      <c r="G13" s="42">
        <f>average!G10</f>
        <v>513.2</v>
      </c>
      <c r="H13" s="42">
        <f>average!H10</f>
        <v>5.6</v>
      </c>
    </row>
    <row r="14" spans="1:8" ht="12.75">
      <c r="A14" s="4" t="s">
        <v>76</v>
      </c>
      <c r="B14" s="42">
        <f>average!B11</f>
        <v>13.8</v>
      </c>
      <c r="C14" s="42">
        <f>average!C11</f>
        <v>210.4</v>
      </c>
      <c r="D14" s="42">
        <f>average!D11</f>
        <v>20.2</v>
      </c>
      <c r="E14" s="42">
        <f>average!E11</f>
        <v>21.8</v>
      </c>
      <c r="F14" s="42">
        <f>average!F11</f>
        <v>526.8</v>
      </c>
      <c r="G14" s="42">
        <f>average!G11</f>
        <v>5547.6</v>
      </c>
      <c r="H14" s="42">
        <f>average!H11</f>
        <v>27</v>
      </c>
    </row>
    <row r="15" spans="1:8" ht="12.75">
      <c r="A15" s="4" t="s">
        <v>77</v>
      </c>
      <c r="B15" s="42">
        <f>average!B12</f>
        <v>0</v>
      </c>
      <c r="C15" s="59">
        <f>average!C12</f>
        <v>0.6</v>
      </c>
      <c r="D15" s="59">
        <f>average!D12</f>
        <v>0</v>
      </c>
      <c r="E15" s="59">
        <f>average!E12</f>
        <v>0</v>
      </c>
      <c r="F15" s="59">
        <f>average!F12</f>
        <v>2.6</v>
      </c>
      <c r="G15" s="59">
        <f>average!G12</f>
        <v>6.4</v>
      </c>
      <c r="H15" s="59">
        <f>average!H12</f>
        <v>1434.8</v>
      </c>
    </row>
    <row r="16" spans="1:8" ht="12.75">
      <c r="A16" s="4" t="s">
        <v>78</v>
      </c>
      <c r="B16" s="42">
        <f>average!B13</f>
        <v>326.8</v>
      </c>
      <c r="C16" s="42">
        <f>average!C13</f>
        <v>1031.2</v>
      </c>
      <c r="D16" s="42">
        <f>average!D13</f>
        <v>131.8</v>
      </c>
      <c r="E16" s="42">
        <f>average!E13</f>
        <v>666</v>
      </c>
      <c r="F16" s="42">
        <f>average!F13</f>
        <v>409.4</v>
      </c>
      <c r="G16" s="42">
        <f>average!G13</f>
        <v>181</v>
      </c>
      <c r="H16" s="42">
        <f>average!H13</f>
        <v>1.2</v>
      </c>
    </row>
    <row r="17" spans="1:8" ht="12.75">
      <c r="A17" s="4" t="s">
        <v>79</v>
      </c>
      <c r="B17" s="42">
        <f>average!B14</f>
        <v>120.6</v>
      </c>
      <c r="C17" s="42">
        <f>average!C14</f>
        <v>1960.2</v>
      </c>
      <c r="D17" s="42">
        <f>average!D14</f>
        <v>722.4</v>
      </c>
      <c r="E17" s="42">
        <f>average!E14</f>
        <v>1205.4</v>
      </c>
      <c r="F17" s="42">
        <f>average!F14</f>
        <v>942.8</v>
      </c>
      <c r="G17" s="42">
        <f>average!G14</f>
        <v>576.2</v>
      </c>
      <c r="H17" s="42">
        <f>average!H14</f>
        <v>16</v>
      </c>
    </row>
    <row r="18" spans="1:8" ht="12.75">
      <c r="A18" s="4" t="s">
        <v>80</v>
      </c>
      <c r="B18" s="42">
        <f>average!B15</f>
        <v>44</v>
      </c>
      <c r="C18" s="42">
        <f>average!C15</f>
        <v>438.2</v>
      </c>
      <c r="D18" s="42">
        <f>average!D15</f>
        <v>88.6</v>
      </c>
      <c r="E18" s="42">
        <f>average!E15</f>
        <v>658.8</v>
      </c>
      <c r="F18" s="42">
        <f>average!F15</f>
        <v>1002.4</v>
      </c>
      <c r="G18" s="42">
        <f>average!G15</f>
        <v>214.2</v>
      </c>
      <c r="H18" s="42">
        <f>average!H15</f>
        <v>6.6</v>
      </c>
    </row>
    <row r="19" spans="1:8" ht="12.75">
      <c r="A19" s="4" t="s">
        <v>81</v>
      </c>
      <c r="B19" s="42">
        <f>average!B16</f>
        <v>2201.4</v>
      </c>
      <c r="C19" s="42">
        <f>average!C16</f>
        <v>10106.2</v>
      </c>
      <c r="D19" s="42">
        <f>average!D16</f>
        <v>6042.4</v>
      </c>
      <c r="E19" s="42">
        <f>average!E16</f>
        <v>9501.6</v>
      </c>
      <c r="F19" s="42">
        <f>average!F16</f>
        <v>18924.6</v>
      </c>
      <c r="G19" s="42">
        <f>average!G16</f>
        <v>7285</v>
      </c>
      <c r="H19" s="42">
        <f>average!H16</f>
        <v>1494.2</v>
      </c>
    </row>
    <row r="20" spans="1:8" ht="12.75">
      <c r="A20" s="4"/>
      <c r="B20" s="42"/>
      <c r="C20" s="42"/>
      <c r="D20" s="42"/>
      <c r="E20" s="42"/>
      <c r="F20" s="42"/>
      <c r="G20" s="42"/>
      <c r="H20" s="42"/>
    </row>
    <row r="21" spans="1:8" ht="12.75">
      <c r="A21" s="4" t="s">
        <v>5</v>
      </c>
      <c r="B21" s="42">
        <f>average!B17</f>
        <v>660.6</v>
      </c>
      <c r="C21" s="42">
        <f>average!C17</f>
        <v>1487</v>
      </c>
      <c r="D21" s="42">
        <f>average!D17</f>
        <v>2532.6</v>
      </c>
      <c r="E21" s="42">
        <f>average!E17</f>
        <v>969.4</v>
      </c>
      <c r="F21" s="42">
        <f>average!F17</f>
        <v>939.6</v>
      </c>
      <c r="G21" s="42">
        <f>average!G17</f>
        <v>290</v>
      </c>
      <c r="H21" s="42">
        <f>average!H17</f>
        <v>6.4</v>
      </c>
    </row>
    <row r="22" spans="1:8" ht="12.75">
      <c r="A22" s="4"/>
      <c r="B22" s="42"/>
      <c r="C22" s="42"/>
      <c r="D22" s="42"/>
      <c r="E22" s="42"/>
      <c r="F22" s="42"/>
      <c r="G22" s="42"/>
      <c r="H22" s="42"/>
    </row>
    <row r="23" spans="1:8" ht="13.5" thickBot="1">
      <c r="A23" s="13" t="s">
        <v>83</v>
      </c>
      <c r="B23" s="57">
        <f>average!B18</f>
        <v>2862</v>
      </c>
      <c r="C23" s="57">
        <f>average!C18</f>
        <v>11592.6</v>
      </c>
      <c r="D23" s="57">
        <f>average!D18</f>
        <v>8575.4</v>
      </c>
      <c r="E23" s="57">
        <f>average!E18</f>
        <v>10471.4</v>
      </c>
      <c r="F23" s="57">
        <f>average!F18</f>
        <v>19864.2</v>
      </c>
      <c r="G23" s="57">
        <f>average!G18</f>
        <v>7574.6</v>
      </c>
      <c r="H23" s="57">
        <f>average!H18</f>
        <v>1500.4</v>
      </c>
    </row>
    <row r="26" spans="1:3" ht="12.75">
      <c r="A26" s="4"/>
      <c r="C26" s="6"/>
    </row>
    <row r="27" ht="12.75">
      <c r="A27" s="4"/>
    </row>
    <row r="28" ht="18">
      <c r="A28" s="27" t="s">
        <v>162</v>
      </c>
    </row>
    <row r="29" spans="1:7" ht="13.5" thickBot="1">
      <c r="A29" s="13"/>
      <c r="B29" s="13"/>
      <c r="C29" s="13"/>
      <c r="D29" s="13"/>
      <c r="E29" s="13"/>
      <c r="F29" s="13"/>
      <c r="G29" s="13"/>
    </row>
    <row r="30" spans="1:8" s="17" customFormat="1" ht="15.75">
      <c r="A30" s="18"/>
      <c r="B30" s="274" t="s">
        <v>142</v>
      </c>
      <c r="C30" s="274"/>
      <c r="D30" s="274"/>
      <c r="E30" s="274"/>
      <c r="F30" s="274"/>
      <c r="G30" s="31"/>
      <c r="H30" s="31"/>
    </row>
    <row r="31" spans="2:7" s="17" customFormat="1" ht="15.75">
      <c r="B31" s="43" t="s">
        <v>78</v>
      </c>
      <c r="C31" s="43" t="s">
        <v>79</v>
      </c>
      <c r="D31" s="43" t="s">
        <v>80</v>
      </c>
      <c r="E31" s="43" t="s">
        <v>81</v>
      </c>
      <c r="F31" s="43" t="s">
        <v>82</v>
      </c>
      <c r="G31" s="43" t="s">
        <v>83</v>
      </c>
    </row>
    <row r="32" spans="1:7" s="17" customFormat="1" ht="16.5" thickBot="1">
      <c r="A32" s="33"/>
      <c r="B32" s="34"/>
      <c r="C32" s="34"/>
      <c r="D32" s="34"/>
      <c r="E32" s="34"/>
      <c r="F32" s="29" t="s">
        <v>84</v>
      </c>
      <c r="G32" s="34"/>
    </row>
    <row r="33" spans="2:7" ht="6" customHeight="1">
      <c r="B33" s="4"/>
      <c r="C33" s="4"/>
      <c r="D33" s="4"/>
      <c r="E33" s="4"/>
      <c r="F33" s="4"/>
      <c r="G33" s="4"/>
    </row>
    <row r="34" spans="1:7" ht="15.75">
      <c r="A34" s="61" t="s">
        <v>85</v>
      </c>
      <c r="B34" s="4"/>
      <c r="C34" s="4"/>
      <c r="D34" s="4"/>
      <c r="E34" s="4"/>
      <c r="G34" s="24" t="s">
        <v>86</v>
      </c>
    </row>
    <row r="36" spans="1:7" ht="12.75">
      <c r="A36" s="4" t="s">
        <v>71</v>
      </c>
      <c r="B36" s="42">
        <f>average!I6</f>
        <v>654.8</v>
      </c>
      <c r="C36" s="42">
        <f>average!J6</f>
        <v>202.4</v>
      </c>
      <c r="D36" s="42">
        <f>average!K6</f>
        <v>30.6</v>
      </c>
      <c r="E36" s="42">
        <f>average!L6</f>
        <v>2511.2</v>
      </c>
      <c r="F36" s="42">
        <f>average!M6</f>
        <v>831.8</v>
      </c>
      <c r="G36" s="42">
        <f>average!N6</f>
        <v>3343.4</v>
      </c>
    </row>
    <row r="37" spans="1:7" ht="12.75">
      <c r="A37" s="4" t="s">
        <v>72</v>
      </c>
      <c r="B37" s="42">
        <f>average!I7</f>
        <v>1100.6</v>
      </c>
      <c r="C37" s="42">
        <f>average!J7</f>
        <v>3698.4</v>
      </c>
      <c r="D37" s="42">
        <f>average!K7</f>
        <v>512</v>
      </c>
      <c r="E37" s="42">
        <f>average!L7</f>
        <v>11992.2</v>
      </c>
      <c r="F37" s="42">
        <f>average!M7</f>
        <v>1463.8</v>
      </c>
      <c r="G37" s="42">
        <f>average!N7</f>
        <v>13456</v>
      </c>
    </row>
    <row r="38" spans="1:7" ht="12.75">
      <c r="A38" s="4" t="s">
        <v>152</v>
      </c>
      <c r="B38" s="42">
        <f>average!I8</f>
        <v>119.2</v>
      </c>
      <c r="C38" s="42">
        <f>average!J8</f>
        <v>746.8</v>
      </c>
      <c r="D38" s="42">
        <f>average!K8</f>
        <v>32.8</v>
      </c>
      <c r="E38" s="42">
        <f>average!L8</f>
        <v>5887.8</v>
      </c>
      <c r="F38" s="42">
        <f>average!M8</f>
        <v>1856.8</v>
      </c>
      <c r="G38" s="42">
        <f>average!N8</f>
        <v>7745</v>
      </c>
    </row>
    <row r="39" spans="1:7" ht="12.75">
      <c r="A39" s="4" t="s">
        <v>74</v>
      </c>
      <c r="B39" s="42">
        <f>average!I9</f>
        <v>548.6</v>
      </c>
      <c r="C39" s="42">
        <f>average!J9</f>
        <v>936.6</v>
      </c>
      <c r="D39" s="42">
        <f>average!K9</f>
        <v>678.4</v>
      </c>
      <c r="E39" s="42">
        <f>average!L9</f>
        <v>9355</v>
      </c>
      <c r="F39" s="42">
        <f>average!M9</f>
        <v>748.8</v>
      </c>
      <c r="G39" s="42">
        <f>average!N9</f>
        <v>10104</v>
      </c>
    </row>
    <row r="40" spans="1:7" ht="12.75">
      <c r="A40" s="4" t="s">
        <v>75</v>
      </c>
      <c r="B40" s="42">
        <f>average!I10</f>
        <v>180.2</v>
      </c>
      <c r="C40" s="42">
        <f>average!J10</f>
        <v>631.2</v>
      </c>
      <c r="D40" s="42">
        <f>average!K10</f>
        <v>690.2</v>
      </c>
      <c r="E40" s="42">
        <f>average!L10</f>
        <v>18016.2</v>
      </c>
      <c r="F40" s="42">
        <f>average!M10</f>
        <v>1058</v>
      </c>
      <c r="G40" s="42">
        <f>average!N10</f>
        <v>19077.6</v>
      </c>
    </row>
    <row r="41" spans="1:7" ht="12.75">
      <c r="A41" s="4" t="s">
        <v>76</v>
      </c>
      <c r="B41" s="42">
        <f>average!I11</f>
        <v>81.2</v>
      </c>
      <c r="C41" s="42">
        <f>average!J11</f>
        <v>317.6</v>
      </c>
      <c r="D41" s="42">
        <f>average!K11</f>
        <v>146.6</v>
      </c>
      <c r="E41" s="42">
        <f>average!L11</f>
        <v>6913</v>
      </c>
      <c r="F41" s="42">
        <f>average!M11</f>
        <v>255.6</v>
      </c>
      <c r="G41" s="42">
        <f>average!N11</f>
        <v>7168.4</v>
      </c>
    </row>
    <row r="42" spans="1:7" ht="12.75">
      <c r="A42" s="4" t="s">
        <v>77</v>
      </c>
      <c r="B42" s="59">
        <f>average!I12</f>
        <v>0</v>
      </c>
      <c r="C42" s="42">
        <f>average!J12</f>
        <v>9.4</v>
      </c>
      <c r="D42" s="59">
        <f>average!K12</f>
        <v>0</v>
      </c>
      <c r="E42" s="42">
        <f>average!L12</f>
        <v>1453.8</v>
      </c>
      <c r="F42" s="42">
        <f>average!M12</f>
        <v>6.8</v>
      </c>
      <c r="G42" s="42">
        <f>average!N12</f>
        <v>1460.6</v>
      </c>
    </row>
    <row r="43" spans="1:7" ht="12.75">
      <c r="A43" s="4" t="s">
        <v>78</v>
      </c>
      <c r="B43" s="42">
        <f>average!I13</f>
        <v>12011</v>
      </c>
      <c r="C43" s="42">
        <f>average!J13</f>
        <v>2027.2</v>
      </c>
      <c r="D43" s="42">
        <f>average!K13</f>
        <v>639.2</v>
      </c>
      <c r="E43" s="42">
        <f>average!L13</f>
        <v>17424.8</v>
      </c>
      <c r="F43" s="42">
        <f>average!M13</f>
        <v>1793</v>
      </c>
      <c r="G43" s="42">
        <f>average!N13</f>
        <v>19217.4</v>
      </c>
    </row>
    <row r="44" spans="1:7" ht="12.75">
      <c r="A44" s="4" t="s">
        <v>79</v>
      </c>
      <c r="B44" s="42">
        <f>average!I14</f>
        <v>2759.6</v>
      </c>
      <c r="C44" s="42">
        <f>average!J14</f>
        <v>48587.2</v>
      </c>
      <c r="D44" s="42">
        <f>average!K14</f>
        <v>728</v>
      </c>
      <c r="E44" s="42">
        <f>average!L14</f>
        <v>57618.4</v>
      </c>
      <c r="F44" s="42">
        <f>average!M14</f>
        <v>6539.2</v>
      </c>
      <c r="G44" s="42">
        <f>average!N14</f>
        <v>64158.2</v>
      </c>
    </row>
    <row r="45" spans="1:7" ht="12.75">
      <c r="A45" s="4" t="s">
        <v>80</v>
      </c>
      <c r="B45" s="42">
        <f>average!I15</f>
        <v>447.6</v>
      </c>
      <c r="C45" s="42">
        <f>average!J15</f>
        <v>875.6</v>
      </c>
      <c r="D45" s="42">
        <f>average!K15</f>
        <v>6703</v>
      </c>
      <c r="E45" s="42">
        <f>average!L15</f>
        <v>10479</v>
      </c>
      <c r="F45" s="42">
        <f>average!M15</f>
        <v>955</v>
      </c>
      <c r="G45" s="42">
        <f>average!N15</f>
        <v>11434</v>
      </c>
    </row>
    <row r="46" spans="1:7" ht="12.75">
      <c r="A46" s="4" t="s">
        <v>81</v>
      </c>
      <c r="B46" s="42">
        <f>average!I16</f>
        <v>17902.8</v>
      </c>
      <c r="C46" s="42">
        <f>average!J16</f>
        <v>58032.4</v>
      </c>
      <c r="D46" s="42">
        <f>average!K16</f>
        <v>10160.8</v>
      </c>
      <c r="E46" s="42">
        <f>average!L16</f>
        <v>141651.4</v>
      </c>
      <c r="F46" s="42">
        <f>average!M16</f>
        <v>15508.84</v>
      </c>
      <c r="G46" s="42">
        <f>average!N16</f>
        <v>157164.63999999998</v>
      </c>
    </row>
    <row r="47" spans="1:7" ht="12.75">
      <c r="A47" s="4"/>
      <c r="B47" s="42"/>
      <c r="C47" s="42"/>
      <c r="D47" s="42"/>
      <c r="E47" s="42"/>
      <c r="F47" s="42"/>
      <c r="G47" s="42"/>
    </row>
    <row r="48" spans="1:8" ht="12.75">
      <c r="A48" s="4" t="s">
        <v>5</v>
      </c>
      <c r="B48" s="42">
        <f>average!I17</f>
        <v>2658</v>
      </c>
      <c r="C48" s="42">
        <f>average!J17</f>
        <v>9120.6</v>
      </c>
      <c r="D48" s="42">
        <f>average!K17</f>
        <v>989.4</v>
      </c>
      <c r="E48" s="42">
        <f>average!L17</f>
        <v>19653.6</v>
      </c>
      <c r="F48" s="59" t="s">
        <v>154</v>
      </c>
      <c r="G48" s="59" t="s">
        <v>154</v>
      </c>
      <c r="H48" s="59"/>
    </row>
    <row r="49" spans="1:7" ht="12.75">
      <c r="A49" s="4"/>
      <c r="B49" s="42"/>
      <c r="C49" s="42"/>
      <c r="D49" s="42"/>
      <c r="E49" s="42"/>
      <c r="F49" s="42"/>
      <c r="G49" s="42"/>
    </row>
    <row r="50" spans="1:7" ht="13.5" thickBot="1">
      <c r="A50" s="13" t="s">
        <v>83</v>
      </c>
      <c r="B50" s="57">
        <f>average!I18</f>
        <v>20561.8</v>
      </c>
      <c r="C50" s="57">
        <f>average!J18</f>
        <v>67152.4</v>
      </c>
      <c r="D50" s="57">
        <f>average!K18</f>
        <v>11151</v>
      </c>
      <c r="E50" s="57">
        <f>average!L18</f>
        <v>161305.8</v>
      </c>
      <c r="F50" s="60" t="s">
        <v>154</v>
      </c>
      <c r="G50" s="60" t="s">
        <v>154</v>
      </c>
    </row>
  </sheetData>
  <mergeCells count="2">
    <mergeCell ref="B3:H3"/>
    <mergeCell ref="B30:F30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&amp;L&amp;"Arial,Bold"&amp;16ROAD FREIGHT</oddHeader>
    <oddFooter>&amp;C&amp;14 59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82"/>
  <sheetViews>
    <sheetView zoomScale="75" zoomScaleNormal="75" workbookViewId="0" topLeftCell="A1">
      <selection activeCell="M1" sqref="M1"/>
    </sheetView>
  </sheetViews>
  <sheetFormatPr defaultColWidth="9.140625" defaultRowHeight="12.75"/>
  <cols>
    <col min="1" max="1" width="4.421875" style="0" customWidth="1"/>
    <col min="2" max="2" width="34.28125" style="0" customWidth="1"/>
    <col min="3" max="3" width="8.7109375" style="0" customWidth="1"/>
    <col min="4" max="4" width="7.00390625" style="0" customWidth="1"/>
    <col min="5" max="5" width="4.57421875" style="0" customWidth="1"/>
    <col min="6" max="6" width="5.8515625" style="0" customWidth="1"/>
    <col min="7" max="7" width="7.57421875" style="0" customWidth="1"/>
    <col min="8" max="8" width="8.57421875" style="0" customWidth="1"/>
    <col min="9" max="9" width="4.421875" style="0" customWidth="1"/>
    <col min="10" max="10" width="16.421875" style="0" customWidth="1"/>
    <col min="11" max="11" width="4.28125" style="0" customWidth="1"/>
    <col min="12" max="12" width="2.8515625" style="0" customWidth="1"/>
    <col min="13" max="13" width="17.8515625" style="0" customWidth="1"/>
    <col min="14" max="14" width="2.140625" style="0" customWidth="1"/>
    <col min="15" max="15" width="15.00390625" style="0" customWidth="1"/>
    <col min="16" max="16" width="7.140625" style="0" customWidth="1"/>
    <col min="17" max="17" width="7.7109375" style="0" customWidth="1"/>
    <col min="18" max="18" width="11.7109375" style="0" customWidth="1"/>
    <col min="20" max="20" width="7.7109375" style="0" customWidth="1"/>
  </cols>
  <sheetData>
    <row r="1" spans="1:13" s="17" customFormat="1" ht="18">
      <c r="A1" s="265" t="s">
        <v>227</v>
      </c>
      <c r="B1" s="18"/>
      <c r="C1" s="18"/>
      <c r="D1" s="232"/>
      <c r="E1" s="232"/>
      <c r="F1" s="18"/>
      <c r="G1" s="18"/>
      <c r="H1" s="18"/>
      <c r="I1" s="18"/>
      <c r="J1" s="232"/>
      <c r="K1" s="232"/>
      <c r="L1" s="37" t="s">
        <v>228</v>
      </c>
      <c r="M1" s="271"/>
    </row>
    <row r="2" spans="1:14" s="17" customFormat="1" ht="18">
      <c r="A2" s="27" t="s">
        <v>225</v>
      </c>
      <c r="B2" s="233"/>
      <c r="C2" s="18"/>
      <c r="D2" s="232"/>
      <c r="E2" s="232"/>
      <c r="F2" s="18"/>
      <c r="G2" s="18"/>
      <c r="H2" s="18"/>
      <c r="I2" s="18"/>
      <c r="J2" s="232"/>
      <c r="K2" s="232"/>
      <c r="L2" s="18"/>
      <c r="M2" s="18"/>
      <c r="N2" s="18"/>
    </row>
    <row r="3" spans="1:14" s="17" customFormat="1" ht="15">
      <c r="A3" s="18"/>
      <c r="B3" s="233"/>
      <c r="C3" s="18"/>
      <c r="D3" s="232"/>
      <c r="E3" s="232"/>
      <c r="F3" s="18"/>
      <c r="G3" s="18"/>
      <c r="H3" s="18"/>
      <c r="I3" s="18"/>
      <c r="J3" s="232"/>
      <c r="K3" s="232"/>
      <c r="L3" s="18"/>
      <c r="M3" s="18"/>
      <c r="N3" s="18"/>
    </row>
    <row r="4" spans="1:14" s="17" customFormat="1" ht="15">
      <c r="A4" s="18"/>
      <c r="B4" s="233"/>
      <c r="C4" s="18"/>
      <c r="D4" s="232"/>
      <c r="E4" s="232"/>
      <c r="F4" s="18"/>
      <c r="G4" s="18"/>
      <c r="H4" s="18"/>
      <c r="I4" s="18"/>
      <c r="J4" s="232"/>
      <c r="K4" s="232"/>
      <c r="L4" s="18"/>
      <c r="M4" s="18"/>
      <c r="N4" s="18"/>
    </row>
    <row r="5" spans="1:14" s="17" customFormat="1" ht="15" customHeight="1">
      <c r="A5" s="181"/>
      <c r="B5" s="181"/>
      <c r="C5" s="182" t="s">
        <v>19</v>
      </c>
      <c r="D5" s="222"/>
      <c r="E5" s="222"/>
      <c r="F5" s="182" t="s">
        <v>20</v>
      </c>
      <c r="G5" s="184"/>
      <c r="H5" s="223"/>
      <c r="I5" s="182" t="s">
        <v>19</v>
      </c>
      <c r="J5" s="224"/>
      <c r="K5" s="224"/>
      <c r="L5" s="182" t="s">
        <v>20</v>
      </c>
      <c r="M5" s="224"/>
      <c r="N5" s="224"/>
    </row>
    <row r="6" spans="1:14" s="17" customFormat="1" ht="15" customHeight="1">
      <c r="A6" s="185"/>
      <c r="B6" s="185"/>
      <c r="C6" s="186" t="s">
        <v>4</v>
      </c>
      <c r="D6" s="225"/>
      <c r="E6" s="225"/>
      <c r="F6" s="186" t="s">
        <v>4</v>
      </c>
      <c r="G6" s="188"/>
      <c r="H6" s="226"/>
      <c r="I6" s="186" t="s">
        <v>4</v>
      </c>
      <c r="J6" s="225"/>
      <c r="K6" s="225"/>
      <c r="L6" s="186" t="s">
        <v>4</v>
      </c>
      <c r="M6" s="225"/>
      <c r="N6" s="225"/>
    </row>
    <row r="7" spans="4:13" ht="12.75">
      <c r="D7" s="64"/>
      <c r="E7" s="64"/>
      <c r="F7" s="3" t="s">
        <v>21</v>
      </c>
      <c r="G7" s="2"/>
      <c r="H7" s="109"/>
      <c r="I7" s="8"/>
      <c r="J7" s="65"/>
      <c r="K7" s="65"/>
      <c r="M7" s="9" t="s">
        <v>198</v>
      </c>
    </row>
    <row r="8" spans="1:12" ht="15.75">
      <c r="A8" s="193" t="s">
        <v>22</v>
      </c>
      <c r="B8" s="88"/>
      <c r="D8" s="15"/>
      <c r="E8" s="15"/>
      <c r="H8" s="107"/>
      <c r="J8" s="65"/>
      <c r="K8" s="65"/>
      <c r="L8" s="4"/>
    </row>
    <row r="9" spans="1:12" ht="15">
      <c r="A9" s="86"/>
      <c r="B9" s="86"/>
      <c r="D9" s="15"/>
      <c r="E9" s="15"/>
      <c r="H9" s="107"/>
      <c r="J9" s="65"/>
      <c r="K9" s="65"/>
      <c r="L9" s="4"/>
    </row>
    <row r="10" spans="1:12" ht="15">
      <c r="A10" s="87" t="s">
        <v>45</v>
      </c>
      <c r="B10" s="86"/>
      <c r="D10" s="15"/>
      <c r="E10" s="15"/>
      <c r="H10" s="107"/>
      <c r="J10" s="65"/>
      <c r="K10" s="65"/>
      <c r="L10" s="4"/>
    </row>
    <row r="11" spans="1:13" ht="15">
      <c r="A11" s="86"/>
      <c r="B11" s="86" t="s">
        <v>46</v>
      </c>
      <c r="D11" s="71">
        <v>0</v>
      </c>
      <c r="E11" s="15"/>
      <c r="F11" s="15"/>
      <c r="G11" s="71">
        <v>0</v>
      </c>
      <c r="H11" s="15"/>
      <c r="I11" s="132"/>
      <c r="J11" s="71">
        <v>0</v>
      </c>
      <c r="K11" s="15"/>
      <c r="L11" s="15"/>
      <c r="M11" s="71" t="s">
        <v>50</v>
      </c>
    </row>
    <row r="12" spans="1:18" ht="15">
      <c r="A12" s="86"/>
      <c r="B12" s="86" t="s">
        <v>47</v>
      </c>
      <c r="D12" s="71">
        <v>55.4657450024635</v>
      </c>
      <c r="E12" s="71"/>
      <c r="F12" s="72"/>
      <c r="G12" s="71">
        <v>33.787548617904996</v>
      </c>
      <c r="H12" s="110"/>
      <c r="I12" s="72"/>
      <c r="J12" s="71">
        <v>46830.613912172805</v>
      </c>
      <c r="K12" s="71"/>
      <c r="L12" s="74"/>
      <c r="M12" s="71">
        <v>21632.636986517806</v>
      </c>
      <c r="O12" s="133"/>
      <c r="R12" s="133"/>
    </row>
    <row r="13" spans="1:18" ht="15">
      <c r="A13" s="86"/>
      <c r="B13" s="86" t="s">
        <v>185</v>
      </c>
      <c r="D13" s="71">
        <v>0</v>
      </c>
      <c r="E13" s="71"/>
      <c r="F13" s="72"/>
      <c r="G13" s="71">
        <v>1.9369088447999998</v>
      </c>
      <c r="H13" s="110"/>
      <c r="I13" s="72"/>
      <c r="J13" s="71">
        <v>0</v>
      </c>
      <c r="K13" s="71"/>
      <c r="L13" s="74"/>
      <c r="M13" s="71">
        <v>6963.187297056</v>
      </c>
      <c r="O13" s="133"/>
      <c r="Q13" s="15"/>
      <c r="R13" s="133"/>
    </row>
    <row r="14" spans="1:18" ht="15">
      <c r="A14" s="86"/>
      <c r="B14" s="86" t="s">
        <v>186</v>
      </c>
      <c r="D14" s="71">
        <v>0</v>
      </c>
      <c r="E14" s="71"/>
      <c r="F14" s="72"/>
      <c r="G14" s="71">
        <v>0</v>
      </c>
      <c r="H14" s="110"/>
      <c r="I14" s="72"/>
      <c r="J14" s="71">
        <v>0</v>
      </c>
      <c r="K14" s="71"/>
      <c r="L14" s="74"/>
      <c r="M14" s="71">
        <v>0</v>
      </c>
      <c r="O14" s="133"/>
      <c r="Q14" s="15"/>
      <c r="R14" s="133"/>
    </row>
    <row r="15" spans="1:18" ht="15">
      <c r="A15" s="86"/>
      <c r="B15" s="86" t="s">
        <v>48</v>
      </c>
      <c r="D15" s="71">
        <v>0</v>
      </c>
      <c r="E15" s="71"/>
      <c r="F15" s="72"/>
      <c r="G15" s="71">
        <v>0</v>
      </c>
      <c r="H15" s="110"/>
      <c r="I15" s="72"/>
      <c r="J15" s="71">
        <v>0</v>
      </c>
      <c r="K15" s="71"/>
      <c r="L15" s="74"/>
      <c r="M15" s="71">
        <v>0</v>
      </c>
      <c r="O15" s="133"/>
      <c r="Q15" s="15"/>
      <c r="R15" s="133"/>
    </row>
    <row r="16" spans="1:18" ht="15">
      <c r="A16" s="86"/>
      <c r="B16" s="86" t="s">
        <v>187</v>
      </c>
      <c r="D16" s="71">
        <v>0</v>
      </c>
      <c r="E16" s="71"/>
      <c r="F16" s="72"/>
      <c r="G16" s="71">
        <v>0</v>
      </c>
      <c r="H16" s="110"/>
      <c r="I16" s="72"/>
      <c r="J16" s="71">
        <v>0</v>
      </c>
      <c r="K16" s="71"/>
      <c r="L16" s="74"/>
      <c r="M16" s="71">
        <v>0</v>
      </c>
      <c r="O16" s="133"/>
      <c r="R16" s="133"/>
    </row>
    <row r="17" spans="1:18" ht="15">
      <c r="A17" s="86"/>
      <c r="B17" s="87" t="s">
        <v>49</v>
      </c>
      <c r="D17" s="71">
        <v>0</v>
      </c>
      <c r="E17" s="71"/>
      <c r="F17" s="72"/>
      <c r="G17" s="71">
        <v>0</v>
      </c>
      <c r="H17" s="110"/>
      <c r="I17" s="72"/>
      <c r="J17" s="71">
        <v>0</v>
      </c>
      <c r="K17" s="71"/>
      <c r="L17" s="74"/>
      <c r="M17" s="71">
        <v>0</v>
      </c>
      <c r="O17" s="133"/>
      <c r="R17" s="133"/>
    </row>
    <row r="18" spans="1:18" ht="15">
      <c r="A18" s="86"/>
      <c r="B18" s="86" t="s">
        <v>51</v>
      </c>
      <c r="D18" s="71">
        <v>89.99603541449491</v>
      </c>
      <c r="E18" s="71"/>
      <c r="F18" s="72"/>
      <c r="G18" s="71">
        <v>290.09597691495986</v>
      </c>
      <c r="H18" s="110"/>
      <c r="I18" s="72"/>
      <c r="J18" s="71">
        <v>94779.97039776332</v>
      </c>
      <c r="K18" s="71"/>
      <c r="L18" s="74"/>
      <c r="M18" s="71">
        <v>346012.9960664219</v>
      </c>
      <c r="O18" s="133"/>
      <c r="R18" s="133"/>
    </row>
    <row r="19" spans="1:18" ht="15">
      <c r="A19" s="86"/>
      <c r="B19" s="86" t="s">
        <v>52</v>
      </c>
      <c r="D19" s="71">
        <v>32.035164445466904</v>
      </c>
      <c r="E19" s="71"/>
      <c r="F19" s="72"/>
      <c r="G19" s="71">
        <v>44.5341807179642</v>
      </c>
      <c r="H19" s="110"/>
      <c r="I19" s="72"/>
      <c r="J19" s="71">
        <v>33517.517961775346</v>
      </c>
      <c r="K19" s="71"/>
      <c r="L19" s="74"/>
      <c r="M19" s="71">
        <v>49820.91700427302</v>
      </c>
      <c r="O19" s="133"/>
      <c r="R19" s="133"/>
    </row>
    <row r="20" spans="1:18" ht="15">
      <c r="A20" s="86"/>
      <c r="B20" s="86" t="s">
        <v>53</v>
      </c>
      <c r="D20" s="71">
        <v>0</v>
      </c>
      <c r="E20" s="71"/>
      <c r="F20" s="72"/>
      <c r="G20" s="71">
        <v>8.271787095822</v>
      </c>
      <c r="H20" s="110"/>
      <c r="I20" s="72"/>
      <c r="J20" s="71">
        <v>0</v>
      </c>
      <c r="K20" s="71"/>
      <c r="L20" s="74"/>
      <c r="M20" s="71">
        <v>23802.369993279404</v>
      </c>
      <c r="O20" s="133"/>
      <c r="R20" s="133"/>
    </row>
    <row r="21" spans="1:18" ht="15">
      <c r="A21" s="86"/>
      <c r="B21" s="86" t="s">
        <v>188</v>
      </c>
      <c r="D21" s="71">
        <v>0</v>
      </c>
      <c r="E21" s="71"/>
      <c r="F21" s="72"/>
      <c r="G21" s="71">
        <v>0.38412472499999994</v>
      </c>
      <c r="H21" s="110"/>
      <c r="I21" s="72"/>
      <c r="J21" s="71">
        <v>0</v>
      </c>
      <c r="K21" s="71"/>
      <c r="L21" s="74"/>
      <c r="M21" s="71">
        <v>905.7661015499999</v>
      </c>
      <c r="O21" s="133"/>
      <c r="R21" s="133"/>
    </row>
    <row r="22" spans="1:18" ht="15">
      <c r="A22" s="86"/>
      <c r="B22" s="86" t="s">
        <v>55</v>
      </c>
      <c r="D22" s="71">
        <v>18.0290918384</v>
      </c>
      <c r="E22" s="71"/>
      <c r="F22" s="72"/>
      <c r="G22" s="71">
        <v>26.265447954299997</v>
      </c>
      <c r="H22" s="110"/>
      <c r="I22" s="72"/>
      <c r="J22" s="71">
        <v>5152.6952321136</v>
      </c>
      <c r="K22" s="71"/>
      <c r="L22" s="74"/>
      <c r="M22" s="71">
        <v>11648.607701668</v>
      </c>
      <c r="O22" s="133"/>
      <c r="R22" s="133"/>
    </row>
    <row r="23" spans="1:18" ht="15">
      <c r="A23" s="86"/>
      <c r="B23" s="86" t="s">
        <v>54</v>
      </c>
      <c r="D23" s="71">
        <v>20.2315160429835</v>
      </c>
      <c r="E23" s="71"/>
      <c r="F23" s="72"/>
      <c r="G23" s="71">
        <v>26.957715889673505</v>
      </c>
      <c r="H23" s="110"/>
      <c r="I23" s="72"/>
      <c r="J23" s="71">
        <v>37697.674231941965</v>
      </c>
      <c r="K23" s="71"/>
      <c r="L23" s="74"/>
      <c r="M23" s="71">
        <v>56246.38557637205</v>
      </c>
      <c r="O23" s="133"/>
      <c r="R23" s="133"/>
    </row>
    <row r="24" spans="1:18" ht="15">
      <c r="A24" s="86"/>
      <c r="B24" s="86" t="s">
        <v>189</v>
      </c>
      <c r="D24" s="71">
        <v>0</v>
      </c>
      <c r="E24" s="71"/>
      <c r="F24" s="72"/>
      <c r="G24" s="71">
        <v>0</v>
      </c>
      <c r="H24" s="110"/>
      <c r="I24" s="72"/>
      <c r="J24" s="71">
        <v>0</v>
      </c>
      <c r="K24" s="71"/>
      <c r="L24" s="74"/>
      <c r="M24" s="71">
        <v>0</v>
      </c>
      <c r="O24" s="133"/>
      <c r="R24" s="133"/>
    </row>
    <row r="25" spans="1:18" ht="15">
      <c r="A25" s="86"/>
      <c r="B25" s="86" t="s">
        <v>190</v>
      </c>
      <c r="D25" s="71">
        <v>0</v>
      </c>
      <c r="E25" s="71"/>
      <c r="F25" s="72"/>
      <c r="G25" s="71">
        <v>0</v>
      </c>
      <c r="H25" s="110"/>
      <c r="I25" s="72"/>
      <c r="J25" s="71">
        <v>0</v>
      </c>
      <c r="K25" s="71"/>
      <c r="L25" s="74"/>
      <c r="M25" s="71">
        <v>0</v>
      </c>
      <c r="O25" s="133"/>
      <c r="R25" s="133"/>
    </row>
    <row r="26" spans="1:18" ht="16.5" customHeight="1">
      <c r="A26" s="86"/>
      <c r="B26" s="86" t="s">
        <v>191</v>
      </c>
      <c r="D26" s="71">
        <v>0</v>
      </c>
      <c r="E26" s="71"/>
      <c r="F26" s="72"/>
      <c r="G26" s="71">
        <v>0</v>
      </c>
      <c r="H26" s="110"/>
      <c r="I26" s="72"/>
      <c r="J26" s="71">
        <v>0</v>
      </c>
      <c r="K26" s="71"/>
      <c r="L26" s="74"/>
      <c r="M26" s="71">
        <v>0</v>
      </c>
      <c r="N26" s="4"/>
      <c r="O26" s="133"/>
      <c r="R26" s="133"/>
    </row>
    <row r="27" spans="1:18" ht="15">
      <c r="A27" s="86"/>
      <c r="B27" s="86" t="s">
        <v>56</v>
      </c>
      <c r="D27" s="71">
        <v>79.85021218843997</v>
      </c>
      <c r="E27" s="71"/>
      <c r="F27" s="72"/>
      <c r="G27" s="71">
        <v>92.79264082655001</v>
      </c>
      <c r="H27" s="110"/>
      <c r="I27" s="72"/>
      <c r="J27" s="71">
        <v>50055.522934535205</v>
      </c>
      <c r="K27" s="71"/>
      <c r="L27" s="74"/>
      <c r="M27" s="71">
        <v>61098.104758265654</v>
      </c>
      <c r="O27" s="133"/>
      <c r="R27" s="133"/>
    </row>
    <row r="28" spans="1:18" ht="12" customHeight="1">
      <c r="A28" s="86"/>
      <c r="B28" s="86" t="s">
        <v>192</v>
      </c>
      <c r="D28" s="71">
        <v>0</v>
      </c>
      <c r="E28" s="71"/>
      <c r="F28" s="72"/>
      <c r="G28" s="71">
        <v>0</v>
      </c>
      <c r="H28" s="110"/>
      <c r="I28" s="72"/>
      <c r="J28" s="71">
        <v>0</v>
      </c>
      <c r="K28" s="71"/>
      <c r="L28" s="74"/>
      <c r="M28" s="71">
        <v>0</v>
      </c>
      <c r="O28" s="133"/>
      <c r="R28" s="133"/>
    </row>
    <row r="29" spans="1:18" ht="15">
      <c r="A29" s="86"/>
      <c r="B29" s="86" t="s">
        <v>57</v>
      </c>
      <c r="D29" s="71">
        <v>0</v>
      </c>
      <c r="E29" s="71"/>
      <c r="F29" s="72"/>
      <c r="G29" s="71">
        <v>0</v>
      </c>
      <c r="H29" s="110"/>
      <c r="I29" s="72"/>
      <c r="J29" s="71">
        <v>0</v>
      </c>
      <c r="K29" s="71"/>
      <c r="L29" s="74"/>
      <c r="M29" s="71">
        <v>0</v>
      </c>
      <c r="O29" s="133"/>
      <c r="R29" s="133"/>
    </row>
    <row r="30" spans="1:18" ht="15">
      <c r="A30" s="86"/>
      <c r="B30" s="86" t="s">
        <v>193</v>
      </c>
      <c r="D30" s="71">
        <v>0</v>
      </c>
      <c r="E30" s="71"/>
      <c r="F30" s="72"/>
      <c r="G30" s="71">
        <v>0</v>
      </c>
      <c r="H30" s="110"/>
      <c r="I30" s="72"/>
      <c r="J30" s="71">
        <v>0</v>
      </c>
      <c r="K30" s="71"/>
      <c r="L30" s="74"/>
      <c r="M30" s="71">
        <v>0</v>
      </c>
      <c r="O30" s="133"/>
      <c r="R30" s="133"/>
    </row>
    <row r="31" spans="1:18" ht="15">
      <c r="A31" s="86"/>
      <c r="B31" s="86" t="s">
        <v>194</v>
      </c>
      <c r="D31" s="71">
        <v>0</v>
      </c>
      <c r="E31" s="71"/>
      <c r="F31" s="72"/>
      <c r="G31" s="71">
        <v>0</v>
      </c>
      <c r="H31" s="110"/>
      <c r="I31" s="72"/>
      <c r="J31" s="71">
        <v>0</v>
      </c>
      <c r="K31" s="71"/>
      <c r="L31" s="74"/>
      <c r="M31" s="71">
        <v>0</v>
      </c>
      <c r="O31" s="133"/>
      <c r="R31" s="133"/>
    </row>
    <row r="32" spans="1:18" ht="15">
      <c r="A32" s="86"/>
      <c r="B32" s="86" t="s">
        <v>58</v>
      </c>
      <c r="D32" s="71">
        <v>10.259141343847597</v>
      </c>
      <c r="E32" s="71"/>
      <c r="F32" s="72"/>
      <c r="G32" s="71">
        <v>33.37888395286721</v>
      </c>
      <c r="H32" s="110"/>
      <c r="I32" s="72"/>
      <c r="J32" s="71">
        <v>16579.538188966508</v>
      </c>
      <c r="K32" s="71"/>
      <c r="L32" s="74"/>
      <c r="M32" s="71">
        <v>73538.75165531198</v>
      </c>
      <c r="O32" s="133"/>
      <c r="R32" s="133"/>
    </row>
    <row r="33" spans="1:18" ht="15">
      <c r="A33" s="86"/>
      <c r="B33" s="86" t="s">
        <v>59</v>
      </c>
      <c r="D33" s="71">
        <v>0</v>
      </c>
      <c r="E33" s="71"/>
      <c r="F33" s="72"/>
      <c r="G33" s="71">
        <v>0.039992258019</v>
      </c>
      <c r="H33" s="110"/>
      <c r="I33" s="72"/>
      <c r="J33" s="71">
        <v>1</v>
      </c>
      <c r="K33" s="71"/>
      <c r="L33" s="74"/>
      <c r="M33" s="71">
        <v>30.914015448687003</v>
      </c>
      <c r="O33" s="133"/>
      <c r="R33" s="133"/>
    </row>
    <row r="34" spans="1:18" ht="15">
      <c r="A34" s="86"/>
      <c r="B34" s="87" t="s">
        <v>60</v>
      </c>
      <c r="D34" s="71">
        <v>305.8669062760964</v>
      </c>
      <c r="E34" s="71"/>
      <c r="F34" s="72"/>
      <c r="G34" s="71">
        <v>558.4452077978608</v>
      </c>
      <c r="H34" s="110"/>
      <c r="I34" s="72"/>
      <c r="J34" s="71">
        <v>284614.5328592688</v>
      </c>
      <c r="K34" s="71"/>
      <c r="L34" s="74"/>
      <c r="M34" s="71">
        <v>651701.6371561646</v>
      </c>
      <c r="O34" s="133"/>
      <c r="R34" s="133"/>
    </row>
    <row r="35" spans="1:18" ht="15">
      <c r="A35" s="86" t="s">
        <v>61</v>
      </c>
      <c r="B35" s="86"/>
      <c r="D35" s="71">
        <v>1.6930647814020001</v>
      </c>
      <c r="E35" s="71"/>
      <c r="F35" s="72"/>
      <c r="G35" s="71">
        <v>7.874198860313499</v>
      </c>
      <c r="H35" s="110"/>
      <c r="I35" s="72"/>
      <c r="J35" s="71">
        <v>2617.434172934916</v>
      </c>
      <c r="K35" s="71"/>
      <c r="L35" s="74"/>
      <c r="M35" s="71">
        <v>11240.134409454879</v>
      </c>
      <c r="O35" s="133"/>
      <c r="R35" s="133"/>
    </row>
    <row r="36" spans="1:18" ht="15">
      <c r="A36" s="153" t="s">
        <v>62</v>
      </c>
      <c r="B36" s="153"/>
      <c r="C36" s="189"/>
      <c r="D36" s="227">
        <f>SUM(D34:D35)</f>
        <v>307.5599710574984</v>
      </c>
      <c r="E36" s="227"/>
      <c r="F36" s="228"/>
      <c r="G36" s="227">
        <f>SUM(G34:G35)</f>
        <v>566.3194066581743</v>
      </c>
      <c r="H36" s="229"/>
      <c r="I36" s="230"/>
      <c r="J36" s="227">
        <f>SUM(J34:J35)</f>
        <v>287231.9670322037</v>
      </c>
      <c r="K36" s="227"/>
      <c r="L36" s="231"/>
      <c r="M36" s="227">
        <f>SUM(M34:M35)</f>
        <v>662941.7715656195</v>
      </c>
      <c r="N36" s="189"/>
      <c r="O36" s="133"/>
      <c r="R36" s="133"/>
    </row>
    <row r="37" spans="1:13" ht="15">
      <c r="A37" s="4"/>
      <c r="B37" s="4"/>
      <c r="C37" s="4"/>
      <c r="D37" s="102"/>
      <c r="E37" s="102"/>
      <c r="F37" s="103"/>
      <c r="G37" s="102"/>
      <c r="H37" s="104"/>
      <c r="I37" s="104"/>
      <c r="J37" s="105"/>
      <c r="K37" s="105"/>
      <c r="L37" s="73"/>
      <c r="M37" s="105"/>
    </row>
    <row r="38" spans="1:13" ht="15">
      <c r="A38" s="4"/>
      <c r="B38" s="4"/>
      <c r="C38" s="4"/>
      <c r="D38" s="102"/>
      <c r="E38" s="102"/>
      <c r="F38" s="103"/>
      <c r="G38" s="102"/>
      <c r="H38" s="104"/>
      <c r="I38" s="104"/>
      <c r="J38" s="105"/>
      <c r="K38" s="105"/>
      <c r="L38" s="73"/>
      <c r="M38" s="105"/>
    </row>
    <row r="41" spans="1:11" s="17" customFormat="1" ht="15.75">
      <c r="A41" s="121" t="s">
        <v>211</v>
      </c>
      <c r="D41" s="234"/>
      <c r="E41" s="234"/>
      <c r="J41" s="234"/>
      <c r="K41" s="234"/>
    </row>
    <row r="42" spans="1:16" s="17" customFormat="1" ht="18">
      <c r="A42" s="235" t="s">
        <v>226</v>
      </c>
      <c r="B42" s="18"/>
      <c r="C42" s="18"/>
      <c r="D42" s="232"/>
      <c r="E42" s="232"/>
      <c r="F42" s="18"/>
      <c r="G42" s="18"/>
      <c r="H42" s="18"/>
      <c r="I42" s="18"/>
      <c r="J42" s="232"/>
      <c r="K42" s="232"/>
      <c r="L42" s="18"/>
      <c r="M42" s="18"/>
      <c r="P42" s="18"/>
    </row>
    <row r="43" spans="1:20" ht="15.75">
      <c r="A43" s="181"/>
      <c r="B43" s="181"/>
      <c r="C43" s="236" t="s">
        <v>63</v>
      </c>
      <c r="D43" s="237"/>
      <c r="E43" s="237"/>
      <c r="F43" s="238"/>
      <c r="G43" s="239"/>
      <c r="H43" s="240" t="s">
        <v>64</v>
      </c>
      <c r="I43" s="237"/>
      <c r="J43" s="238"/>
      <c r="K43" s="239"/>
      <c r="L43" s="239"/>
      <c r="M43" s="119"/>
      <c r="N43" s="120"/>
      <c r="O43" s="106"/>
      <c r="P43" s="106"/>
      <c r="Q43" s="121"/>
      <c r="R43" s="120"/>
      <c r="S43" s="106"/>
      <c r="T43" s="106"/>
    </row>
    <row r="44" spans="1:20" ht="12.75">
      <c r="A44" s="4"/>
      <c r="B44" s="4"/>
      <c r="C44" s="122" t="s">
        <v>65</v>
      </c>
      <c r="D44" s="123"/>
      <c r="E44" s="123"/>
      <c r="F44" s="124" t="s">
        <v>66</v>
      </c>
      <c r="G44" s="122"/>
      <c r="H44" s="122" t="s">
        <v>65</v>
      </c>
      <c r="I44" s="123"/>
      <c r="J44" s="124" t="s">
        <v>66</v>
      </c>
      <c r="K44" s="124"/>
      <c r="L44" s="118"/>
      <c r="M44" s="122"/>
      <c r="N44" s="123"/>
      <c r="O44" s="124"/>
      <c r="P44" s="122"/>
      <c r="Q44" s="122"/>
      <c r="R44" s="123"/>
      <c r="S44" s="124"/>
      <c r="T44" s="118"/>
    </row>
    <row r="45" spans="1:20" ht="12.75">
      <c r="A45" s="4"/>
      <c r="B45" s="4"/>
      <c r="C45" s="122" t="s">
        <v>30</v>
      </c>
      <c r="D45" s="123"/>
      <c r="E45" s="123"/>
      <c r="F45" s="125" t="s">
        <v>30</v>
      </c>
      <c r="G45" s="122"/>
      <c r="H45" s="126" t="s">
        <v>31</v>
      </c>
      <c r="I45" s="123"/>
      <c r="J45" s="127" t="s">
        <v>31</v>
      </c>
      <c r="K45" s="127"/>
      <c r="L45" s="118"/>
      <c r="M45" s="122"/>
      <c r="N45" s="123"/>
      <c r="O45" s="125"/>
      <c r="P45" s="122"/>
      <c r="Q45" s="126"/>
      <c r="R45" s="123"/>
      <c r="S45" s="127"/>
      <c r="T45" s="118"/>
    </row>
    <row r="46" spans="1:20" ht="12.75">
      <c r="A46" s="189"/>
      <c r="B46" s="189"/>
      <c r="C46" s="241" t="s">
        <v>67</v>
      </c>
      <c r="D46" s="242"/>
      <c r="E46" s="242"/>
      <c r="F46" s="243" t="s">
        <v>4</v>
      </c>
      <c r="G46" s="241"/>
      <c r="H46" s="241" t="s">
        <v>67</v>
      </c>
      <c r="I46" s="242"/>
      <c r="J46" s="243" t="s">
        <v>4</v>
      </c>
      <c r="K46" s="243"/>
      <c r="L46" s="244"/>
      <c r="M46" s="122"/>
      <c r="N46" s="123"/>
      <c r="O46" s="125"/>
      <c r="P46" s="122"/>
      <c r="Q46" s="122"/>
      <c r="R46" s="123"/>
      <c r="S46" s="125"/>
      <c r="T46" s="118"/>
    </row>
    <row r="47" spans="1:20" ht="12.75">
      <c r="A47" s="4"/>
      <c r="B47" s="4"/>
      <c r="C47" s="4"/>
      <c r="D47" s="65"/>
      <c r="E47" s="65"/>
      <c r="F47" s="5"/>
      <c r="G47" s="14"/>
      <c r="H47" s="14"/>
      <c r="I47" s="66"/>
      <c r="J47" s="14"/>
      <c r="K47" s="14"/>
      <c r="L47" s="4"/>
      <c r="M47" s="4"/>
      <c r="N47" s="65"/>
      <c r="O47" s="5"/>
      <c r="P47" s="14"/>
      <c r="Q47" s="14"/>
      <c r="R47" s="66"/>
      <c r="S47" s="14"/>
      <c r="T47" s="4"/>
    </row>
    <row r="48" spans="3:20" ht="12.75">
      <c r="C48" s="3" t="s">
        <v>21</v>
      </c>
      <c r="D48" s="15"/>
      <c r="E48" s="15"/>
      <c r="F48" s="7"/>
      <c r="G48" s="76"/>
      <c r="I48" s="67"/>
      <c r="J48" s="7" t="s">
        <v>21</v>
      </c>
      <c r="K48" s="7"/>
      <c r="L48" s="4"/>
      <c r="M48" s="128"/>
      <c r="N48" s="4"/>
      <c r="O48" s="24"/>
      <c r="P48" s="129"/>
      <c r="Q48" s="4"/>
      <c r="R48" s="130"/>
      <c r="S48" s="24"/>
      <c r="T48" s="4"/>
    </row>
    <row r="49" spans="1:20" s="86" customFormat="1" ht="15" customHeight="1">
      <c r="A49" s="139" t="s">
        <v>36</v>
      </c>
      <c r="B49" s="139"/>
      <c r="C49" s="264">
        <v>531.0502553641381</v>
      </c>
      <c r="D49" s="208"/>
      <c r="E49" s="208"/>
      <c r="F49" s="264">
        <v>16.150545650389997</v>
      </c>
      <c r="G49" s="209"/>
      <c r="H49" s="264">
        <v>176.15387194398778</v>
      </c>
      <c r="I49" s="208"/>
      <c r="J49" s="208">
        <v>13.696322513</v>
      </c>
      <c r="K49" s="208"/>
      <c r="L49" s="210"/>
      <c r="M49" s="97"/>
      <c r="N49" s="97"/>
      <c r="O49" s="97"/>
      <c r="P49" s="97"/>
      <c r="Q49" s="97"/>
      <c r="R49" s="97"/>
      <c r="S49" s="97"/>
      <c r="T49" s="210"/>
    </row>
    <row r="50" spans="1:20" s="86" customFormat="1" ht="15" customHeight="1">
      <c r="A50" s="139" t="s">
        <v>37</v>
      </c>
      <c r="B50" s="139"/>
      <c r="C50" s="264">
        <v>1855.3117294447418</v>
      </c>
      <c r="D50" s="208"/>
      <c r="E50" s="208"/>
      <c r="F50" s="264">
        <v>80.93637380812322</v>
      </c>
      <c r="G50" s="209"/>
      <c r="H50" s="264">
        <v>989.8833072049921</v>
      </c>
      <c r="I50" s="208"/>
      <c r="J50" s="208">
        <v>266.9140370179227</v>
      </c>
      <c r="K50" s="208"/>
      <c r="L50" s="210"/>
      <c r="M50" s="97"/>
      <c r="N50" s="97"/>
      <c r="O50" s="97"/>
      <c r="P50" s="97"/>
      <c r="Q50" s="97"/>
      <c r="R50" s="97"/>
      <c r="S50" s="97"/>
      <c r="T50" s="210"/>
    </row>
    <row r="51" spans="1:20" s="86" customFormat="1" ht="15" customHeight="1">
      <c r="A51" s="139" t="s">
        <v>38</v>
      </c>
      <c r="B51" s="139"/>
      <c r="C51" s="264">
        <v>20.9096323997856</v>
      </c>
      <c r="D51" s="208"/>
      <c r="E51" s="208"/>
      <c r="F51" s="264">
        <v>0</v>
      </c>
      <c r="G51" s="209"/>
      <c r="H51" s="264">
        <v>23.885625570932003</v>
      </c>
      <c r="I51" s="208"/>
      <c r="J51" s="208">
        <v>0</v>
      </c>
      <c r="K51" s="208"/>
      <c r="L51" s="210"/>
      <c r="M51" s="97"/>
      <c r="N51" s="97"/>
      <c r="O51" s="97"/>
      <c r="P51" s="97"/>
      <c r="Q51" s="97"/>
      <c r="R51" s="97"/>
      <c r="S51" s="97"/>
      <c r="T51" s="210"/>
    </row>
    <row r="52" spans="1:20" s="86" customFormat="1" ht="15" customHeight="1">
      <c r="A52" s="139" t="s">
        <v>39</v>
      </c>
      <c r="B52" s="211"/>
      <c r="C52" s="264">
        <v>23.180104806227998</v>
      </c>
      <c r="D52" s="208"/>
      <c r="E52" s="208"/>
      <c r="F52" s="264">
        <v>0.709745906928</v>
      </c>
      <c r="G52" s="209"/>
      <c r="H52" s="264">
        <v>36.06859464562501</v>
      </c>
      <c r="I52" s="208"/>
      <c r="J52" s="208">
        <v>2.3415993816</v>
      </c>
      <c r="K52" s="208"/>
      <c r="L52" s="210"/>
      <c r="M52" s="97"/>
      <c r="N52" s="97"/>
      <c r="O52" s="97"/>
      <c r="P52" s="97"/>
      <c r="Q52" s="97"/>
      <c r="R52" s="97"/>
      <c r="S52" s="97"/>
      <c r="T52" s="210"/>
    </row>
    <row r="53" spans="1:20" s="86" customFormat="1" ht="15" customHeight="1">
      <c r="A53" s="139" t="s">
        <v>40</v>
      </c>
      <c r="B53" s="139"/>
      <c r="C53" s="264">
        <v>21.882633216198602</v>
      </c>
      <c r="D53" s="208"/>
      <c r="E53" s="208"/>
      <c r="F53" s="264">
        <v>0</v>
      </c>
      <c r="G53" s="209"/>
      <c r="H53" s="264">
        <v>20.490512781687997</v>
      </c>
      <c r="I53" s="208"/>
      <c r="J53" s="208">
        <v>0.9350437782000001</v>
      </c>
      <c r="K53" s="208"/>
      <c r="L53" s="210"/>
      <c r="M53" s="97"/>
      <c r="N53" s="97"/>
      <c r="O53" s="97"/>
      <c r="P53" s="97"/>
      <c r="Q53" s="97"/>
      <c r="R53" s="97"/>
      <c r="S53" s="97"/>
      <c r="T53" s="210"/>
    </row>
    <row r="54" spans="1:20" s="86" customFormat="1" ht="15" customHeight="1">
      <c r="A54" s="139" t="s">
        <v>41</v>
      </c>
      <c r="B54" s="139"/>
      <c r="C54" s="264">
        <v>81.8182152626325</v>
      </c>
      <c r="D54" s="208"/>
      <c r="E54" s="208"/>
      <c r="F54" s="264">
        <v>4.351688288633</v>
      </c>
      <c r="G54" s="209"/>
      <c r="H54" s="264">
        <v>161.8555442072269</v>
      </c>
      <c r="I54" s="208"/>
      <c r="J54" s="208">
        <v>13.569129734098299</v>
      </c>
      <c r="K54" s="208"/>
      <c r="L54" s="210"/>
      <c r="M54" s="97"/>
      <c r="N54" s="97"/>
      <c r="O54" s="97"/>
      <c r="P54" s="97"/>
      <c r="Q54" s="97"/>
      <c r="R54" s="97"/>
      <c r="S54" s="97"/>
      <c r="T54" s="210"/>
    </row>
    <row r="55" spans="1:20" s="86" customFormat="1" ht="15" customHeight="1">
      <c r="A55" s="139" t="s">
        <v>42</v>
      </c>
      <c r="B55" s="139"/>
      <c r="C55" s="264">
        <v>144.079183344652</v>
      </c>
      <c r="D55" s="208"/>
      <c r="E55" s="208"/>
      <c r="F55" s="264">
        <v>7.448317417002</v>
      </c>
      <c r="G55" s="209"/>
      <c r="H55" s="264">
        <v>66.0356754952584</v>
      </c>
      <c r="I55" s="208"/>
      <c r="J55" s="208">
        <v>0</v>
      </c>
      <c r="K55" s="208"/>
      <c r="L55" s="210"/>
      <c r="M55" s="97"/>
      <c r="N55" s="97"/>
      <c r="O55" s="97"/>
      <c r="P55" s="97"/>
      <c r="Q55" s="97"/>
      <c r="R55" s="97"/>
      <c r="S55" s="97"/>
      <c r="T55" s="210"/>
    </row>
    <row r="56" spans="1:20" s="86" customFormat="1" ht="15" customHeight="1">
      <c r="A56" s="139" t="s">
        <v>43</v>
      </c>
      <c r="B56" s="139"/>
      <c r="C56" s="264">
        <v>2.5492883195159997</v>
      </c>
      <c r="D56" s="208"/>
      <c r="E56" s="208"/>
      <c r="F56" s="264">
        <v>0</v>
      </c>
      <c r="G56" s="209"/>
      <c r="H56" s="264">
        <v>2.6125913310119997</v>
      </c>
      <c r="I56" s="208"/>
      <c r="J56" s="208">
        <v>0</v>
      </c>
      <c r="K56" s="208"/>
      <c r="L56" s="212"/>
      <c r="M56" s="97"/>
      <c r="N56" s="97"/>
      <c r="O56" s="97"/>
      <c r="P56" s="97"/>
      <c r="Q56" s="97"/>
      <c r="R56" s="97"/>
      <c r="S56" s="97"/>
      <c r="T56" s="212"/>
    </row>
    <row r="57" spans="1:20" s="86" customFormat="1" ht="15" customHeight="1">
      <c r="A57" s="139" t="s">
        <v>44</v>
      </c>
      <c r="B57" s="139"/>
      <c r="C57" s="264">
        <v>372.40738315481786</v>
      </c>
      <c r="D57" s="208"/>
      <c r="E57" s="208"/>
      <c r="F57" s="264">
        <v>50.225044951038</v>
      </c>
      <c r="G57" s="209"/>
      <c r="H57" s="264">
        <v>572.7991435488083</v>
      </c>
      <c r="I57" s="208"/>
      <c r="J57" s="208">
        <v>7.6296432807657</v>
      </c>
      <c r="K57" s="208"/>
      <c r="L57" s="210"/>
      <c r="M57" s="97"/>
      <c r="N57" s="97"/>
      <c r="O57" s="97"/>
      <c r="P57" s="97"/>
      <c r="Q57" s="97"/>
      <c r="R57" s="97"/>
      <c r="S57" s="97"/>
      <c r="T57" s="210"/>
    </row>
    <row r="58" spans="1:20" s="86" customFormat="1" ht="15" customHeight="1">
      <c r="A58" s="211" t="s">
        <v>197</v>
      </c>
      <c r="C58" s="264">
        <v>334.3548195769384</v>
      </c>
      <c r="D58" s="208"/>
      <c r="E58" s="208"/>
      <c r="F58" s="264">
        <v>35.497697297209996</v>
      </c>
      <c r="G58" s="209"/>
      <c r="H58" s="264">
        <v>344.59246090148974</v>
      </c>
      <c r="I58" s="208"/>
      <c r="J58" s="208">
        <v>33.21227864095</v>
      </c>
      <c r="K58" s="208"/>
      <c r="L58" s="210"/>
      <c r="M58" s="97"/>
      <c r="N58" s="97"/>
      <c r="O58" s="97"/>
      <c r="P58" s="97"/>
      <c r="Q58" s="97"/>
      <c r="R58" s="97"/>
      <c r="S58" s="97"/>
      <c r="T58" s="210"/>
    </row>
    <row r="59" spans="1:20" s="86" customFormat="1" ht="15" customHeight="1">
      <c r="A59" s="213" t="s">
        <v>146</v>
      </c>
      <c r="C59" s="264">
        <v>768.9077345614882</v>
      </c>
      <c r="D59" s="208"/>
      <c r="E59" s="208"/>
      <c r="F59" s="264">
        <v>30.2881889686504</v>
      </c>
      <c r="G59" s="209"/>
      <c r="H59" s="264">
        <v>836.1674392394667</v>
      </c>
      <c r="I59" s="208"/>
      <c r="J59" s="208">
        <v>46.65035196260601</v>
      </c>
      <c r="K59" s="208"/>
      <c r="L59" s="210"/>
      <c r="M59" s="97"/>
      <c r="N59" s="97"/>
      <c r="O59" s="97"/>
      <c r="P59" s="97"/>
      <c r="Q59" s="97"/>
      <c r="R59" s="97"/>
      <c r="S59" s="97"/>
      <c r="T59" s="210"/>
    </row>
    <row r="60" spans="1:20" s="86" customFormat="1" ht="15" customHeight="1">
      <c r="A60" s="213" t="s">
        <v>151</v>
      </c>
      <c r="B60" s="139"/>
      <c r="C60" s="264">
        <v>468.7082815327046</v>
      </c>
      <c r="D60" s="208"/>
      <c r="E60" s="208"/>
      <c r="F60" s="264">
        <v>8.2335328947538</v>
      </c>
      <c r="G60" s="209"/>
      <c r="H60" s="264">
        <v>514.0299317727454</v>
      </c>
      <c r="I60" s="208"/>
      <c r="J60" s="208">
        <v>92.4162310951787</v>
      </c>
      <c r="K60" s="208"/>
      <c r="L60" s="210"/>
      <c r="M60" s="97"/>
      <c r="N60" s="97"/>
      <c r="O60" s="97"/>
      <c r="P60" s="97"/>
      <c r="Q60" s="97"/>
      <c r="R60" s="97"/>
      <c r="S60" s="97"/>
      <c r="T60" s="210"/>
    </row>
    <row r="61" spans="1:20" s="86" customFormat="1" ht="15" customHeight="1">
      <c r="A61" s="173" t="s">
        <v>137</v>
      </c>
      <c r="B61" s="173"/>
      <c r="C61" s="264">
        <v>1487.1265494692784</v>
      </c>
      <c r="D61" s="210"/>
      <c r="E61" s="210"/>
      <c r="F61" s="264">
        <v>73.71883587477</v>
      </c>
      <c r="G61" s="209"/>
      <c r="H61" s="264">
        <v>1383.9104441084623</v>
      </c>
      <c r="I61" s="208"/>
      <c r="J61" s="208">
        <v>88.95476925385289</v>
      </c>
      <c r="K61" s="208"/>
      <c r="L61" s="210"/>
      <c r="M61" s="97"/>
      <c r="N61" s="97"/>
      <c r="O61" s="97"/>
      <c r="P61" s="97"/>
      <c r="Q61" s="97"/>
      <c r="R61" s="97"/>
      <c r="S61" s="97"/>
      <c r="T61" s="210"/>
    </row>
    <row r="62" spans="1:20" s="86" customFormat="1" ht="15" customHeight="1" hidden="1">
      <c r="A62" s="214" t="s">
        <v>68</v>
      </c>
      <c r="C62" s="215">
        <v>-3477.3129999999996</v>
      </c>
      <c r="D62" s="216"/>
      <c r="E62" s="216"/>
      <c r="F62" s="217">
        <v>248.9</v>
      </c>
      <c r="G62" s="218"/>
      <c r="H62" s="215">
        <v>-3557.8109999999997</v>
      </c>
      <c r="I62" s="216"/>
      <c r="J62" s="219">
        <v>-361.60200000000003</v>
      </c>
      <c r="K62" s="219"/>
      <c r="L62" s="97"/>
      <c r="M62" s="97"/>
      <c r="N62" s="97"/>
      <c r="O62" s="97"/>
      <c r="P62" s="97"/>
      <c r="Q62" s="97"/>
      <c r="R62" s="97"/>
      <c r="S62" s="97"/>
      <c r="T62" s="97"/>
    </row>
    <row r="63" spans="1:20" s="86" customFormat="1" ht="15" customHeight="1">
      <c r="A63" s="173" t="s">
        <v>68</v>
      </c>
      <c r="B63" s="173"/>
      <c r="C63" s="220">
        <f>SUM(C49:C61)</f>
        <v>6112.285810453121</v>
      </c>
      <c r="D63" s="220"/>
      <c r="E63" s="220"/>
      <c r="F63" s="220">
        <f>SUM(F49:F61)</f>
        <v>307.5599710574984</v>
      </c>
      <c r="G63" s="220"/>
      <c r="H63" s="220">
        <f>SUM(H49:H61)</f>
        <v>5128.485142751694</v>
      </c>
      <c r="I63" s="220"/>
      <c r="J63" s="220">
        <f>SUM(J49:J61)</f>
        <v>566.3194066581743</v>
      </c>
      <c r="K63" s="220"/>
      <c r="L63" s="220"/>
      <c r="M63" s="97"/>
      <c r="N63" s="97"/>
      <c r="O63" s="97"/>
      <c r="P63" s="97"/>
      <c r="Q63" s="97"/>
      <c r="R63" s="97"/>
      <c r="S63" s="97"/>
      <c r="T63" s="221"/>
    </row>
    <row r="65" spans="3:11" ht="12.75">
      <c r="C65" s="3" t="s">
        <v>199</v>
      </c>
      <c r="J65" s="7" t="s">
        <v>199</v>
      </c>
      <c r="K65" s="7"/>
    </row>
    <row r="66" spans="1:11" s="86" customFormat="1" ht="15">
      <c r="A66" s="139" t="s">
        <v>36</v>
      </c>
      <c r="B66" s="139"/>
      <c r="C66" s="264">
        <v>456.51938086768354</v>
      </c>
      <c r="D66" s="208"/>
      <c r="E66" s="208"/>
      <c r="F66" s="264">
        <v>14.29363055466196</v>
      </c>
      <c r="G66" s="139"/>
      <c r="H66" s="264">
        <v>128.08742011740944</v>
      </c>
      <c r="I66" s="208"/>
      <c r="J66" s="208">
        <v>25.200943054953</v>
      </c>
      <c r="K66" s="208"/>
    </row>
    <row r="67" spans="1:11" s="86" customFormat="1" ht="15">
      <c r="A67" s="139" t="s">
        <v>37</v>
      </c>
      <c r="B67" s="139"/>
      <c r="C67" s="264">
        <v>1184.2428946978296</v>
      </c>
      <c r="D67" s="208"/>
      <c r="E67" s="208" t="s">
        <v>177</v>
      </c>
      <c r="F67" s="264">
        <v>84.21623244983792</v>
      </c>
      <c r="G67" s="139"/>
      <c r="H67" s="264">
        <v>941.0710282589926</v>
      </c>
      <c r="I67" s="208"/>
      <c r="J67" s="208">
        <v>344.3492723331329</v>
      </c>
      <c r="K67" s="208"/>
    </row>
    <row r="68" spans="1:11" s="86" customFormat="1" ht="15">
      <c r="A68" s="139" t="s">
        <v>38</v>
      </c>
      <c r="B68" s="139"/>
      <c r="C68" s="264">
        <v>15.26687979193085</v>
      </c>
      <c r="D68" s="208"/>
      <c r="E68" s="208" t="s">
        <v>177</v>
      </c>
      <c r="F68" s="264">
        <v>0</v>
      </c>
      <c r="G68" s="139"/>
      <c r="H68" s="264">
        <v>12.240309087950704</v>
      </c>
      <c r="I68" s="208"/>
      <c r="J68" s="208">
        <v>0</v>
      </c>
      <c r="K68" s="208"/>
    </row>
    <row r="69" spans="1:11" s="86" customFormat="1" ht="15">
      <c r="A69" s="139" t="s">
        <v>39</v>
      </c>
      <c r="B69" s="211"/>
      <c r="C69" s="264">
        <v>17.793293581524374</v>
      </c>
      <c r="D69" s="208"/>
      <c r="E69" s="208" t="s">
        <v>177</v>
      </c>
      <c r="F69" s="264">
        <v>0.8735770734281759</v>
      </c>
      <c r="G69" s="139"/>
      <c r="H69" s="264">
        <v>19.512053108000856</v>
      </c>
      <c r="I69" s="208"/>
      <c r="J69" s="208">
        <v>5.0039978784792005</v>
      </c>
      <c r="K69" s="208"/>
    </row>
    <row r="70" spans="1:11" s="86" customFormat="1" ht="15">
      <c r="A70" s="139" t="s">
        <v>40</v>
      </c>
      <c r="B70" s="139"/>
      <c r="C70" s="264">
        <v>12.492397087421343</v>
      </c>
      <c r="D70" s="208"/>
      <c r="E70" s="208" t="s">
        <v>177</v>
      </c>
      <c r="F70" s="264">
        <v>0</v>
      </c>
      <c r="G70" s="139"/>
      <c r="H70" s="264">
        <v>11.09171541058786</v>
      </c>
      <c r="I70" s="208"/>
      <c r="J70" s="208">
        <v>0.49837833378060004</v>
      </c>
      <c r="K70" s="208"/>
    </row>
    <row r="71" spans="1:11" s="86" customFormat="1" ht="15">
      <c r="A71" s="139" t="s">
        <v>41</v>
      </c>
      <c r="B71" s="139"/>
      <c r="C71" s="264">
        <v>47.804659104453805</v>
      </c>
      <c r="D71" s="208"/>
      <c r="E71" s="208" t="s">
        <v>177</v>
      </c>
      <c r="F71" s="264">
        <v>4.505681073053298</v>
      </c>
      <c r="G71" s="139"/>
      <c r="H71" s="264">
        <v>148.4717930977596</v>
      </c>
      <c r="I71" s="208"/>
      <c r="J71" s="208">
        <v>13.20885281523328</v>
      </c>
      <c r="K71" s="208"/>
    </row>
    <row r="72" spans="1:11" s="86" customFormat="1" ht="15">
      <c r="A72" s="139" t="s">
        <v>42</v>
      </c>
      <c r="B72" s="139"/>
      <c r="C72" s="264">
        <v>173.94785724405327</v>
      </c>
      <c r="D72" s="208"/>
      <c r="E72" s="208" t="s">
        <v>177</v>
      </c>
      <c r="F72" s="264">
        <v>12.667115372150414</v>
      </c>
      <c r="G72" s="139"/>
      <c r="H72" s="264">
        <v>58.0508559435678</v>
      </c>
      <c r="I72" s="208"/>
      <c r="J72" s="208">
        <v>0</v>
      </c>
      <c r="K72" s="208"/>
    </row>
    <row r="73" spans="1:11" s="86" customFormat="1" ht="15">
      <c r="A73" s="139" t="s">
        <v>43</v>
      </c>
      <c r="B73" s="139"/>
      <c r="C73" s="264">
        <v>1.4377986122070239</v>
      </c>
      <c r="D73" s="208"/>
      <c r="E73" s="208" t="s">
        <v>177</v>
      </c>
      <c r="F73" s="264">
        <v>0</v>
      </c>
      <c r="G73" s="139"/>
      <c r="H73" s="264">
        <v>1.64220047169678</v>
      </c>
      <c r="I73" s="208"/>
      <c r="J73" s="208">
        <v>0</v>
      </c>
      <c r="K73" s="208"/>
    </row>
    <row r="74" spans="1:11" s="86" customFormat="1" ht="15">
      <c r="A74" s="139" t="s">
        <v>44</v>
      </c>
      <c r="B74" s="139"/>
      <c r="C74" s="264">
        <v>255.9907558163302</v>
      </c>
      <c r="D74" s="208"/>
      <c r="E74" s="208" t="s">
        <v>177</v>
      </c>
      <c r="F74" s="264">
        <v>41.51565777222508</v>
      </c>
      <c r="G74" s="139"/>
      <c r="H74" s="264">
        <v>451.58613000794827</v>
      </c>
      <c r="I74" s="208"/>
      <c r="J74" s="208">
        <v>12.465489836074305</v>
      </c>
      <c r="K74" s="208"/>
    </row>
    <row r="75" spans="1:11" s="86" customFormat="1" ht="15">
      <c r="A75" s="211" t="s">
        <v>197</v>
      </c>
      <c r="C75" s="264">
        <v>321.9409675821596</v>
      </c>
      <c r="D75" s="208"/>
      <c r="E75" s="208" t="s">
        <v>177</v>
      </c>
      <c r="F75" s="264">
        <v>33.15751343206271</v>
      </c>
      <c r="G75" s="139"/>
      <c r="H75" s="264">
        <v>200.23056166530978</v>
      </c>
      <c r="I75" s="208"/>
      <c r="J75" s="208">
        <v>17.911417102599348</v>
      </c>
      <c r="K75" s="208"/>
    </row>
    <row r="76" spans="1:11" s="86" customFormat="1" ht="15">
      <c r="A76" s="213" t="s">
        <v>146</v>
      </c>
      <c r="C76" s="264">
        <v>618.3164874733594</v>
      </c>
      <c r="D76" s="208"/>
      <c r="E76" s="208" t="s">
        <v>177</v>
      </c>
      <c r="F76" s="264">
        <v>36.44978925431377</v>
      </c>
      <c r="G76" s="139"/>
      <c r="H76" s="264">
        <v>718.3929149029834</v>
      </c>
      <c r="I76" s="208"/>
      <c r="J76" s="208">
        <v>50.93607529861594</v>
      </c>
      <c r="K76" s="208"/>
    </row>
    <row r="77" spans="1:11" s="86" customFormat="1" ht="15">
      <c r="A77" s="213" t="s">
        <v>151</v>
      </c>
      <c r="B77" s="139"/>
      <c r="C77" s="264">
        <v>357.43235482972204</v>
      </c>
      <c r="D77" s="208"/>
      <c r="E77" s="208" t="s">
        <v>177</v>
      </c>
      <c r="F77" s="264">
        <v>7.653914302086085</v>
      </c>
      <c r="G77" s="139"/>
      <c r="H77" s="264">
        <v>450.45241902751405</v>
      </c>
      <c r="I77" s="208"/>
      <c r="J77" s="208">
        <v>114.30934077392877</v>
      </c>
      <c r="K77" s="208"/>
    </row>
    <row r="78" spans="1:11" s="86" customFormat="1" ht="15">
      <c r="A78" s="173" t="s">
        <v>137</v>
      </c>
      <c r="B78" s="173"/>
      <c r="C78" s="264">
        <v>1013.242810286723</v>
      </c>
      <c r="D78" s="208"/>
      <c r="E78" s="208" t="s">
        <v>177</v>
      </c>
      <c r="F78" s="264">
        <v>51.897855748384224</v>
      </c>
      <c r="G78" s="139"/>
      <c r="H78" s="264">
        <v>1100.725115589014</v>
      </c>
      <c r="I78" s="208"/>
      <c r="J78" s="208">
        <v>79.0570041388223</v>
      </c>
      <c r="K78" s="208"/>
    </row>
    <row r="79" spans="1:11" s="86" customFormat="1" ht="15" hidden="1">
      <c r="A79" s="214" t="s">
        <v>68</v>
      </c>
      <c r="C79" s="215">
        <v>-3477.3129999999996</v>
      </c>
      <c r="D79" s="216"/>
      <c r="E79" s="216"/>
      <c r="F79" s="217">
        <v>248.9</v>
      </c>
      <c r="G79" s="218"/>
      <c r="H79" s="215">
        <v>-3557.8109999999997</v>
      </c>
      <c r="I79" s="216"/>
      <c r="J79" s="219">
        <v>-361.60200000000003</v>
      </c>
      <c r="K79" s="219"/>
    </row>
    <row r="80" spans="1:11" s="86" customFormat="1" ht="15">
      <c r="A80" s="245" t="s">
        <v>68</v>
      </c>
      <c r="B80" s="245"/>
      <c r="C80" s="246">
        <f>SUM(C66:C78)</f>
        <v>4476.428536975398</v>
      </c>
      <c r="D80" s="246"/>
      <c r="E80" s="246"/>
      <c r="F80" s="246">
        <f>SUM(F66:F78)</f>
        <v>287.23096703220364</v>
      </c>
      <c r="G80" s="246"/>
      <c r="H80" s="246">
        <f>SUM(H66:H78)</f>
        <v>4241.554516688735</v>
      </c>
      <c r="I80" s="246"/>
      <c r="J80" s="246">
        <f>SUM(J66:J78)</f>
        <v>662.9407715656197</v>
      </c>
      <c r="K80" s="220"/>
    </row>
    <row r="81" ht="20.25" customHeight="1">
      <c r="A81" t="s">
        <v>201</v>
      </c>
    </row>
    <row r="82" ht="12.75">
      <c r="A82" t="s">
        <v>212</v>
      </c>
    </row>
  </sheetData>
  <printOptions/>
  <pageMargins left="0.75" right="0.75" top="1" bottom="1" header="0.5" footer="0.5"/>
  <pageSetup horizontalDpi="600" verticalDpi="600" orientation="portrait" paperSize="9" scale="51" r:id="rId1"/>
  <colBreaks count="1" manualBreakCount="1">
    <brk id="18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zoomScale="85" zoomScaleNormal="85" workbookViewId="0" topLeftCell="A1">
      <selection activeCell="M41" sqref="M41"/>
    </sheetView>
  </sheetViews>
  <sheetFormatPr defaultColWidth="9.140625" defaultRowHeight="12.75"/>
  <cols>
    <col min="1" max="1" width="23.57421875" style="0" customWidth="1"/>
    <col min="2" max="2" width="12.57421875" style="0" customWidth="1"/>
    <col min="3" max="3" width="14.28125" style="0" customWidth="1"/>
    <col min="4" max="4" width="13.7109375" style="0" customWidth="1"/>
    <col min="5" max="5" width="14.00390625" style="0" customWidth="1"/>
    <col min="6" max="6" width="14.140625" style="0" customWidth="1"/>
    <col min="7" max="8" width="12.57421875" style="0" customWidth="1"/>
    <col min="9" max="9" width="9.57421875" style="0" customWidth="1"/>
    <col min="10" max="10" width="9.7109375" style="0" customWidth="1"/>
  </cols>
  <sheetData>
    <row r="1" s="17" customFormat="1" ht="15.75">
      <c r="A1" s="147" t="s">
        <v>222</v>
      </c>
    </row>
    <row r="2" spans="1:14" s="17" customFormat="1" ht="19.5" customHeight="1">
      <c r="A2" s="233" t="s">
        <v>213</v>
      </c>
      <c r="B2" s="18"/>
      <c r="C2" s="18"/>
      <c r="D2" s="18"/>
      <c r="E2" s="18"/>
      <c r="F2" s="18"/>
      <c r="G2" s="18"/>
      <c r="H2" s="18"/>
      <c r="N2" s="18"/>
    </row>
    <row r="3" spans="1:14" s="26" customFormat="1" ht="14.25" customHeight="1">
      <c r="A3" s="77"/>
      <c r="B3" s="27"/>
      <c r="C3" s="27"/>
      <c r="D3" s="27"/>
      <c r="E3" s="27"/>
      <c r="F3" s="27"/>
      <c r="G3" s="27"/>
      <c r="H3" s="27"/>
      <c r="N3" s="27"/>
    </row>
    <row r="4" spans="1:26" s="17" customFormat="1" ht="21" customHeight="1">
      <c r="A4" s="181"/>
      <c r="B4" s="250"/>
      <c r="C4" s="251"/>
      <c r="D4" s="251"/>
      <c r="E4" s="251" t="s">
        <v>215</v>
      </c>
      <c r="F4" s="251"/>
      <c r="G4" s="251"/>
      <c r="H4" s="251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17" customFormat="1" ht="15.75">
      <c r="A5" s="18"/>
      <c r="B5" s="43" t="s">
        <v>71</v>
      </c>
      <c r="C5" s="43" t="s">
        <v>72</v>
      </c>
      <c r="D5" s="58" t="s">
        <v>153</v>
      </c>
      <c r="E5" s="43" t="s">
        <v>74</v>
      </c>
      <c r="F5" s="43" t="s">
        <v>75</v>
      </c>
      <c r="G5" s="43" t="s">
        <v>76</v>
      </c>
      <c r="H5" s="43" t="s">
        <v>77</v>
      </c>
      <c r="I5" s="32"/>
      <c r="J5" s="32"/>
      <c r="K5" s="32"/>
      <c r="L5" s="32"/>
      <c r="M5" s="32"/>
      <c r="N5" s="32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s="17" customFormat="1" ht="15.75">
      <c r="A6" s="185"/>
      <c r="B6" s="191"/>
      <c r="C6" s="191"/>
      <c r="D6" s="192" t="s">
        <v>109</v>
      </c>
      <c r="E6" s="191"/>
      <c r="F6" s="191"/>
      <c r="G6" s="191"/>
      <c r="H6" s="191"/>
      <c r="I6" s="32"/>
      <c r="J6" s="78" t="s">
        <v>173</v>
      </c>
      <c r="K6" s="32"/>
      <c r="L6" s="32"/>
      <c r="M6" s="32"/>
      <c r="N6" s="32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6.75" customHeight="1">
      <c r="A7" s="4"/>
      <c r="B7" s="4"/>
      <c r="C7" s="4"/>
      <c r="D7" s="4"/>
      <c r="E7" s="4"/>
      <c r="F7" s="4"/>
      <c r="G7" s="4"/>
      <c r="H7" s="4"/>
      <c r="I7" s="4"/>
      <c r="J7" s="7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61" t="s">
        <v>85</v>
      </c>
      <c r="B8" s="4"/>
      <c r="C8" s="4"/>
      <c r="D8" s="4"/>
      <c r="E8" s="4"/>
      <c r="F8" s="4"/>
      <c r="G8" s="4"/>
      <c r="H8" s="24" t="s">
        <v>86</v>
      </c>
      <c r="I8" s="4"/>
      <c r="J8" s="7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8.25" customHeight="1">
      <c r="A9" s="19"/>
      <c r="B9" s="4"/>
      <c r="C9" s="4"/>
      <c r="D9" s="4"/>
      <c r="E9" s="4"/>
      <c r="F9" s="4"/>
      <c r="G9" s="4"/>
      <c r="H9" s="4"/>
      <c r="I9" s="4"/>
      <c r="J9" s="7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10" ht="15">
      <c r="A10" s="97" t="s">
        <v>71</v>
      </c>
      <c r="B10" s="82">
        <v>1236.3034539963514</v>
      </c>
      <c r="C10" s="82">
        <v>38.99083776428196</v>
      </c>
      <c r="D10" s="82">
        <v>70.53390311480605</v>
      </c>
      <c r="E10" s="82">
        <v>13.314020062421404</v>
      </c>
      <c r="F10" s="82">
        <v>17.23931736981386</v>
      </c>
      <c r="G10" s="71">
        <v>0</v>
      </c>
      <c r="H10" s="71">
        <v>0</v>
      </c>
      <c r="J10" s="80">
        <f aca="true" t="shared" si="0" ref="J10:J20">SUM(B10:H10)</f>
        <v>1376.3815323076744</v>
      </c>
    </row>
    <row r="11" spans="1:18" ht="15">
      <c r="A11" s="97" t="s">
        <v>72</v>
      </c>
      <c r="B11" s="82">
        <v>150.8354951028861</v>
      </c>
      <c r="C11" s="82">
        <v>6796.592525521884</v>
      </c>
      <c r="D11" s="82">
        <v>402.0110266311645</v>
      </c>
      <c r="E11" s="82">
        <v>889.4025463155008</v>
      </c>
      <c r="F11" s="82">
        <v>812.659814882229</v>
      </c>
      <c r="G11" s="82">
        <v>171.4822586221395</v>
      </c>
      <c r="H11" s="71">
        <v>0</v>
      </c>
      <c r="J11" s="80">
        <f t="shared" si="0"/>
        <v>9222.983667075805</v>
      </c>
      <c r="R11" s="15"/>
    </row>
    <row r="12" spans="1:18" ht="15">
      <c r="A12" s="97" t="s">
        <v>152</v>
      </c>
      <c r="B12" s="82">
        <v>46.74215509837537</v>
      </c>
      <c r="C12" s="82">
        <v>323.3454760168884</v>
      </c>
      <c r="D12" s="82">
        <v>5308.812434724377</v>
      </c>
      <c r="E12" s="82">
        <v>33.57618583718813</v>
      </c>
      <c r="F12" s="82">
        <v>83.91590449812134</v>
      </c>
      <c r="G12" s="82">
        <v>7.5917813506250384</v>
      </c>
      <c r="H12" s="71">
        <v>0</v>
      </c>
      <c r="J12" s="80">
        <f t="shared" si="0"/>
        <v>5803.983937525576</v>
      </c>
      <c r="R12" s="15"/>
    </row>
    <row r="13" spans="1:18" ht="15">
      <c r="A13" s="97" t="s">
        <v>74</v>
      </c>
      <c r="B13" s="82">
        <v>45.934609180804785</v>
      </c>
      <c r="C13" s="82">
        <v>786.9514193637374</v>
      </c>
      <c r="D13" s="82">
        <v>59.4895357957442</v>
      </c>
      <c r="E13" s="82">
        <v>5529.9230445173625</v>
      </c>
      <c r="F13" s="82">
        <v>202.95949372191075</v>
      </c>
      <c r="G13" s="82">
        <v>72.14856147876903</v>
      </c>
      <c r="H13" s="71">
        <v>0</v>
      </c>
      <c r="J13" s="80">
        <f t="shared" si="0"/>
        <v>6697.406664058329</v>
      </c>
      <c r="R13" s="15"/>
    </row>
    <row r="14" spans="1:10" ht="15">
      <c r="A14" s="97" t="s">
        <v>75</v>
      </c>
      <c r="B14" s="82">
        <v>20.090343273684976</v>
      </c>
      <c r="C14" s="82">
        <v>430.5221930190282</v>
      </c>
      <c r="D14" s="82">
        <v>86.43134608664452</v>
      </c>
      <c r="E14" s="82">
        <v>332.5594793918762</v>
      </c>
      <c r="F14" s="82">
        <v>16260.667026605928</v>
      </c>
      <c r="G14" s="82">
        <v>504.5302496436253</v>
      </c>
      <c r="H14" s="82">
        <v>3.4232630264324593</v>
      </c>
      <c r="J14" s="80">
        <f t="shared" si="0"/>
        <v>17638.223901047222</v>
      </c>
    </row>
    <row r="15" spans="1:10" ht="15">
      <c r="A15" s="97" t="s">
        <v>76</v>
      </c>
      <c r="B15" s="71">
        <v>60.381735997657444</v>
      </c>
      <c r="C15" s="82">
        <v>153.32524574712616</v>
      </c>
      <c r="D15" s="82">
        <v>15.90605179519374</v>
      </c>
      <c r="E15" s="82">
        <v>34.677424896715486</v>
      </c>
      <c r="F15" s="82">
        <v>628.2357192215833</v>
      </c>
      <c r="G15" s="82">
        <v>5754.788662576091</v>
      </c>
      <c r="H15" s="82">
        <v>10.995637027200592</v>
      </c>
      <c r="J15" s="80">
        <f t="shared" si="0"/>
        <v>6658.310477261567</v>
      </c>
    </row>
    <row r="16" spans="1:10" ht="15">
      <c r="A16" s="97" t="s">
        <v>77</v>
      </c>
      <c r="B16" s="71">
        <v>0</v>
      </c>
      <c r="C16" s="71">
        <v>0</v>
      </c>
      <c r="D16" s="82">
        <v>0.7748716573033559</v>
      </c>
      <c r="E16" s="82">
        <v>0.973543368821772</v>
      </c>
      <c r="F16" s="82">
        <v>1.3562018082684273</v>
      </c>
      <c r="G16" s="82">
        <v>3.9783728041491617</v>
      </c>
      <c r="H16" s="82">
        <v>2013.7457937178058</v>
      </c>
      <c r="J16" s="80">
        <f>SUM(B16:H16)</f>
        <v>2020.8287833563486</v>
      </c>
    </row>
    <row r="17" spans="1:10" ht="15">
      <c r="A17" s="97" t="s">
        <v>78</v>
      </c>
      <c r="B17" s="82">
        <v>488.92755790126586</v>
      </c>
      <c r="C17" s="82">
        <v>1025.293164544405</v>
      </c>
      <c r="D17" s="82">
        <v>102.22297894848217</v>
      </c>
      <c r="E17" s="82">
        <v>1024.3540566954496</v>
      </c>
      <c r="F17" s="82">
        <v>350.8469137415158</v>
      </c>
      <c r="G17" s="82">
        <v>312.9138621193991</v>
      </c>
      <c r="H17" s="71">
        <v>0</v>
      </c>
      <c r="J17" s="80">
        <f t="shared" si="0"/>
        <v>3304.558533950518</v>
      </c>
    </row>
    <row r="18" spans="1:10" ht="15">
      <c r="A18" s="97" t="s">
        <v>79</v>
      </c>
      <c r="B18" s="82">
        <v>247.13018323398296</v>
      </c>
      <c r="C18" s="82">
        <v>2767.54961829283</v>
      </c>
      <c r="D18" s="82">
        <v>1149.9699450975345</v>
      </c>
      <c r="E18" s="82">
        <v>875.3672148517051</v>
      </c>
      <c r="F18" s="82">
        <v>1113.0000063638445</v>
      </c>
      <c r="G18" s="82">
        <v>526.2064387384979</v>
      </c>
      <c r="H18" s="82">
        <v>21.740904457622833</v>
      </c>
      <c r="J18" s="80">
        <f t="shared" si="0"/>
        <v>6700.9643110360175</v>
      </c>
    </row>
    <row r="19" spans="1:10" ht="15">
      <c r="A19" s="97" t="s">
        <v>80</v>
      </c>
      <c r="B19" s="82">
        <v>58.06923733502153</v>
      </c>
      <c r="C19" s="82">
        <v>428.2596963205806</v>
      </c>
      <c r="D19" s="82">
        <v>98.31972658030969</v>
      </c>
      <c r="E19" s="82">
        <v>710.599897437471</v>
      </c>
      <c r="F19" s="82">
        <v>1224.514442247094</v>
      </c>
      <c r="G19" s="82">
        <v>268.42576821249884</v>
      </c>
      <c r="H19" s="82">
        <v>15.056563884831604</v>
      </c>
      <c r="J19" s="80">
        <f>SUM(B19:H19)</f>
        <v>2803.2453320178074</v>
      </c>
    </row>
    <row r="20" spans="1:10" ht="15">
      <c r="A20" s="97" t="s">
        <v>81</v>
      </c>
      <c r="B20" s="82">
        <v>2354.4147711200303</v>
      </c>
      <c r="C20" s="82">
        <v>12750.830176590762</v>
      </c>
      <c r="D20" s="82">
        <v>7294.47182043156</v>
      </c>
      <c r="E20" s="82">
        <v>9444.747413374513</v>
      </c>
      <c r="F20" s="82">
        <v>20695.394840460307</v>
      </c>
      <c r="G20" s="82">
        <v>7622.065955545796</v>
      </c>
      <c r="H20" s="82">
        <v>2064.962162113893</v>
      </c>
      <c r="J20" s="80">
        <f t="shared" si="0"/>
        <v>62226.88713963686</v>
      </c>
    </row>
    <row r="21" spans="1:10" ht="15">
      <c r="A21" s="248"/>
      <c r="B21" s="82"/>
      <c r="C21" s="82"/>
      <c r="D21" s="82"/>
      <c r="E21" s="82"/>
      <c r="F21" s="82"/>
      <c r="G21" s="82"/>
      <c r="H21" s="82"/>
      <c r="J21" s="80"/>
    </row>
    <row r="22" spans="1:10" ht="15">
      <c r="A22" s="97" t="s">
        <v>5</v>
      </c>
      <c r="B22" s="82">
        <v>637.3279246239023</v>
      </c>
      <c r="C22" s="82">
        <v>1568.8296376888939</v>
      </c>
      <c r="D22" s="82">
        <v>2350.7168907498435</v>
      </c>
      <c r="E22" s="82">
        <v>639.358619306243</v>
      </c>
      <c r="F22" s="82">
        <v>895.330117661307</v>
      </c>
      <c r="G22" s="82">
        <v>274.7475605593332</v>
      </c>
      <c r="H22" s="82">
        <v>5.586629055132713</v>
      </c>
      <c r="J22" s="80">
        <f>SUM(B22:H22)</f>
        <v>6371.897379644655</v>
      </c>
    </row>
    <row r="23" spans="1:10" ht="15">
      <c r="A23" s="248"/>
      <c r="B23" s="135"/>
      <c r="C23" s="135"/>
      <c r="D23" s="135"/>
      <c r="E23" s="135"/>
      <c r="F23" s="135"/>
      <c r="G23" s="135"/>
      <c r="H23" s="135"/>
      <c r="J23" s="80"/>
    </row>
    <row r="24" spans="1:10" ht="15">
      <c r="A24" s="153" t="s">
        <v>83</v>
      </c>
      <c r="B24" s="247">
        <v>2991.7426957439325</v>
      </c>
      <c r="C24" s="247">
        <v>14319.659814279656</v>
      </c>
      <c r="D24" s="247">
        <v>9645.188711181405</v>
      </c>
      <c r="E24" s="247">
        <v>10084.106032680755</v>
      </c>
      <c r="F24" s="247">
        <v>21590.724958121617</v>
      </c>
      <c r="G24" s="247">
        <v>7896.8135161051305</v>
      </c>
      <c r="H24" s="247">
        <v>2070.5487911690257</v>
      </c>
      <c r="J24" s="80">
        <f>SUM(B24:H24)</f>
        <v>68598.78451928153</v>
      </c>
    </row>
    <row r="27" spans="1:3" ht="12.75">
      <c r="A27" s="4"/>
      <c r="C27" s="6"/>
    </row>
    <row r="28" ht="12.75">
      <c r="A28" s="4"/>
    </row>
    <row r="29" ht="15.75">
      <c r="A29" s="37" t="s">
        <v>214</v>
      </c>
    </row>
    <row r="30" spans="1:7" ht="12.75">
      <c r="A30" s="4"/>
      <c r="B30" s="4"/>
      <c r="C30" s="4"/>
      <c r="D30" s="4"/>
      <c r="E30" s="4"/>
      <c r="F30" s="4"/>
      <c r="G30" s="4"/>
    </row>
    <row r="31" spans="1:10" s="17" customFormat="1" ht="15.75">
      <c r="A31" s="181"/>
      <c r="B31" s="250"/>
      <c r="C31" s="251"/>
      <c r="D31" s="251" t="s">
        <v>216</v>
      </c>
      <c r="E31" s="251"/>
      <c r="F31" s="251"/>
      <c r="G31" s="251"/>
      <c r="H31" s="31"/>
      <c r="I31" s="81" t="s">
        <v>172</v>
      </c>
      <c r="J31" s="81" t="s">
        <v>175</v>
      </c>
    </row>
    <row r="32" spans="1:10" s="17" customFormat="1" ht="15.75">
      <c r="A32" s="18"/>
      <c r="B32" s="43" t="s">
        <v>78</v>
      </c>
      <c r="C32" s="43" t="s">
        <v>79</v>
      </c>
      <c r="D32" s="43" t="s">
        <v>80</v>
      </c>
      <c r="E32" s="43" t="s">
        <v>81</v>
      </c>
      <c r="F32" s="43" t="s">
        <v>82</v>
      </c>
      <c r="G32" s="43" t="s">
        <v>83</v>
      </c>
      <c r="I32" s="81" t="s">
        <v>4</v>
      </c>
      <c r="J32" s="81" t="s">
        <v>176</v>
      </c>
    </row>
    <row r="33" spans="1:10" s="17" customFormat="1" ht="15.75">
      <c r="A33" s="249"/>
      <c r="B33" s="191"/>
      <c r="C33" s="191"/>
      <c r="D33" s="191"/>
      <c r="E33" s="191"/>
      <c r="F33" s="192" t="s">
        <v>84</v>
      </c>
      <c r="G33" s="191"/>
      <c r="I33" s="81" t="s">
        <v>174</v>
      </c>
      <c r="J33" s="81" t="s">
        <v>174</v>
      </c>
    </row>
    <row r="34" spans="2:7" ht="6" customHeight="1">
      <c r="B34" s="4"/>
      <c r="C34" s="4"/>
      <c r="D34" s="4"/>
      <c r="E34" s="4"/>
      <c r="F34" s="4"/>
      <c r="G34" s="4"/>
    </row>
    <row r="35" spans="1:7" ht="15.75">
      <c r="A35" s="61" t="s">
        <v>85</v>
      </c>
      <c r="B35" s="4"/>
      <c r="C35" s="4"/>
      <c r="D35" s="4"/>
      <c r="E35" s="4"/>
      <c r="G35" s="24" t="s">
        <v>86</v>
      </c>
    </row>
    <row r="37" spans="1:10" ht="15">
      <c r="A37" s="97" t="s">
        <v>71</v>
      </c>
      <c r="B37" s="82">
        <v>604.6841933061232</v>
      </c>
      <c r="C37" s="82">
        <v>156.3331438736473</v>
      </c>
      <c r="D37" s="82">
        <v>34.010348773951485</v>
      </c>
      <c r="E37" s="82">
        <v>2171.409218261397</v>
      </c>
      <c r="F37" s="82">
        <v>691.7731236321998</v>
      </c>
      <c r="G37" s="82">
        <v>2863.182341893597</v>
      </c>
      <c r="H37" s="82"/>
      <c r="I37" s="80">
        <f aca="true" t="shared" si="1" ref="I37:I47">E37-J10-B37-C37-D37</f>
        <v>7.602807272633072E-13</v>
      </c>
      <c r="J37" s="80">
        <f aca="true" t="shared" si="2" ref="J37:J47">G37-F37-E37</f>
        <v>0</v>
      </c>
    </row>
    <row r="38" spans="1:10" ht="15">
      <c r="A38" s="97" t="s">
        <v>72</v>
      </c>
      <c r="B38" s="82">
        <v>2229.207005173436</v>
      </c>
      <c r="C38" s="82">
        <v>5962.839772726435</v>
      </c>
      <c r="D38" s="82">
        <v>857.7364870492663</v>
      </c>
      <c r="E38" s="82">
        <v>18272.76693202494</v>
      </c>
      <c r="F38" s="82">
        <v>1337.9824275267829</v>
      </c>
      <c r="G38" s="82">
        <v>19610.749359551723</v>
      </c>
      <c r="H38" s="82"/>
      <c r="I38" s="80">
        <f t="shared" si="1"/>
        <v>0</v>
      </c>
      <c r="J38" s="80">
        <f t="shared" si="2"/>
        <v>0</v>
      </c>
    </row>
    <row r="39" spans="1:10" ht="15">
      <c r="A39" s="97" t="s">
        <v>152</v>
      </c>
      <c r="B39" s="82">
        <v>84.03627399160521</v>
      </c>
      <c r="C39" s="82">
        <v>1148.496349646457</v>
      </c>
      <c r="D39" s="82">
        <v>57.2688462136826</v>
      </c>
      <c r="E39" s="82">
        <v>7093.785407377321</v>
      </c>
      <c r="F39" s="82">
        <v>1764.6073755683396</v>
      </c>
      <c r="G39" s="82">
        <v>8858.392782945659</v>
      </c>
      <c r="H39" s="82"/>
      <c r="I39" s="80">
        <f t="shared" si="1"/>
        <v>-2.913225216616411E-13</v>
      </c>
      <c r="J39" s="80">
        <f t="shared" si="2"/>
        <v>0</v>
      </c>
    </row>
    <row r="40" spans="1:10" ht="15">
      <c r="A40" s="97" t="s">
        <v>74</v>
      </c>
      <c r="B40" s="82">
        <v>1215.4090999185266</v>
      </c>
      <c r="C40" s="82">
        <v>954.2797961308609</v>
      </c>
      <c r="D40" s="82">
        <v>1001.2591676142737</v>
      </c>
      <c r="E40" s="82">
        <v>9868.35472772199</v>
      </c>
      <c r="F40" s="82">
        <v>578.9274727574416</v>
      </c>
      <c r="G40" s="82">
        <v>10447.282200479429</v>
      </c>
      <c r="H40" s="82"/>
      <c r="I40" s="80">
        <f t="shared" si="1"/>
        <v>0</v>
      </c>
      <c r="J40" s="80">
        <f t="shared" si="2"/>
        <v>0</v>
      </c>
    </row>
    <row r="41" spans="1:10" ht="15">
      <c r="A41" s="97" t="s">
        <v>75</v>
      </c>
      <c r="B41" s="82">
        <v>204.06340997420827</v>
      </c>
      <c r="C41" s="82">
        <v>826.1621985909098</v>
      </c>
      <c r="D41" s="82">
        <v>982.476980252808</v>
      </c>
      <c r="E41" s="82">
        <v>19650.926489865145</v>
      </c>
      <c r="F41" s="82">
        <v>857.0120284476535</v>
      </c>
      <c r="G41" s="82">
        <v>20507.938518312803</v>
      </c>
      <c r="H41" s="82"/>
      <c r="I41" s="80">
        <f t="shared" si="1"/>
        <v>-2.8421709430404007E-12</v>
      </c>
      <c r="J41" s="80">
        <f t="shared" si="2"/>
        <v>0</v>
      </c>
    </row>
    <row r="42" spans="1:10" ht="15">
      <c r="A42" s="97" t="s">
        <v>76</v>
      </c>
      <c r="B42" s="82">
        <v>55.10869775100823</v>
      </c>
      <c r="C42" s="82">
        <v>500.3335955521969</v>
      </c>
      <c r="D42" s="82">
        <v>149.86509485521663</v>
      </c>
      <c r="E42" s="82">
        <v>7363.617865419989</v>
      </c>
      <c r="F42" s="82">
        <v>359.45598276052755</v>
      </c>
      <c r="G42" s="82">
        <v>7723.073848180517</v>
      </c>
      <c r="H42" s="82"/>
      <c r="I42" s="80">
        <f t="shared" si="1"/>
        <v>5.684341886080801E-13</v>
      </c>
      <c r="J42" s="80">
        <f t="shared" si="2"/>
        <v>0</v>
      </c>
    </row>
    <row r="43" spans="1:10" ht="15">
      <c r="A43" s="97" t="s">
        <v>77</v>
      </c>
      <c r="B43" s="71">
        <v>0</v>
      </c>
      <c r="C43" s="82">
        <v>11.086222688676251</v>
      </c>
      <c r="D43" s="71">
        <v>0</v>
      </c>
      <c r="E43" s="82">
        <v>2031.915006045025</v>
      </c>
      <c r="F43" s="82">
        <v>3.9466870259970723</v>
      </c>
      <c r="G43" s="82">
        <v>2035.8616930710218</v>
      </c>
      <c r="H43" s="82"/>
      <c r="I43" s="80">
        <f>E43-J16-B43-C43-D43</f>
        <v>9.237055564881302E-14</v>
      </c>
      <c r="J43" s="80">
        <f t="shared" si="2"/>
        <v>0</v>
      </c>
    </row>
    <row r="44" spans="1:10" ht="15">
      <c r="A44" s="97" t="s">
        <v>78</v>
      </c>
      <c r="B44" s="82">
        <v>13371.724311530388</v>
      </c>
      <c r="C44" s="82">
        <v>3328.396016119216</v>
      </c>
      <c r="D44" s="82">
        <v>568.2918731142939</v>
      </c>
      <c r="E44" s="82">
        <v>20572.970734714414</v>
      </c>
      <c r="F44" s="82">
        <v>1567.5696597390609</v>
      </c>
      <c r="G44" s="82">
        <v>22140.540394453477</v>
      </c>
      <c r="H44" s="82"/>
      <c r="I44" s="80">
        <f>E44-J17-B44-C44-D44</f>
        <v>-3.524291969370097E-12</v>
      </c>
      <c r="J44" s="80">
        <f t="shared" si="2"/>
        <v>0</v>
      </c>
    </row>
    <row r="45" spans="1:10" ht="15">
      <c r="A45" s="97" t="s">
        <v>79</v>
      </c>
      <c r="B45" s="82">
        <v>3837.3830131942173</v>
      </c>
      <c r="C45" s="82">
        <v>47549.23103354674</v>
      </c>
      <c r="D45" s="82">
        <v>847.5619130173435</v>
      </c>
      <c r="E45" s="82">
        <v>58935.14027079432</v>
      </c>
      <c r="F45" s="82">
        <v>5878.449299762352</v>
      </c>
      <c r="G45" s="82">
        <v>64813.58957055668</v>
      </c>
      <c r="H45" s="82"/>
      <c r="I45" s="80">
        <f t="shared" si="1"/>
        <v>0</v>
      </c>
      <c r="J45" s="80">
        <f t="shared" si="2"/>
        <v>0</v>
      </c>
    </row>
    <row r="46" spans="1:10" ht="15">
      <c r="A46" s="97" t="s">
        <v>80</v>
      </c>
      <c r="B46" s="82">
        <v>404.1744345394954</v>
      </c>
      <c r="C46" s="82">
        <v>1094.3746273361062</v>
      </c>
      <c r="D46" s="82">
        <v>6701.9148716638465</v>
      </c>
      <c r="E46" s="82">
        <v>11003.709265557256</v>
      </c>
      <c r="F46" s="82">
        <v>1190.338140440772</v>
      </c>
      <c r="G46" s="82">
        <v>12194.047405998026</v>
      </c>
      <c r="H46" s="82"/>
      <c r="I46" s="80">
        <f t="shared" si="1"/>
        <v>0</v>
      </c>
      <c r="J46" s="80">
        <f t="shared" si="2"/>
        <v>0</v>
      </c>
    </row>
    <row r="47" spans="1:10" ht="15">
      <c r="A47" s="97" t="s">
        <v>81</v>
      </c>
      <c r="B47" s="82">
        <v>22005.790439379016</v>
      </c>
      <c r="C47" s="82">
        <v>61531.53275621124</v>
      </c>
      <c r="D47" s="82">
        <v>11200.385582554683</v>
      </c>
      <c r="E47" s="82">
        <v>156964.5959177818</v>
      </c>
      <c r="F47" s="82">
        <v>14230.062197661126</v>
      </c>
      <c r="G47" s="82">
        <v>171194.65811544293</v>
      </c>
      <c r="H47" s="82"/>
      <c r="I47" s="80">
        <f t="shared" si="1"/>
        <v>0</v>
      </c>
      <c r="J47" s="80">
        <f t="shared" si="2"/>
        <v>0</v>
      </c>
    </row>
    <row r="48" spans="1:8" ht="15">
      <c r="A48" s="248"/>
      <c r="B48" s="82"/>
      <c r="C48" s="82"/>
      <c r="D48" s="82"/>
      <c r="E48" s="82"/>
      <c r="F48" s="82"/>
      <c r="G48" s="82"/>
      <c r="H48" s="83"/>
    </row>
    <row r="49" spans="1:10" ht="15">
      <c r="A49" s="97" t="s">
        <v>5</v>
      </c>
      <c r="B49" s="82">
        <v>2790.6237633700753</v>
      </c>
      <c r="C49" s="82">
        <v>9173.941538814182</v>
      </c>
      <c r="D49" s="82">
        <v>782.1853092056199</v>
      </c>
      <c r="E49" s="82">
        <v>19118.64799103453</v>
      </c>
      <c r="F49" s="82" t="s">
        <v>159</v>
      </c>
      <c r="G49" s="82" t="s">
        <v>159</v>
      </c>
      <c r="H49" s="82"/>
      <c r="I49" s="80">
        <f>E49-J22-B49-C49-D49</f>
        <v>-2.7284841053187847E-12</v>
      </c>
      <c r="J49" s="80" t="e">
        <f>G49-F49-E49</f>
        <v>#VALUE!</v>
      </c>
    </row>
    <row r="50" spans="1:8" ht="15">
      <c r="A50" s="248"/>
      <c r="B50" s="135"/>
      <c r="C50" s="135"/>
      <c r="D50" s="135"/>
      <c r="E50" s="135"/>
      <c r="F50" s="82"/>
      <c r="G50" s="82"/>
      <c r="H50" s="83"/>
    </row>
    <row r="51" spans="1:10" ht="15">
      <c r="A51" s="153" t="s">
        <v>83</v>
      </c>
      <c r="B51" s="247">
        <v>24796.41420274909</v>
      </c>
      <c r="C51" s="247">
        <v>70705.47429502544</v>
      </c>
      <c r="D51" s="247">
        <v>11982.570891760302</v>
      </c>
      <c r="E51" s="247">
        <v>176083.24390881634</v>
      </c>
      <c r="F51" s="247" t="s">
        <v>159</v>
      </c>
      <c r="G51" s="247" t="s">
        <v>159</v>
      </c>
      <c r="H51" s="39"/>
      <c r="I51" s="80">
        <f>E51-J24-B51-C51-D51</f>
        <v>-2.7284841053187847E-11</v>
      </c>
      <c r="J51" s="80" t="e">
        <f>G51-F51-E51</f>
        <v>#VALUE!</v>
      </c>
    </row>
    <row r="52" spans="2:5" ht="19.5" customHeight="1">
      <c r="B52" s="42"/>
      <c r="E52" s="42"/>
    </row>
  </sheetData>
  <printOptions/>
  <pageMargins left="0.75" right="0.75" top="1" bottom="1" header="0.5" footer="0.5"/>
  <pageSetup fitToHeight="1" fitToWidth="1" horizontalDpi="96" verticalDpi="96" orientation="portrait" paperSize="9" scale="74" r:id="rId1"/>
  <headerFooter alignWithMargins="0">
    <oddHeader>&amp;R&amp;"Arial,Bold"&amp;14ROAD FREIGHT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31"/>
  <sheetViews>
    <sheetView workbookViewId="0" topLeftCell="D13">
      <selection activeCell="F33" sqref="F33"/>
    </sheetView>
  </sheetViews>
  <sheetFormatPr defaultColWidth="9.140625" defaultRowHeight="12.75"/>
  <cols>
    <col min="1" max="1" width="18.8515625" style="0" customWidth="1"/>
    <col min="2" max="2" width="8.7109375" style="0" customWidth="1"/>
    <col min="3" max="3" width="7.8515625" style="0" customWidth="1"/>
    <col min="5" max="5" width="7.8515625" style="0" customWidth="1"/>
    <col min="6" max="6" width="9.8515625" style="0" customWidth="1"/>
    <col min="7" max="7" width="10.28125" style="0" customWidth="1"/>
    <col min="8" max="8" width="8.140625" style="0" customWidth="1"/>
    <col min="9" max="9" width="7.7109375" style="0" customWidth="1"/>
    <col min="10" max="10" width="11.140625" style="0" customWidth="1"/>
    <col min="11" max="11" width="8.7109375" style="0" customWidth="1"/>
    <col min="12" max="12" width="11.421875" style="0" customWidth="1"/>
    <col min="13" max="13" width="11.00390625" style="0" customWidth="1"/>
  </cols>
  <sheetData>
    <row r="13" s="26" customFormat="1" ht="18">
      <c r="A13" s="55" t="s">
        <v>158</v>
      </c>
    </row>
    <row r="14" spans="1:14" s="26" customFormat="1" ht="19.5" customHeight="1" thickBot="1">
      <c r="A14" s="36" t="s">
        <v>143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26" s="17" customFormat="1" ht="21" customHeight="1">
      <c r="A15" s="44" t="s">
        <v>69</v>
      </c>
      <c r="B15" s="44"/>
      <c r="C15" s="44"/>
      <c r="D15" s="41"/>
      <c r="E15" s="41"/>
      <c r="F15" s="41"/>
      <c r="G15" s="41"/>
      <c r="H15" s="41"/>
      <c r="I15" s="18"/>
      <c r="J15" s="18"/>
      <c r="K15" s="18"/>
      <c r="L15" s="18"/>
      <c r="M15" s="18"/>
      <c r="N15" s="18"/>
      <c r="O15" s="18"/>
      <c r="P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68" customFormat="1" ht="12.75">
      <c r="A16" s="69" t="s">
        <v>85</v>
      </c>
      <c r="B16" s="70" t="s">
        <v>71</v>
      </c>
      <c r="C16" s="70" t="s">
        <v>72</v>
      </c>
      <c r="D16" s="70" t="s">
        <v>73</v>
      </c>
      <c r="E16" s="70" t="s">
        <v>74</v>
      </c>
      <c r="F16" s="70" t="s">
        <v>75</v>
      </c>
      <c r="G16" s="70" t="s">
        <v>76</v>
      </c>
      <c r="H16" s="70" t="s">
        <v>77</v>
      </c>
      <c r="I16" s="70" t="s">
        <v>78</v>
      </c>
      <c r="J16" s="70" t="s">
        <v>79</v>
      </c>
      <c r="K16" s="70" t="s">
        <v>80</v>
      </c>
      <c r="L16" s="70" t="s">
        <v>81</v>
      </c>
      <c r="M16" s="70" t="s">
        <v>82</v>
      </c>
      <c r="N16" s="70" t="s">
        <v>83</v>
      </c>
      <c r="O16" s="56"/>
      <c r="P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s="17" customFormat="1" ht="16.5" thickBot="1">
      <c r="A17" s="16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29" t="s">
        <v>84</v>
      </c>
      <c r="N17" s="34"/>
      <c r="O17" s="18"/>
      <c r="P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6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56" t="s">
        <v>71</v>
      </c>
      <c r="B19" s="59">
        <v>988</v>
      </c>
      <c r="C19" s="59">
        <v>7</v>
      </c>
      <c r="D19" s="59">
        <v>134</v>
      </c>
      <c r="E19" s="59">
        <v>25</v>
      </c>
      <c r="F19" s="59">
        <v>0</v>
      </c>
      <c r="G19" s="59">
        <v>0</v>
      </c>
      <c r="H19" s="59">
        <v>0</v>
      </c>
      <c r="I19" s="59">
        <v>795</v>
      </c>
      <c r="J19" s="59">
        <v>189</v>
      </c>
      <c r="K19" s="59">
        <v>15</v>
      </c>
      <c r="L19" s="59">
        <f aca="true" t="shared" si="0" ref="L19:L28">SUM(B19:K19)</f>
        <v>2153</v>
      </c>
      <c r="M19" s="59">
        <v>568</v>
      </c>
      <c r="N19" s="59">
        <v>2721</v>
      </c>
      <c r="O19" s="10"/>
      <c r="P19" s="10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56" t="s">
        <v>72</v>
      </c>
      <c r="B20" s="59">
        <v>48</v>
      </c>
      <c r="C20" s="59">
        <v>4576</v>
      </c>
      <c r="D20" s="59">
        <v>284</v>
      </c>
      <c r="E20" s="59">
        <v>726</v>
      </c>
      <c r="F20" s="59">
        <v>475</v>
      </c>
      <c r="G20" s="59">
        <v>145</v>
      </c>
      <c r="H20" s="59">
        <v>0</v>
      </c>
      <c r="I20" s="59">
        <v>1014</v>
      </c>
      <c r="J20" s="59">
        <v>3918</v>
      </c>
      <c r="K20" s="59">
        <v>498</v>
      </c>
      <c r="L20" s="59">
        <f t="shared" si="0"/>
        <v>11684</v>
      </c>
      <c r="M20" s="59">
        <v>1193</v>
      </c>
      <c r="N20" s="59">
        <v>12876</v>
      </c>
      <c r="O20" s="10"/>
      <c r="P20" s="10"/>
      <c r="R20" s="4"/>
      <c r="S20" s="4"/>
      <c r="T20" s="4"/>
      <c r="U20" s="4"/>
      <c r="V20" s="4"/>
      <c r="W20" s="4"/>
      <c r="X20" s="4"/>
      <c r="Y20" s="4"/>
      <c r="Z20" s="4"/>
    </row>
    <row r="21" spans="1:16" ht="12.75">
      <c r="A21" s="56" t="s">
        <v>73</v>
      </c>
      <c r="B21" s="59">
        <v>27</v>
      </c>
      <c r="C21" s="59">
        <v>137</v>
      </c>
      <c r="D21" s="59">
        <v>3536</v>
      </c>
      <c r="E21" s="59">
        <v>184</v>
      </c>
      <c r="F21" s="59">
        <v>41</v>
      </c>
      <c r="G21" s="59">
        <v>0</v>
      </c>
      <c r="H21" s="59">
        <v>0</v>
      </c>
      <c r="I21" s="59">
        <v>78</v>
      </c>
      <c r="J21" s="59">
        <v>912</v>
      </c>
      <c r="K21" s="59">
        <v>71</v>
      </c>
      <c r="L21" s="59">
        <f t="shared" si="0"/>
        <v>4986</v>
      </c>
      <c r="M21" s="59">
        <v>2343</v>
      </c>
      <c r="N21" s="59">
        <v>7331</v>
      </c>
      <c r="O21" s="6"/>
      <c r="P21" s="6"/>
    </row>
    <row r="22" spans="1:16" ht="12.75">
      <c r="A22" s="56" t="s">
        <v>74</v>
      </c>
      <c r="B22" s="59">
        <v>26</v>
      </c>
      <c r="C22" s="59">
        <v>947</v>
      </c>
      <c r="D22" s="59">
        <v>33</v>
      </c>
      <c r="E22" s="59">
        <v>5915</v>
      </c>
      <c r="F22" s="59">
        <v>146</v>
      </c>
      <c r="G22" s="59">
        <v>171</v>
      </c>
      <c r="H22" s="59">
        <v>0</v>
      </c>
      <c r="I22" s="59">
        <v>577</v>
      </c>
      <c r="J22" s="59">
        <v>962</v>
      </c>
      <c r="K22" s="59">
        <v>1040</v>
      </c>
      <c r="L22" s="59">
        <f t="shared" si="0"/>
        <v>9817</v>
      </c>
      <c r="M22" s="59">
        <v>707</v>
      </c>
      <c r="N22" s="59">
        <v>10524</v>
      </c>
      <c r="O22" s="6"/>
      <c r="P22" s="6"/>
    </row>
    <row r="23" spans="1:16" ht="12.75">
      <c r="A23" s="56" t="s">
        <v>75</v>
      </c>
      <c r="B23" s="59">
        <v>19</v>
      </c>
      <c r="C23" s="59">
        <v>503</v>
      </c>
      <c r="D23" s="59">
        <v>52</v>
      </c>
      <c r="E23" s="59">
        <v>185</v>
      </c>
      <c r="F23" s="59">
        <v>13711</v>
      </c>
      <c r="G23" s="59">
        <v>520</v>
      </c>
      <c r="H23" s="59">
        <v>11</v>
      </c>
      <c r="I23" s="59">
        <v>103</v>
      </c>
      <c r="J23" s="59">
        <v>629</v>
      </c>
      <c r="K23" s="59">
        <v>884</v>
      </c>
      <c r="L23" s="59">
        <f t="shared" si="0"/>
        <v>16617</v>
      </c>
      <c r="M23" s="59">
        <v>1128</v>
      </c>
      <c r="N23" s="59">
        <v>17745</v>
      </c>
      <c r="O23" s="6"/>
      <c r="P23" s="6"/>
    </row>
    <row r="24" spans="1:16" ht="12.75">
      <c r="A24" s="56" t="s">
        <v>76</v>
      </c>
      <c r="B24" s="59">
        <v>0</v>
      </c>
      <c r="C24" s="59">
        <v>195</v>
      </c>
      <c r="D24" s="59">
        <v>17</v>
      </c>
      <c r="E24" s="59">
        <v>20</v>
      </c>
      <c r="F24" s="59">
        <v>426</v>
      </c>
      <c r="G24" s="59">
        <v>5499</v>
      </c>
      <c r="H24" s="59">
        <v>17</v>
      </c>
      <c r="I24" s="59">
        <v>92</v>
      </c>
      <c r="J24" s="59">
        <v>455</v>
      </c>
      <c r="K24" s="59">
        <v>94</v>
      </c>
      <c r="L24" s="59">
        <f t="shared" si="0"/>
        <v>6815</v>
      </c>
      <c r="M24" s="59">
        <v>138</v>
      </c>
      <c r="N24" s="59">
        <v>6954</v>
      </c>
      <c r="O24" s="6"/>
      <c r="P24" s="6"/>
    </row>
    <row r="25" spans="1:16" ht="12.75">
      <c r="A25" s="56" t="s">
        <v>77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1532</v>
      </c>
      <c r="I25" s="59">
        <v>0</v>
      </c>
      <c r="J25" s="59">
        <v>0</v>
      </c>
      <c r="K25" s="59">
        <v>0</v>
      </c>
      <c r="L25" s="59">
        <f t="shared" si="0"/>
        <v>1532</v>
      </c>
      <c r="M25" s="59">
        <v>10</v>
      </c>
      <c r="N25" s="59">
        <v>1543</v>
      </c>
      <c r="O25" s="6"/>
      <c r="P25" s="6"/>
    </row>
    <row r="26" spans="1:16" ht="12.75">
      <c r="A26" s="4" t="s">
        <v>78</v>
      </c>
      <c r="B26" s="59">
        <v>345</v>
      </c>
      <c r="C26" s="59">
        <v>913</v>
      </c>
      <c r="D26" s="59">
        <v>113</v>
      </c>
      <c r="E26" s="59">
        <v>549</v>
      </c>
      <c r="F26" s="59">
        <v>406</v>
      </c>
      <c r="G26" s="59">
        <v>205</v>
      </c>
      <c r="H26" s="59">
        <v>6</v>
      </c>
      <c r="I26" s="59">
        <v>13884</v>
      </c>
      <c r="J26" s="59">
        <v>1566</v>
      </c>
      <c r="K26" s="59">
        <v>585</v>
      </c>
      <c r="L26" s="59">
        <f t="shared" si="0"/>
        <v>18572</v>
      </c>
      <c r="M26" s="59">
        <v>1233</v>
      </c>
      <c r="N26" s="59">
        <v>19805</v>
      </c>
      <c r="O26" s="6"/>
      <c r="P26" s="6"/>
    </row>
    <row r="27" spans="1:16" ht="12.75">
      <c r="A27" s="4" t="s">
        <v>79</v>
      </c>
      <c r="B27" s="59">
        <v>157</v>
      </c>
      <c r="C27" s="59">
        <v>2087</v>
      </c>
      <c r="D27" s="59">
        <v>918</v>
      </c>
      <c r="E27" s="59">
        <v>1495</v>
      </c>
      <c r="F27" s="59">
        <v>917</v>
      </c>
      <c r="G27" s="59">
        <v>570</v>
      </c>
      <c r="H27" s="59">
        <v>0</v>
      </c>
      <c r="I27" s="59">
        <v>2755</v>
      </c>
      <c r="J27" s="59">
        <v>48979</v>
      </c>
      <c r="K27" s="59">
        <v>783</v>
      </c>
      <c r="L27" s="59">
        <f t="shared" si="0"/>
        <v>58661</v>
      </c>
      <c r="M27" s="59">
        <v>7064</v>
      </c>
      <c r="N27" s="59">
        <v>65725</v>
      </c>
      <c r="O27" s="6"/>
      <c r="P27" s="6"/>
    </row>
    <row r="28" spans="1:16" ht="12.75">
      <c r="A28" s="4" t="s">
        <v>80</v>
      </c>
      <c r="B28" s="59">
        <v>25</v>
      </c>
      <c r="C28" s="59">
        <v>393</v>
      </c>
      <c r="D28" s="59">
        <v>84</v>
      </c>
      <c r="E28" s="59">
        <v>726</v>
      </c>
      <c r="F28" s="59">
        <v>1093</v>
      </c>
      <c r="G28" s="59">
        <v>170</v>
      </c>
      <c r="H28" s="59">
        <v>0</v>
      </c>
      <c r="I28" s="59">
        <v>390</v>
      </c>
      <c r="J28" s="59">
        <v>940</v>
      </c>
      <c r="K28" s="59">
        <v>7846</v>
      </c>
      <c r="L28" s="59">
        <f t="shared" si="0"/>
        <v>11667</v>
      </c>
      <c r="M28" s="59">
        <v>1090</v>
      </c>
      <c r="N28" s="59">
        <v>12756</v>
      </c>
      <c r="O28" s="6"/>
      <c r="P28" s="6"/>
    </row>
    <row r="29" spans="1:16" ht="12.75">
      <c r="A29" s="4" t="s">
        <v>81</v>
      </c>
      <c r="B29" s="59">
        <f aca="true" t="shared" si="1" ref="B29:N29">SUM(B19:B28)</f>
        <v>1635</v>
      </c>
      <c r="C29" s="59">
        <f t="shared" si="1"/>
        <v>9758</v>
      </c>
      <c r="D29" s="59">
        <f t="shared" si="1"/>
        <v>5171</v>
      </c>
      <c r="E29" s="59">
        <f t="shared" si="1"/>
        <v>9825</v>
      </c>
      <c r="F29" s="59">
        <f t="shared" si="1"/>
        <v>17215</v>
      </c>
      <c r="G29" s="59">
        <f t="shared" si="1"/>
        <v>7280</v>
      </c>
      <c r="H29" s="59">
        <f t="shared" si="1"/>
        <v>1566</v>
      </c>
      <c r="I29" s="59">
        <f t="shared" si="1"/>
        <v>19688</v>
      </c>
      <c r="J29" s="59">
        <f t="shared" si="1"/>
        <v>58550</v>
      </c>
      <c r="K29" s="59">
        <f t="shared" si="1"/>
        <v>11816</v>
      </c>
      <c r="L29" s="59">
        <f t="shared" si="1"/>
        <v>142504</v>
      </c>
      <c r="M29" s="59">
        <f t="shared" si="1"/>
        <v>15474</v>
      </c>
      <c r="N29" s="59">
        <f t="shared" si="1"/>
        <v>157980</v>
      </c>
      <c r="O29" s="12"/>
      <c r="P29" s="6"/>
    </row>
    <row r="30" spans="1:14" s="4" customFormat="1" ht="12.75">
      <c r="A30" s="56" t="s">
        <v>5</v>
      </c>
      <c r="B30" s="59">
        <v>598</v>
      </c>
      <c r="C30" s="59">
        <v>1338</v>
      </c>
      <c r="D30" s="59">
        <v>3253</v>
      </c>
      <c r="E30" s="59">
        <v>991</v>
      </c>
      <c r="F30" s="59">
        <v>980</v>
      </c>
      <c r="G30" s="59">
        <v>159</v>
      </c>
      <c r="H30" s="59">
        <v>0</v>
      </c>
      <c r="I30" s="59">
        <v>2251</v>
      </c>
      <c r="J30" s="59">
        <v>9722</v>
      </c>
      <c r="K30" s="59">
        <v>1016</v>
      </c>
      <c r="L30" s="59">
        <f>SUM(B30:K30)</f>
        <v>20308</v>
      </c>
      <c r="M30" s="59" t="s">
        <v>159</v>
      </c>
      <c r="N30" s="59" t="s">
        <v>159</v>
      </c>
    </row>
    <row r="31" spans="1:14" ht="12.75">
      <c r="A31" s="56" t="s">
        <v>83</v>
      </c>
      <c r="B31" s="59">
        <v>2233</v>
      </c>
      <c r="C31" s="59">
        <v>11095</v>
      </c>
      <c r="D31" s="59">
        <v>8424</v>
      </c>
      <c r="E31" s="59">
        <v>10817</v>
      </c>
      <c r="F31" s="59">
        <v>18196</v>
      </c>
      <c r="G31" s="59">
        <v>7438</v>
      </c>
      <c r="H31" s="59">
        <v>1566</v>
      </c>
      <c r="I31" s="59">
        <v>21941</v>
      </c>
      <c r="J31" s="59">
        <v>68271</v>
      </c>
      <c r="K31" s="59">
        <v>12833</v>
      </c>
      <c r="L31" s="59">
        <f>SUM(B31:K31)</f>
        <v>162814</v>
      </c>
      <c r="M31" s="59" t="s">
        <v>159</v>
      </c>
      <c r="N31" s="59" t="s">
        <v>159</v>
      </c>
    </row>
  </sheetData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60"/>
  <sheetViews>
    <sheetView zoomScale="75" zoomScaleNormal="75" workbookViewId="0" topLeftCell="A21">
      <selection activeCell="D36" sqref="D36"/>
    </sheetView>
  </sheetViews>
  <sheetFormatPr defaultColWidth="9.140625" defaultRowHeight="12.75"/>
  <cols>
    <col min="1" max="1" width="16.28125" style="0" customWidth="1"/>
    <col min="2" max="2" width="9.7109375" style="0" customWidth="1"/>
    <col min="3" max="3" width="10.421875" style="0" customWidth="1"/>
    <col min="4" max="4" width="9.7109375" style="0" customWidth="1"/>
    <col min="5" max="5" width="9.421875" style="0" customWidth="1"/>
    <col min="6" max="6" width="9.8515625" style="0" customWidth="1"/>
    <col min="7" max="7" width="7.7109375" style="0" customWidth="1"/>
    <col min="8" max="8" width="8.7109375" style="0" customWidth="1"/>
    <col min="10" max="10" width="10.7109375" style="0" customWidth="1"/>
    <col min="11" max="11" width="9.28125" style="0" customWidth="1"/>
    <col min="12" max="12" width="11.57421875" style="0" customWidth="1"/>
    <col min="13" max="13" width="11.8515625" style="0" customWidth="1"/>
    <col min="14" max="14" width="14.00390625" style="0" customWidth="1"/>
    <col min="15" max="15" width="10.8515625" style="0" hidden="1" customWidth="1"/>
    <col min="16" max="16" width="0" style="0" hidden="1" customWidth="1"/>
    <col min="21" max="21" width="10.421875" style="0" customWidth="1"/>
  </cols>
  <sheetData>
    <row r="13" s="26" customFormat="1" ht="18">
      <c r="A13" s="55" t="s">
        <v>147</v>
      </c>
    </row>
    <row r="14" spans="1:14" s="26" customFormat="1" ht="19.5" customHeight="1" thickBot="1">
      <c r="A14" s="36" t="s">
        <v>143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26" s="17" customFormat="1" ht="21" customHeight="1">
      <c r="A15" s="44" t="s">
        <v>69</v>
      </c>
      <c r="B15" s="44"/>
      <c r="C15" s="44"/>
      <c r="D15" s="41"/>
      <c r="E15" s="41"/>
      <c r="F15" s="41"/>
      <c r="G15" s="41"/>
      <c r="H15" s="41"/>
      <c r="I15" s="18"/>
      <c r="J15" s="18"/>
      <c r="K15" s="18"/>
      <c r="L15" s="18"/>
      <c r="M15" s="18"/>
      <c r="N15" s="18"/>
      <c r="O15" s="18"/>
      <c r="P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17" customFormat="1" ht="15.75">
      <c r="A16" s="37" t="s">
        <v>85</v>
      </c>
      <c r="B16" s="32" t="s">
        <v>71</v>
      </c>
      <c r="C16" s="32" t="s">
        <v>72</v>
      </c>
      <c r="D16" s="32" t="s">
        <v>73</v>
      </c>
      <c r="E16" s="32" t="s">
        <v>74</v>
      </c>
      <c r="F16" s="32" t="s">
        <v>75</v>
      </c>
      <c r="G16" s="32" t="s">
        <v>76</v>
      </c>
      <c r="H16" s="32" t="s">
        <v>77</v>
      </c>
      <c r="I16" s="32" t="s">
        <v>78</v>
      </c>
      <c r="J16" s="32" t="s">
        <v>79</v>
      </c>
      <c r="K16" s="32" t="s">
        <v>80</v>
      </c>
      <c r="L16" s="32" t="s">
        <v>81</v>
      </c>
      <c r="M16" s="32" t="s">
        <v>82</v>
      </c>
      <c r="N16" s="32" t="s">
        <v>83</v>
      </c>
      <c r="O16" s="18"/>
      <c r="P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s="17" customFormat="1" ht="16.5" thickBot="1">
      <c r="A17" s="16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29" t="s">
        <v>84</v>
      </c>
      <c r="N17" s="34"/>
      <c r="O17" s="18"/>
      <c r="P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6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56" t="s">
        <v>71</v>
      </c>
      <c r="B19" s="38">
        <v>991</v>
      </c>
      <c r="C19" s="38">
        <v>22</v>
      </c>
      <c r="D19" s="38">
        <v>17</v>
      </c>
      <c r="E19" s="38">
        <v>15</v>
      </c>
      <c r="F19" s="39">
        <v>0</v>
      </c>
      <c r="G19" s="39">
        <v>0</v>
      </c>
      <c r="H19" s="40">
        <v>0</v>
      </c>
      <c r="I19" s="38">
        <v>413</v>
      </c>
      <c r="J19" s="38">
        <v>123</v>
      </c>
      <c r="K19" s="38">
        <v>87</v>
      </c>
      <c r="L19" s="38">
        <v>1668</v>
      </c>
      <c r="M19" s="38">
        <v>843</v>
      </c>
      <c r="N19" s="38">
        <v>2511</v>
      </c>
      <c r="O19" s="10"/>
      <c r="P19" s="10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56" t="s">
        <v>72</v>
      </c>
      <c r="B20" s="38">
        <v>242</v>
      </c>
      <c r="C20" s="38">
        <v>3556</v>
      </c>
      <c r="D20" s="38">
        <v>321</v>
      </c>
      <c r="E20" s="38">
        <v>527</v>
      </c>
      <c r="F20" s="38">
        <v>504</v>
      </c>
      <c r="G20" s="38">
        <v>192</v>
      </c>
      <c r="H20" s="39">
        <v>0</v>
      </c>
      <c r="I20" s="38">
        <v>674</v>
      </c>
      <c r="J20" s="38">
        <v>3536</v>
      </c>
      <c r="K20" s="38">
        <v>674</v>
      </c>
      <c r="L20" s="38">
        <v>10226</v>
      </c>
      <c r="M20" s="38">
        <v>1352</v>
      </c>
      <c r="N20" s="38">
        <v>11578</v>
      </c>
      <c r="O20" s="10"/>
      <c r="P20" s="10"/>
      <c r="R20" s="4"/>
      <c r="S20" s="4"/>
      <c r="T20" s="4"/>
      <c r="U20" s="4"/>
      <c r="V20" s="4"/>
      <c r="W20" s="4"/>
      <c r="X20" s="4"/>
      <c r="Y20" s="4"/>
      <c r="Z20" s="4"/>
    </row>
    <row r="21" spans="1:16" ht="15">
      <c r="A21" s="56" t="s">
        <v>73</v>
      </c>
      <c r="B21" s="38">
        <v>34</v>
      </c>
      <c r="C21" s="38">
        <v>6</v>
      </c>
      <c r="D21" s="38">
        <v>4125</v>
      </c>
      <c r="E21" s="38">
        <v>15</v>
      </c>
      <c r="F21" s="38">
        <v>19</v>
      </c>
      <c r="G21" s="38">
        <v>16</v>
      </c>
      <c r="H21" s="39">
        <v>0</v>
      </c>
      <c r="I21" s="38">
        <v>97</v>
      </c>
      <c r="J21" s="38">
        <v>921</v>
      </c>
      <c r="K21" s="38">
        <v>23</v>
      </c>
      <c r="L21" s="38">
        <v>5256</v>
      </c>
      <c r="M21" s="38">
        <v>1956</v>
      </c>
      <c r="N21" s="38">
        <v>7212</v>
      </c>
      <c r="O21" s="6">
        <v>7048.2</v>
      </c>
      <c r="P21" s="6" t="e">
        <f>O21-#REF!</f>
        <v>#REF!</v>
      </c>
    </row>
    <row r="22" spans="1:16" ht="15">
      <c r="A22" s="56" t="s">
        <v>74</v>
      </c>
      <c r="B22" s="38">
        <v>45</v>
      </c>
      <c r="C22" s="38">
        <v>663</v>
      </c>
      <c r="D22" s="38">
        <v>14</v>
      </c>
      <c r="E22" s="38">
        <v>5467</v>
      </c>
      <c r="F22" s="38">
        <v>95</v>
      </c>
      <c r="G22" s="38">
        <v>35</v>
      </c>
      <c r="H22" s="39">
        <v>0</v>
      </c>
      <c r="I22" s="38">
        <v>684</v>
      </c>
      <c r="J22" s="38">
        <v>805</v>
      </c>
      <c r="K22" s="38">
        <v>587</v>
      </c>
      <c r="L22" s="38">
        <v>8395</v>
      </c>
      <c r="M22" s="38">
        <v>708</v>
      </c>
      <c r="N22" s="38">
        <v>9103</v>
      </c>
      <c r="O22" s="6">
        <v>8843</v>
      </c>
      <c r="P22" s="6" t="e">
        <f>O22-#REF!</f>
        <v>#REF!</v>
      </c>
    </row>
    <row r="23" spans="1:16" ht="15">
      <c r="A23" s="56" t="s">
        <v>75</v>
      </c>
      <c r="B23" s="38">
        <v>1</v>
      </c>
      <c r="C23" s="38">
        <v>274</v>
      </c>
      <c r="D23" s="38">
        <v>6</v>
      </c>
      <c r="E23" s="38">
        <v>156</v>
      </c>
      <c r="F23" s="38">
        <v>15780</v>
      </c>
      <c r="G23" s="38">
        <v>429</v>
      </c>
      <c r="H23" s="38">
        <v>12</v>
      </c>
      <c r="I23" s="38">
        <v>175</v>
      </c>
      <c r="J23" s="38">
        <v>429</v>
      </c>
      <c r="K23" s="38">
        <v>825</v>
      </c>
      <c r="L23" s="38">
        <v>18087</v>
      </c>
      <c r="M23" s="38">
        <v>992</v>
      </c>
      <c r="N23" s="38">
        <v>19079</v>
      </c>
      <c r="O23" s="6">
        <v>21032.8</v>
      </c>
      <c r="P23" s="6" t="e">
        <f>O23-#REF!</f>
        <v>#REF!</v>
      </c>
    </row>
    <row r="24" spans="1:16" ht="15">
      <c r="A24" s="56" t="s">
        <v>76</v>
      </c>
      <c r="B24" s="39">
        <v>0</v>
      </c>
      <c r="C24" s="38">
        <v>190</v>
      </c>
      <c r="D24" s="39">
        <v>0</v>
      </c>
      <c r="E24" s="38">
        <v>32</v>
      </c>
      <c r="F24" s="38">
        <v>521</v>
      </c>
      <c r="G24" s="38">
        <v>6196</v>
      </c>
      <c r="H24" s="38">
        <v>30</v>
      </c>
      <c r="I24" s="38">
        <v>176</v>
      </c>
      <c r="J24" s="38">
        <v>306</v>
      </c>
      <c r="K24" s="38">
        <v>77</v>
      </c>
      <c r="L24" s="38">
        <v>7528</v>
      </c>
      <c r="M24" s="38">
        <v>233</v>
      </c>
      <c r="N24" s="38">
        <v>7761</v>
      </c>
      <c r="O24" s="6">
        <v>7846.4</v>
      </c>
      <c r="P24" s="6" t="e">
        <f>O24-#REF!</f>
        <v>#REF!</v>
      </c>
    </row>
    <row r="25" spans="1:16" ht="15">
      <c r="A25" s="56" t="s">
        <v>77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18</v>
      </c>
      <c r="H25" s="39">
        <v>1264</v>
      </c>
      <c r="I25" s="38">
        <v>0</v>
      </c>
      <c r="J25" s="38">
        <v>3</v>
      </c>
      <c r="K25" s="38">
        <v>0</v>
      </c>
      <c r="L25" s="38">
        <v>1285</v>
      </c>
      <c r="M25" s="38">
        <v>6</v>
      </c>
      <c r="N25" s="38">
        <v>1291</v>
      </c>
      <c r="O25" s="6">
        <v>19363.8</v>
      </c>
      <c r="P25" s="6" t="e">
        <f>O25-#REF!</f>
        <v>#REF!</v>
      </c>
    </row>
    <row r="26" spans="1:16" ht="15">
      <c r="A26" s="4" t="s">
        <v>78</v>
      </c>
      <c r="B26" s="40">
        <v>88</v>
      </c>
      <c r="C26" s="39">
        <v>685</v>
      </c>
      <c r="D26" s="40">
        <v>72</v>
      </c>
      <c r="E26" s="40">
        <v>863</v>
      </c>
      <c r="F26" s="38">
        <v>367</v>
      </c>
      <c r="G26" s="38">
        <v>211</v>
      </c>
      <c r="H26" s="38">
        <v>0</v>
      </c>
      <c r="I26" s="39">
        <v>10320</v>
      </c>
      <c r="J26" s="38">
        <v>2116</v>
      </c>
      <c r="K26" s="38">
        <v>754</v>
      </c>
      <c r="L26" s="38">
        <v>15476</v>
      </c>
      <c r="M26" s="38">
        <v>2238</v>
      </c>
      <c r="N26" s="38">
        <v>17714</v>
      </c>
      <c r="O26" s="6">
        <v>2007.8</v>
      </c>
      <c r="P26" s="6" t="e">
        <f>O26-#REF!</f>
        <v>#REF!</v>
      </c>
    </row>
    <row r="27" spans="1:16" ht="15">
      <c r="A27" s="4" t="s">
        <v>79</v>
      </c>
      <c r="B27" s="38">
        <v>99</v>
      </c>
      <c r="C27" s="38">
        <v>2509</v>
      </c>
      <c r="D27" s="38">
        <v>678</v>
      </c>
      <c r="E27" s="38">
        <v>1231</v>
      </c>
      <c r="F27" s="38">
        <v>943</v>
      </c>
      <c r="G27" s="38">
        <v>716</v>
      </c>
      <c r="H27" s="38">
        <v>0</v>
      </c>
      <c r="I27" s="38">
        <v>3324</v>
      </c>
      <c r="J27" s="38">
        <v>49590</v>
      </c>
      <c r="K27" s="38">
        <v>602</v>
      </c>
      <c r="L27" s="38">
        <v>59692</v>
      </c>
      <c r="M27" s="38">
        <v>6388</v>
      </c>
      <c r="N27" s="38">
        <v>66080</v>
      </c>
      <c r="O27" s="6">
        <v>61536.2</v>
      </c>
      <c r="P27" s="6" t="e">
        <f>O27-#REF!</f>
        <v>#REF!</v>
      </c>
    </row>
    <row r="28" spans="1:16" ht="15">
      <c r="A28" s="4" t="s">
        <v>80</v>
      </c>
      <c r="B28" s="38">
        <v>20</v>
      </c>
      <c r="C28" s="38">
        <v>410</v>
      </c>
      <c r="D28" s="38">
        <v>72</v>
      </c>
      <c r="E28" s="38">
        <v>851</v>
      </c>
      <c r="F28" s="38">
        <v>923</v>
      </c>
      <c r="G28" s="38">
        <v>261</v>
      </c>
      <c r="H28" s="38">
        <v>15</v>
      </c>
      <c r="I28" s="38">
        <v>464</v>
      </c>
      <c r="J28" s="38">
        <v>800</v>
      </c>
      <c r="K28" s="38">
        <v>7999</v>
      </c>
      <c r="L28" s="38">
        <v>11815</v>
      </c>
      <c r="M28" s="38">
        <v>847</v>
      </c>
      <c r="N28" s="38">
        <v>12662</v>
      </c>
      <c r="O28" s="6">
        <v>12214.8</v>
      </c>
      <c r="P28" s="6" t="e">
        <f>O28-#REF!</f>
        <v>#REF!</v>
      </c>
    </row>
    <row r="29" spans="1:16" ht="15">
      <c r="A29" s="4" t="s">
        <v>81</v>
      </c>
      <c r="B29" s="38">
        <v>1520</v>
      </c>
      <c r="C29" s="38">
        <v>8315</v>
      </c>
      <c r="D29" s="38">
        <v>5305</v>
      </c>
      <c r="E29" s="38">
        <v>9157</v>
      </c>
      <c r="F29" s="38">
        <v>19152</v>
      </c>
      <c r="G29" s="38">
        <v>8074</v>
      </c>
      <c r="H29" s="38">
        <v>1321</v>
      </c>
      <c r="I29" s="38">
        <v>16327</v>
      </c>
      <c r="J29" s="38">
        <v>58629</v>
      </c>
      <c r="K29" s="38">
        <v>11628</v>
      </c>
      <c r="L29" s="38">
        <v>139428</v>
      </c>
      <c r="M29" s="38">
        <v>15563.2</v>
      </c>
      <c r="N29" s="38">
        <v>154991.2</v>
      </c>
      <c r="O29" s="12">
        <f>SUM(O19:O28)</f>
        <v>139893</v>
      </c>
      <c r="P29" s="6" t="e">
        <f>O29-#REF!</f>
        <v>#REF!</v>
      </c>
    </row>
    <row r="30" spans="1:14" s="4" customFormat="1" ht="15">
      <c r="A30" s="56" t="s">
        <v>5</v>
      </c>
      <c r="B30" s="38">
        <v>659</v>
      </c>
      <c r="C30" s="38">
        <v>1436</v>
      </c>
      <c r="D30" s="38">
        <v>2423</v>
      </c>
      <c r="E30" s="38">
        <v>943</v>
      </c>
      <c r="F30" s="38">
        <v>940</v>
      </c>
      <c r="G30" s="38">
        <v>325</v>
      </c>
      <c r="H30" s="38">
        <v>4</v>
      </c>
      <c r="I30" s="38">
        <v>2996</v>
      </c>
      <c r="J30" s="38">
        <v>8662</v>
      </c>
      <c r="K30" s="39">
        <v>817</v>
      </c>
      <c r="L30" s="39">
        <v>19205</v>
      </c>
      <c r="M30" s="38">
        <v>1446944</v>
      </c>
      <c r="N30" s="38">
        <v>1466148</v>
      </c>
    </row>
    <row r="31" spans="1:14" ht="15">
      <c r="A31" s="56" t="s">
        <v>83</v>
      </c>
      <c r="B31" s="38">
        <v>2179</v>
      </c>
      <c r="C31" s="38">
        <v>9751</v>
      </c>
      <c r="D31" s="38">
        <v>7728</v>
      </c>
      <c r="E31" s="38">
        <v>10100</v>
      </c>
      <c r="F31" s="38">
        <v>20092</v>
      </c>
      <c r="G31" s="38">
        <v>8399</v>
      </c>
      <c r="H31" s="38">
        <v>1325</v>
      </c>
      <c r="I31" s="38">
        <v>19323</v>
      </c>
      <c r="J31" s="38">
        <v>67291</v>
      </c>
      <c r="K31" s="38">
        <v>12445</v>
      </c>
      <c r="L31" s="38">
        <v>158633</v>
      </c>
      <c r="M31" s="39">
        <v>1462509</v>
      </c>
      <c r="N31" s="39">
        <v>1621143</v>
      </c>
    </row>
    <row r="32" spans="2:12" s="4" customFormat="1" ht="1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4" spans="1:12" ht="12.75" hidden="1">
      <c r="A34" s="4" t="s">
        <v>87</v>
      </c>
      <c r="B34" s="6">
        <v>2532.8</v>
      </c>
      <c r="C34" s="6">
        <v>12055</v>
      </c>
      <c r="D34" s="6">
        <v>7729.6</v>
      </c>
      <c r="E34" s="6">
        <v>9735.8</v>
      </c>
      <c r="F34" s="6">
        <v>21926.2</v>
      </c>
      <c r="G34" s="6">
        <v>7924</v>
      </c>
      <c r="H34" s="6">
        <v>2074</v>
      </c>
      <c r="I34" s="6">
        <v>20938.8</v>
      </c>
      <c r="J34" s="6">
        <v>65044.2</v>
      </c>
      <c r="K34" s="6">
        <v>11765.2</v>
      </c>
      <c r="L34" s="12">
        <f>SUM(B34:K34)</f>
        <v>161725.6</v>
      </c>
    </row>
    <row r="35" spans="1:12" ht="12.75" hidden="1">
      <c r="A35" s="4" t="s">
        <v>70</v>
      </c>
      <c r="B35" s="6">
        <f aca="true" t="shared" si="0" ref="B35:H35">B34-B31</f>
        <v>353.8000000000002</v>
      </c>
      <c r="C35" s="6">
        <f t="shared" si="0"/>
        <v>2304</v>
      </c>
      <c r="D35" s="6">
        <f t="shared" si="0"/>
        <v>1.6000000000003638</v>
      </c>
      <c r="E35" s="6">
        <f t="shared" si="0"/>
        <v>-364.2000000000007</v>
      </c>
      <c r="F35" s="6">
        <f t="shared" si="0"/>
        <v>1834.2000000000007</v>
      </c>
      <c r="G35" s="6">
        <f t="shared" si="0"/>
        <v>-475</v>
      </c>
      <c r="H35" s="6">
        <f t="shared" si="0"/>
        <v>749</v>
      </c>
      <c r="I35" s="6" t="e">
        <f>I34-#REF!</f>
        <v>#REF!</v>
      </c>
      <c r="J35" s="6" t="e">
        <f>J34-#REF!</f>
        <v>#REF!</v>
      </c>
      <c r="K35" s="6" t="e">
        <f>K34-#REF!</f>
        <v>#REF!</v>
      </c>
      <c r="L35" s="6" t="e">
        <f>L34-#REF!</f>
        <v>#REF!</v>
      </c>
    </row>
    <row r="36" spans="1:3" ht="12.75">
      <c r="A36" s="4"/>
      <c r="C36" s="6"/>
    </row>
    <row r="37" ht="12.75">
      <c r="A37" s="4"/>
    </row>
    <row r="38" s="47" customFormat="1" ht="12.75"/>
    <row r="39" s="47" customFormat="1" ht="12.75"/>
    <row r="40" spans="2:8" s="48" customFormat="1" ht="15.75">
      <c r="B40" s="49"/>
      <c r="C40" s="49"/>
      <c r="D40" s="49"/>
      <c r="E40" s="49"/>
      <c r="F40" s="49"/>
      <c r="G40" s="49"/>
      <c r="H40" s="49"/>
    </row>
    <row r="41" s="48" customFormat="1" ht="15.75">
      <c r="A41" s="50"/>
    </row>
    <row r="42" spans="1:7" s="48" customFormat="1" ht="15.75">
      <c r="A42" s="53"/>
      <c r="B42" s="54"/>
      <c r="C42" s="54"/>
      <c r="D42" s="54"/>
      <c r="E42" s="54"/>
      <c r="G42" s="54"/>
    </row>
    <row r="43" s="47" customFormat="1" ht="6" customHeight="1"/>
    <row r="44" s="47" customFormat="1" ht="12.75">
      <c r="G44" s="51"/>
    </row>
    <row r="45" s="47" customFormat="1" ht="6" customHeight="1">
      <c r="F45" s="52"/>
    </row>
    <row r="46" spans="2:7" s="47" customFormat="1" ht="15">
      <c r="B46" s="45"/>
      <c r="C46" s="45"/>
      <c r="D46" s="45"/>
      <c r="E46" s="45"/>
      <c r="F46" s="45"/>
      <c r="G46" s="45"/>
    </row>
    <row r="47" spans="2:7" s="47" customFormat="1" ht="15">
      <c r="B47" s="45"/>
      <c r="C47" s="45"/>
      <c r="D47" s="45"/>
      <c r="E47" s="45"/>
      <c r="F47" s="45"/>
      <c r="G47" s="45"/>
    </row>
    <row r="48" spans="2:7" s="47" customFormat="1" ht="15">
      <c r="B48" s="45"/>
      <c r="C48" s="45"/>
      <c r="D48" s="45"/>
      <c r="E48" s="45"/>
      <c r="F48" s="45"/>
      <c r="G48" s="45"/>
    </row>
    <row r="49" spans="2:7" s="47" customFormat="1" ht="15">
      <c r="B49" s="45"/>
      <c r="C49" s="45"/>
      <c r="D49" s="45"/>
      <c r="E49" s="45"/>
      <c r="F49" s="45"/>
      <c r="G49" s="45"/>
    </row>
    <row r="50" spans="2:7" s="47" customFormat="1" ht="15">
      <c r="B50" s="45"/>
      <c r="C50" s="45"/>
      <c r="D50" s="45"/>
      <c r="E50" s="45"/>
      <c r="F50" s="45"/>
      <c r="G50" s="45"/>
    </row>
    <row r="51" spans="2:7" s="47" customFormat="1" ht="15">
      <c r="B51" s="45"/>
      <c r="C51" s="45"/>
      <c r="D51" s="45"/>
      <c r="E51" s="45"/>
      <c r="F51" s="45"/>
      <c r="G51" s="45"/>
    </row>
    <row r="52" spans="2:7" s="47" customFormat="1" ht="15">
      <c r="B52" s="39"/>
      <c r="C52" s="45"/>
      <c r="D52" s="45"/>
      <c r="E52" s="45"/>
      <c r="F52" s="45"/>
      <c r="G52" s="45"/>
    </row>
    <row r="53" spans="2:7" s="47" customFormat="1" ht="15">
      <c r="B53" s="45"/>
      <c r="C53" s="45"/>
      <c r="D53" s="45"/>
      <c r="E53" s="45"/>
      <c r="F53" s="45"/>
      <c r="G53" s="45"/>
    </row>
    <row r="54" spans="2:7" s="47" customFormat="1" ht="15">
      <c r="B54" s="45"/>
      <c r="C54" s="45"/>
      <c r="D54" s="45"/>
      <c r="E54" s="45"/>
      <c r="F54" s="45"/>
      <c r="G54" s="45"/>
    </row>
    <row r="55" spans="2:7" s="47" customFormat="1" ht="15">
      <c r="B55" s="45"/>
      <c r="C55" s="45"/>
      <c r="D55" s="45"/>
      <c r="E55" s="45"/>
      <c r="F55" s="45"/>
      <c r="G55" s="45"/>
    </row>
    <row r="56" spans="2:7" s="47" customFormat="1" ht="15">
      <c r="B56" s="45"/>
      <c r="C56" s="45"/>
      <c r="D56" s="45"/>
      <c r="E56" s="45"/>
      <c r="F56" s="45"/>
      <c r="G56" s="45"/>
    </row>
    <row r="57" spans="2:7" s="47" customFormat="1" ht="15">
      <c r="B57" s="46"/>
      <c r="C57" s="46"/>
      <c r="D57" s="46"/>
      <c r="E57" s="46"/>
      <c r="F57" s="46"/>
      <c r="G57" s="46"/>
    </row>
    <row r="58" spans="2:7" s="47" customFormat="1" ht="15">
      <c r="B58" s="45"/>
      <c r="C58" s="45"/>
      <c r="D58" s="45"/>
      <c r="E58" s="45"/>
      <c r="F58" s="39"/>
      <c r="G58" s="39"/>
    </row>
    <row r="59" spans="2:7" s="47" customFormat="1" ht="15">
      <c r="B59" s="45"/>
      <c r="C59" s="45"/>
      <c r="D59" s="45"/>
      <c r="E59" s="45"/>
      <c r="F59" s="39"/>
      <c r="G59" s="39"/>
    </row>
    <row r="60" spans="2:7" s="47" customFormat="1" ht="15">
      <c r="B60" s="45"/>
      <c r="C60" s="45"/>
      <c r="D60" s="45"/>
      <c r="E60" s="45"/>
      <c r="F60" s="39"/>
      <c r="G60" s="39"/>
    </row>
    <row r="61" s="47" customFormat="1" ht="12.75"/>
    <row r="62" s="47" customFormat="1" ht="12.75"/>
    <row r="63" s="47" customFormat="1" ht="12.75"/>
    <row r="64" s="47" customFormat="1" ht="12.75"/>
    <row r="65" s="47" customFormat="1" ht="12.75"/>
    <row r="66" s="47" customFormat="1" ht="12.75"/>
    <row r="67" s="47" customFormat="1" ht="12.75"/>
    <row r="68" s="47" customFormat="1" ht="12.75"/>
    <row r="69" s="47" customFormat="1" ht="12.75"/>
    <row r="70" s="47" customFormat="1" ht="12.75"/>
    <row r="71" s="47" customFormat="1" ht="12.75"/>
    <row r="72" s="47" customFormat="1" ht="12.75"/>
    <row r="73" s="47" customFormat="1" ht="12.75"/>
    <row r="74" s="47" customFormat="1" ht="12.75"/>
    <row r="75" s="47" customFormat="1" ht="12.75"/>
    <row r="76" s="47" customFormat="1" ht="12.75"/>
    <row r="77" s="47" customFormat="1" ht="12.75"/>
    <row r="78" s="47" customFormat="1" ht="12.75"/>
  </sheetData>
  <printOptions/>
  <pageMargins left="0.7480314960629921" right="0.35433070866141736" top="0.984251968503937" bottom="0.984251968503937" header="0.5118110236220472" footer="0.5118110236220472"/>
  <pageSetup fitToHeight="1" fitToWidth="1" horizontalDpi="300" verticalDpi="300" orientation="landscape" paperSize="9" scale="92" r:id="rId1"/>
  <headerFooter alignWithMargins="0">
    <oddHeader>&amp;L&amp;"Arial,Bold"&amp;16ROAD FREIGHT</oddHeader>
    <oddFooter>&amp;C&amp;14 50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3">
      <selection activeCell="C25" sqref="C25"/>
    </sheetView>
  </sheetViews>
  <sheetFormatPr defaultColWidth="9.140625" defaultRowHeight="12.75"/>
  <cols>
    <col min="2" max="2" width="10.8515625" style="0" customWidth="1"/>
  </cols>
  <sheetData>
    <row r="1" spans="1:14" ht="12.75">
      <c r="A1" t="s">
        <v>88</v>
      </c>
      <c r="B1" t="s">
        <v>132</v>
      </c>
      <c r="C1" t="s">
        <v>92</v>
      </c>
      <c r="I1" t="s">
        <v>93</v>
      </c>
      <c r="J1" t="s">
        <v>89</v>
      </c>
      <c r="K1" t="s">
        <v>90</v>
      </c>
      <c r="L1" t="s">
        <v>92</v>
      </c>
      <c r="M1" t="s">
        <v>89</v>
      </c>
      <c r="N1" t="s">
        <v>90</v>
      </c>
    </row>
    <row r="2" ht="12.75">
      <c r="I2" t="s">
        <v>95</v>
      </c>
    </row>
    <row r="4" spans="1:14" ht="12.75">
      <c r="A4" t="s">
        <v>97</v>
      </c>
      <c r="B4" t="s">
        <v>100</v>
      </c>
      <c r="J4" t="s">
        <v>98</v>
      </c>
      <c r="K4" t="s">
        <v>131</v>
      </c>
      <c r="M4" t="s">
        <v>98</v>
      </c>
      <c r="N4" t="s">
        <v>131</v>
      </c>
    </row>
    <row r="6" spans="1:14" ht="12.75">
      <c r="A6" t="s">
        <v>101</v>
      </c>
      <c r="B6" t="s">
        <v>102</v>
      </c>
      <c r="C6" t="s">
        <v>102</v>
      </c>
      <c r="D6" t="s">
        <v>102</v>
      </c>
      <c r="E6" t="s">
        <v>102</v>
      </c>
      <c r="F6" t="s">
        <v>102</v>
      </c>
      <c r="G6" t="s">
        <v>102</v>
      </c>
      <c r="I6" t="s">
        <v>104</v>
      </c>
      <c r="J6" t="s">
        <v>102</v>
      </c>
      <c r="K6" t="s">
        <v>103</v>
      </c>
      <c r="L6" t="s">
        <v>50</v>
      </c>
      <c r="M6" t="s">
        <v>102</v>
      </c>
      <c r="N6" t="s">
        <v>103</v>
      </c>
    </row>
    <row r="12" spans="1:14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I12" t="s">
        <v>103</v>
      </c>
      <c r="J12" t="s">
        <v>103</v>
      </c>
      <c r="K12" t="s">
        <v>103</v>
      </c>
      <c r="M12" t="s">
        <v>103</v>
      </c>
      <c r="N12" t="s">
        <v>103</v>
      </c>
    </row>
    <row r="14" spans="5:13" ht="12.75">
      <c r="E14" t="s">
        <v>112</v>
      </c>
      <c r="F14" t="s">
        <v>113</v>
      </c>
      <c r="G14" t="s">
        <v>114</v>
      </c>
      <c r="M14" t="s">
        <v>111</v>
      </c>
    </row>
    <row r="15" spans="4:13" ht="12.75">
      <c r="D15" t="s">
        <v>73</v>
      </c>
      <c r="M15" t="s">
        <v>115</v>
      </c>
    </row>
    <row r="16" spans="3:8" ht="12.75">
      <c r="C16" t="s">
        <v>72</v>
      </c>
      <c r="D16" t="s">
        <v>108</v>
      </c>
      <c r="H16" t="s">
        <v>105</v>
      </c>
    </row>
    <row r="17" spans="1:14" ht="12.75">
      <c r="A17" t="s">
        <v>101</v>
      </c>
      <c r="B17" t="s">
        <v>107</v>
      </c>
      <c r="C17" t="s">
        <v>4</v>
      </c>
      <c r="D17" t="s">
        <v>109</v>
      </c>
      <c r="E17" t="s">
        <v>74</v>
      </c>
      <c r="F17" t="s">
        <v>75</v>
      </c>
      <c r="G17" t="s">
        <v>76</v>
      </c>
      <c r="H17" t="s">
        <v>77</v>
      </c>
      <c r="I17" t="s">
        <v>78</v>
      </c>
      <c r="J17" t="s">
        <v>79</v>
      </c>
      <c r="K17" t="s">
        <v>80</v>
      </c>
      <c r="L17" t="s">
        <v>81</v>
      </c>
      <c r="M17" t="s">
        <v>106</v>
      </c>
      <c r="N17" t="s">
        <v>83</v>
      </c>
    </row>
    <row r="19" spans="1:14" ht="12.75">
      <c r="A19" t="s">
        <v>107</v>
      </c>
      <c r="B19">
        <v>1547</v>
      </c>
      <c r="C19">
        <v>28</v>
      </c>
      <c r="D19">
        <v>1</v>
      </c>
      <c r="E19">
        <v>40</v>
      </c>
      <c r="F19">
        <v>8</v>
      </c>
      <c r="G19">
        <v>35</v>
      </c>
      <c r="H19">
        <v>0</v>
      </c>
      <c r="I19">
        <v>715</v>
      </c>
      <c r="J19">
        <v>141</v>
      </c>
      <c r="K19">
        <v>24</v>
      </c>
      <c r="L19">
        <f aca="true" t="shared" si="0" ref="L19:L28">SUM(B19:K19)</f>
        <v>2539</v>
      </c>
      <c r="M19">
        <v>729</v>
      </c>
      <c r="N19">
        <v>3268</v>
      </c>
    </row>
    <row r="20" spans="1:14" ht="12.75">
      <c r="A20" t="s">
        <v>116</v>
      </c>
      <c r="B20">
        <v>59</v>
      </c>
      <c r="C20">
        <v>6433</v>
      </c>
      <c r="D20">
        <v>178</v>
      </c>
      <c r="E20">
        <v>422</v>
      </c>
      <c r="F20">
        <v>663</v>
      </c>
      <c r="G20">
        <v>109</v>
      </c>
      <c r="H20">
        <v>0</v>
      </c>
      <c r="I20">
        <v>609</v>
      </c>
      <c r="J20">
        <v>2938</v>
      </c>
      <c r="K20">
        <v>342</v>
      </c>
      <c r="L20">
        <f t="shared" si="0"/>
        <v>11753</v>
      </c>
      <c r="M20">
        <v>1706</v>
      </c>
      <c r="N20">
        <v>13460</v>
      </c>
    </row>
    <row r="21" spans="1:14" ht="12.75">
      <c r="A21" t="s">
        <v>73</v>
      </c>
      <c r="B21">
        <v>12</v>
      </c>
      <c r="C21">
        <v>138</v>
      </c>
      <c r="D21">
        <v>7934</v>
      </c>
      <c r="E21">
        <v>13</v>
      </c>
      <c r="F21">
        <v>18</v>
      </c>
      <c r="G21">
        <v>0</v>
      </c>
      <c r="H21">
        <v>0</v>
      </c>
      <c r="I21">
        <v>243</v>
      </c>
      <c r="J21">
        <v>659</v>
      </c>
      <c r="K21">
        <v>43</v>
      </c>
      <c r="L21">
        <f t="shared" si="0"/>
        <v>9060</v>
      </c>
      <c r="M21">
        <v>1690</v>
      </c>
      <c r="N21">
        <v>10750</v>
      </c>
    </row>
    <row r="22" spans="1:14" ht="12.75">
      <c r="A22" t="s">
        <v>74</v>
      </c>
      <c r="B22">
        <v>72</v>
      </c>
      <c r="C22">
        <v>621</v>
      </c>
      <c r="D22">
        <v>10</v>
      </c>
      <c r="E22">
        <v>5569</v>
      </c>
      <c r="F22">
        <v>155</v>
      </c>
      <c r="G22">
        <v>37</v>
      </c>
      <c r="H22">
        <v>0</v>
      </c>
      <c r="I22">
        <v>571</v>
      </c>
      <c r="J22">
        <v>914</v>
      </c>
      <c r="K22">
        <v>655</v>
      </c>
      <c r="L22">
        <f t="shared" si="0"/>
        <v>8604</v>
      </c>
      <c r="M22">
        <v>905</v>
      </c>
      <c r="N22">
        <v>9511</v>
      </c>
    </row>
    <row r="23" spans="1:14" ht="12.75">
      <c r="A23" t="s">
        <v>75</v>
      </c>
      <c r="B23">
        <v>63</v>
      </c>
      <c r="C23">
        <v>683</v>
      </c>
      <c r="D23">
        <v>1</v>
      </c>
      <c r="E23">
        <v>122</v>
      </c>
      <c r="F23">
        <v>15233</v>
      </c>
      <c r="G23">
        <v>601</v>
      </c>
      <c r="H23">
        <v>5</v>
      </c>
      <c r="I23">
        <v>241</v>
      </c>
      <c r="J23">
        <v>810</v>
      </c>
      <c r="K23">
        <v>647</v>
      </c>
      <c r="L23">
        <f t="shared" si="0"/>
        <v>18406</v>
      </c>
      <c r="M23">
        <v>990</v>
      </c>
      <c r="N23">
        <v>19412</v>
      </c>
    </row>
    <row r="24" spans="1:14" ht="12.75">
      <c r="A24" t="s">
        <v>76</v>
      </c>
      <c r="B24">
        <v>50</v>
      </c>
      <c r="C24">
        <v>205</v>
      </c>
      <c r="D24">
        <v>44</v>
      </c>
      <c r="E24">
        <v>16</v>
      </c>
      <c r="F24">
        <v>623</v>
      </c>
      <c r="G24">
        <v>4053</v>
      </c>
      <c r="H24">
        <v>25</v>
      </c>
      <c r="I24">
        <v>56</v>
      </c>
      <c r="J24">
        <v>270</v>
      </c>
      <c r="K24">
        <v>147</v>
      </c>
      <c r="L24">
        <f t="shared" si="0"/>
        <v>5489</v>
      </c>
      <c r="M24">
        <v>310</v>
      </c>
      <c r="N24">
        <v>5798</v>
      </c>
    </row>
    <row r="25" spans="1:14" ht="12.75">
      <c r="A25" t="s">
        <v>118</v>
      </c>
      <c r="B25">
        <v>0</v>
      </c>
      <c r="C25">
        <v>0</v>
      </c>
      <c r="D25">
        <v>0</v>
      </c>
      <c r="E25">
        <v>0</v>
      </c>
      <c r="F25">
        <v>13</v>
      </c>
      <c r="G25">
        <v>9</v>
      </c>
      <c r="H25">
        <v>1500</v>
      </c>
      <c r="I25">
        <v>0</v>
      </c>
      <c r="J25">
        <v>18</v>
      </c>
      <c r="K25">
        <v>0</v>
      </c>
      <c r="L25">
        <f t="shared" si="0"/>
        <v>1540</v>
      </c>
      <c r="M25">
        <v>0</v>
      </c>
      <c r="N25">
        <v>1539</v>
      </c>
    </row>
    <row r="26" spans="1:14" ht="12.75">
      <c r="A26" t="s">
        <v>78</v>
      </c>
      <c r="B26">
        <v>247</v>
      </c>
      <c r="C26">
        <v>1662</v>
      </c>
      <c r="D26">
        <v>177</v>
      </c>
      <c r="E26">
        <v>693</v>
      </c>
      <c r="F26">
        <v>445</v>
      </c>
      <c r="G26">
        <v>126</v>
      </c>
      <c r="H26">
        <v>0</v>
      </c>
      <c r="I26">
        <v>10788</v>
      </c>
      <c r="J26">
        <v>2114</v>
      </c>
      <c r="K26">
        <v>647</v>
      </c>
      <c r="L26">
        <f t="shared" si="0"/>
        <v>16899</v>
      </c>
      <c r="M26">
        <v>2189</v>
      </c>
      <c r="N26">
        <v>19087</v>
      </c>
    </row>
    <row r="27" spans="1:14" ht="12.75">
      <c r="A27" t="s">
        <v>79</v>
      </c>
      <c r="B27">
        <v>121</v>
      </c>
      <c r="C27">
        <v>1434</v>
      </c>
      <c r="D27">
        <v>645</v>
      </c>
      <c r="E27">
        <v>1080</v>
      </c>
      <c r="F27">
        <v>990</v>
      </c>
      <c r="G27">
        <v>473</v>
      </c>
      <c r="H27">
        <v>24</v>
      </c>
      <c r="I27">
        <v>2966</v>
      </c>
      <c r="J27">
        <v>46881</v>
      </c>
      <c r="K27">
        <v>889</v>
      </c>
      <c r="L27">
        <f t="shared" si="0"/>
        <v>55503</v>
      </c>
      <c r="M27">
        <v>5879</v>
      </c>
      <c r="N27">
        <v>61386</v>
      </c>
    </row>
    <row r="28" spans="1:14" ht="12.75">
      <c r="A28" t="s">
        <v>80</v>
      </c>
      <c r="B28">
        <v>30</v>
      </c>
      <c r="C28">
        <v>511</v>
      </c>
      <c r="D28">
        <v>71</v>
      </c>
      <c r="E28">
        <v>552</v>
      </c>
      <c r="F28">
        <v>861</v>
      </c>
      <c r="G28">
        <v>152</v>
      </c>
      <c r="H28">
        <v>8</v>
      </c>
      <c r="I28">
        <v>499</v>
      </c>
      <c r="J28">
        <v>908</v>
      </c>
      <c r="K28">
        <v>5396</v>
      </c>
      <c r="L28">
        <f t="shared" si="0"/>
        <v>8988</v>
      </c>
      <c r="M28">
        <v>1110</v>
      </c>
      <c r="N28">
        <v>10099</v>
      </c>
    </row>
    <row r="29" spans="1:14" ht="12.75">
      <c r="A29" t="s">
        <v>4</v>
      </c>
      <c r="B29">
        <f aca="true" t="shared" si="1" ref="B29:L29">SUM(B19:B28)</f>
        <v>2201</v>
      </c>
      <c r="C29">
        <f t="shared" si="1"/>
        <v>11715</v>
      </c>
      <c r="D29">
        <f t="shared" si="1"/>
        <v>9061</v>
      </c>
      <c r="E29">
        <f t="shared" si="1"/>
        <v>8507</v>
      </c>
      <c r="F29">
        <f t="shared" si="1"/>
        <v>19009</v>
      </c>
      <c r="G29">
        <f t="shared" si="1"/>
        <v>5595</v>
      </c>
      <c r="H29">
        <f>SUM(H19:H28)</f>
        <v>1562</v>
      </c>
      <c r="I29">
        <f t="shared" si="1"/>
        <v>16688</v>
      </c>
      <c r="J29">
        <f t="shared" si="1"/>
        <v>55653</v>
      </c>
      <c r="K29">
        <f t="shared" si="1"/>
        <v>8790</v>
      </c>
      <c r="L29">
        <f t="shared" si="1"/>
        <v>138781</v>
      </c>
      <c r="M29">
        <f>SUM(M19:M28)</f>
        <v>15508</v>
      </c>
      <c r="N29">
        <f>SUM(N19:N28)</f>
        <v>154310</v>
      </c>
    </row>
    <row r="30" spans="1:14" ht="12.75">
      <c r="A30" t="s">
        <v>106</v>
      </c>
      <c r="B30">
        <v>615</v>
      </c>
      <c r="C30">
        <v>1285</v>
      </c>
      <c r="D30">
        <v>1912</v>
      </c>
      <c r="E30">
        <v>848</v>
      </c>
      <c r="F30">
        <v>851</v>
      </c>
      <c r="G30">
        <v>406</v>
      </c>
      <c r="H30">
        <v>11</v>
      </c>
      <c r="I30">
        <v>2790</v>
      </c>
      <c r="J30">
        <v>8808</v>
      </c>
      <c r="K30">
        <v>1068</v>
      </c>
      <c r="L30">
        <f>SUM(B30:K30)</f>
        <v>18594</v>
      </c>
      <c r="M30">
        <v>1456602</v>
      </c>
      <c r="N30">
        <v>1475276</v>
      </c>
    </row>
    <row r="31" spans="1:14" ht="12.75">
      <c r="A31" t="s">
        <v>83</v>
      </c>
      <c r="B31">
        <v>2817</v>
      </c>
      <c r="C31">
        <v>12998</v>
      </c>
      <c r="D31">
        <v>10973</v>
      </c>
      <c r="E31">
        <v>9355</v>
      </c>
      <c r="F31">
        <v>19861</v>
      </c>
      <c r="G31">
        <v>6001</v>
      </c>
      <c r="H31">
        <v>1572</v>
      </c>
      <c r="I31">
        <v>19479</v>
      </c>
      <c r="J31">
        <v>64461</v>
      </c>
      <c r="K31">
        <v>9860</v>
      </c>
      <c r="L31">
        <f>SUM(B31:K31)</f>
        <v>157377</v>
      </c>
      <c r="M31">
        <v>1472143</v>
      </c>
      <c r="N31">
        <v>1629622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Skeleton S.T.S. tables</dc:title>
  <dc:subject/>
  <dc:creator>Frank Dixon</dc:creator>
  <cp:keywords/>
  <dc:description/>
  <cp:lastModifiedBy>u031953</cp:lastModifiedBy>
  <cp:lastPrinted>2009-12-09T08:41:17Z</cp:lastPrinted>
  <dcterms:created xsi:type="dcterms:W3CDTF">1999-02-18T15:40:04Z</dcterms:created>
  <dcterms:modified xsi:type="dcterms:W3CDTF">2009-12-10T09:44:50Z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69229456</vt:i4>
  </property>
  <property fmtid="{D5CDD505-2E9C-101B-9397-08002B2CF9AE}" pid="3" name="_EmailSubject">
    <vt:lpwstr>Scottish Transport Statistics 2004</vt:lpwstr>
  </property>
  <property fmtid="{D5CDD505-2E9C-101B-9397-08002B2CF9AE}" pid="4" name="_AuthorEmail">
    <vt:lpwstr>Scott.Brand@scotland.gsi.gov.uk</vt:lpwstr>
  </property>
  <property fmtid="{D5CDD505-2E9C-101B-9397-08002B2CF9AE}" pid="5" name="_AuthorEmailDisplayName">
    <vt:lpwstr>Brand S (Scott)</vt:lpwstr>
  </property>
  <property fmtid="{D5CDD505-2E9C-101B-9397-08002B2CF9AE}" pid="6" name="_ReviewingToolsShownOnce">
    <vt:lpwstr/>
  </property>
  <property fmtid="{D5CDD505-2E9C-101B-9397-08002B2CF9AE}" pid="7" name="Objective-Id">
    <vt:lpwstr>B2787165</vt:lpwstr>
  </property>
  <property fmtid="{D5CDD505-2E9C-101B-9397-08002B2CF9AE}" pid="8" name="Objective-Comment">
    <vt:lpwstr/>
  </property>
  <property fmtid="{D5CDD505-2E9C-101B-9397-08002B2CF9AE}" pid="9" name="Objective-CreationStamp">
    <vt:filetime>2009-03-24T00:00:00Z</vt:filetime>
  </property>
  <property fmtid="{D5CDD505-2E9C-101B-9397-08002B2CF9AE}" pid="10" name="Objective-IsApproved">
    <vt:lpwstr>No</vt:lpwstr>
  </property>
  <property fmtid="{D5CDD505-2E9C-101B-9397-08002B2CF9AE}" pid="11" name="Objective-IsPublished">
    <vt:lpwstr>Yes</vt:lpwstr>
  </property>
  <property fmtid="{D5CDD505-2E9C-101B-9397-08002B2CF9AE}" pid="12" name="Objective-DatePublished">
    <vt:filetime>2009-12-09T00:00:00Z</vt:filetime>
  </property>
  <property fmtid="{D5CDD505-2E9C-101B-9397-08002B2CF9AE}" pid="13" name="Objective-ModificationStamp">
    <vt:filetime>2009-12-09T00:00:00Z</vt:filetime>
  </property>
  <property fmtid="{D5CDD505-2E9C-101B-9397-08002B2CF9AE}" pid="14" name="Objective-Owner">
    <vt:lpwstr>Knight, Andrew A (U016789)</vt:lpwstr>
  </property>
  <property fmtid="{D5CDD505-2E9C-101B-9397-08002B2CF9AE}" pid="15" name="Objective-Path">
    <vt:lpwstr>Objective Global Folder:SG File Plan:Business and industry:Transport:General:Research and analysis: Transport - general:Transport Statistics: Scottish Transport Statistics 2009: Research and Analysis: Transport: 2009 -:</vt:lpwstr>
  </property>
  <property fmtid="{D5CDD505-2E9C-101B-9397-08002B2CF9AE}" pid="16" name="Objective-Parent">
    <vt:lpwstr>Transport Statistics: Scottish Transport Statistics 2009: Research and Analysis: Transport: 2009 -</vt:lpwstr>
  </property>
  <property fmtid="{D5CDD505-2E9C-101B-9397-08002B2CF9AE}" pid="17" name="Objective-State">
    <vt:lpwstr>Published</vt:lpwstr>
  </property>
  <property fmtid="{D5CDD505-2E9C-101B-9397-08002B2CF9AE}" pid="18" name="Objective-Title">
    <vt:lpwstr>chapter03</vt:lpwstr>
  </property>
  <property fmtid="{D5CDD505-2E9C-101B-9397-08002B2CF9AE}" pid="19" name="Objective-Version">
    <vt:lpwstr>7.0</vt:lpwstr>
  </property>
  <property fmtid="{D5CDD505-2E9C-101B-9397-08002B2CF9AE}" pid="20" name="Objective-VersionComment">
    <vt:lpwstr/>
  </property>
  <property fmtid="{D5CDD505-2E9C-101B-9397-08002B2CF9AE}" pid="21" name="Objective-VersionNumber">
    <vt:i4>8</vt:i4>
  </property>
  <property fmtid="{D5CDD505-2E9C-101B-9397-08002B2CF9AE}" pid="22" name="Objective-FileNumber">
    <vt:lpwstr/>
  </property>
  <property fmtid="{D5CDD505-2E9C-101B-9397-08002B2CF9AE}" pid="23" name="Objective-Classification">
    <vt:lpwstr>Not classified</vt:lpwstr>
  </property>
  <property fmtid="{D5CDD505-2E9C-101B-9397-08002B2CF9AE}" pid="24" name="Objective-Caveats">
    <vt:lpwstr/>
  </property>
  <property fmtid="{D5CDD505-2E9C-101B-9397-08002B2CF9AE}" pid="25" name="Objective-Date of Original [system]">
    <vt:lpwstr/>
  </property>
  <property fmtid="{D5CDD505-2E9C-101B-9397-08002B2CF9AE}" pid="26" name="Objective-Date Received [system]">
    <vt:lpwstr/>
  </property>
  <property fmtid="{D5CDD505-2E9C-101B-9397-08002B2CF9AE}" pid="27" name="Objective-SG Web Publication - Category [system]">
    <vt:lpwstr/>
  </property>
  <property fmtid="{D5CDD505-2E9C-101B-9397-08002B2CF9AE}" pid="28" name="Objective-SG Web Publication - Category 2 Classification [system]">
    <vt:lpwstr/>
  </property>
</Properties>
</file>