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45" windowWidth="5865" windowHeight="6510" activeTab="0"/>
  </bookViews>
  <sheets>
    <sheet name="Sheet1" sheetId="1" r:id="rId1"/>
    <sheet name="Sheet2" sheetId="2" r:id="rId2"/>
  </sheets>
  <definedNames>
    <definedName name="_xlnm.Print_Area" localSheetId="0">'Sheet1'!$1:$78</definedName>
    <definedName name="_xlnm.Print_Area" localSheetId="1">'Sheet2'!$1:$59</definedName>
    <definedName name="TABLE" localSheetId="0">'Sheet1'!$K$86:$K$86</definedName>
    <definedName name="TABLE_2" localSheetId="0">'Sheet1'!$K$86:$K$86</definedName>
  </definedNames>
  <calcPr fullCalcOnLoad="1"/>
</workbook>
</file>

<file path=xl/sharedStrings.xml><?xml version="1.0" encoding="utf-8"?>
<sst xmlns="http://schemas.openxmlformats.org/spreadsheetml/2006/main" count="164" uniqueCount="53">
  <si>
    <t>Table A</t>
  </si>
  <si>
    <t>Number of casualties  :  All ages and child casualties</t>
  </si>
  <si>
    <t>Scotland</t>
  </si>
  <si>
    <t xml:space="preserve">           England &amp; Wales</t>
  </si>
  <si>
    <t>Fatal &amp;</t>
  </si>
  <si>
    <t>All</t>
  </si>
  <si>
    <t>Fatal</t>
  </si>
  <si>
    <t>Serious</t>
  </si>
  <si>
    <t>severities</t>
  </si>
  <si>
    <t>1.  All Ages</t>
  </si>
  <si>
    <t>(a)  Numbers</t>
  </si>
  <si>
    <t>(b)  Per cent changes:</t>
  </si>
  <si>
    <t>Casualties in Scotland, England &amp; Wales by severity</t>
  </si>
  <si>
    <t>Table B</t>
  </si>
  <si>
    <t>Scotland % of England &amp; Wales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</si>
  <si>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</si>
  <si>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</si>
  <si>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</si>
  <si>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</si>
  <si>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</si>
  <si>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Percent change:</t>
  </si>
  <si>
    <t>Casualties in Scotland, England &amp; Wales by mode of transport</t>
  </si>
  <si>
    <t>Table C</t>
  </si>
  <si>
    <t>1. All ages</t>
  </si>
  <si>
    <t>Pedestrian</t>
  </si>
  <si>
    <t>Pedal cycle</t>
  </si>
  <si>
    <t>Car</t>
  </si>
  <si>
    <t>Bus/coach</t>
  </si>
  <si>
    <t>Other</t>
  </si>
  <si>
    <t>Table D</t>
  </si>
  <si>
    <t>England &amp; Wales</t>
  </si>
  <si>
    <t>GB</t>
  </si>
  <si>
    <t>Rates per 1,000 population  :  All ages and child casualties</t>
  </si>
  <si>
    <t>(a)  Rates per 1,000 population</t>
  </si>
  <si>
    <t>percentages</t>
  </si>
  <si>
    <r>
      <t>2. Child casualties</t>
    </r>
    <r>
      <rPr>
        <b/>
        <vertAlign val="superscript"/>
        <sz val="16"/>
        <rFont val="Times New Roman"/>
        <family val="1"/>
      </rPr>
      <t>(1)</t>
    </r>
  </si>
  <si>
    <r>
      <t>(1)</t>
    </r>
    <r>
      <rPr>
        <sz val="10"/>
        <rFont val="Times New Roman"/>
        <family val="1"/>
      </rPr>
      <t xml:space="preserve"> Child 0-15 years</t>
    </r>
  </si>
  <si>
    <t>2000 on 1999</t>
  </si>
  <si>
    <t>2000 on 1981-85 ave.</t>
  </si>
  <si>
    <t>1996-00 ave. on 1981-85 ave.</t>
  </si>
  <si>
    <t>1994-98 ave</t>
  </si>
  <si>
    <t>1997-2001 ave</t>
  </si>
  <si>
    <t>2001 on 2000</t>
  </si>
  <si>
    <t>2001 on 1994-98 ave.</t>
  </si>
  <si>
    <t>and severity, 2001</t>
  </si>
  <si>
    <t>Mid year population estimates 2001</t>
  </si>
  <si>
    <t>1997-01 average</t>
  </si>
  <si>
    <t>1994-98 average</t>
  </si>
  <si>
    <r>
      <t xml:space="preserve">(a)  Rates per 1,000 population </t>
    </r>
    <r>
      <rPr>
        <b/>
        <vertAlign val="superscript"/>
        <sz val="12"/>
        <rFont val="Times New Roman"/>
        <family val="1"/>
      </rPr>
      <t>(2)</t>
    </r>
  </si>
  <si>
    <r>
      <t xml:space="preserve">Rate per 1,000 population </t>
    </r>
    <r>
      <rPr>
        <b/>
        <vertAlign val="superscript"/>
        <sz val="16"/>
        <rFont val="Times New Roman"/>
        <family val="1"/>
      </rPr>
      <t>(2)</t>
    </r>
    <r>
      <rPr>
        <b/>
        <sz val="16"/>
        <rFont val="Times New Roman"/>
        <family val="1"/>
      </rPr>
      <t xml:space="preserve">  :  All ages and child casualties</t>
    </r>
  </si>
  <si>
    <r>
      <t xml:space="preserve">(2) </t>
    </r>
    <r>
      <rPr>
        <sz val="10"/>
        <rFont val="Times New Roman"/>
        <family val="1"/>
      </rPr>
      <t>Mid-2001 population estimates used for Scotland and England and Wales.</t>
    </r>
  </si>
  <si>
    <t xml:space="preserve">               England &amp; Wales</t>
  </si>
  <si>
    <t>1997-01 ave. on 94-98 ave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</si>
</sst>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0"/>
    <numFmt numFmtId="167" formatCode="0.000"/>
    <numFmt numFmtId="168" formatCode="#,##0_);\(#,##0\)"/>
    <numFmt numFmtId="169" formatCode="0.00000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%"/>
    <numFmt numFmtId="175" formatCode="#,##0.0"/>
    <numFmt numFmtId="176" formatCode="#,###.00"/>
    <numFmt numFmtId="177" formatCode="#,##0_ ;\-#,##0\ "/>
    <numFmt numFmtId="178" formatCode="#,###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name val="Times New Roman"/>
      <family val="1"/>
    </font>
    <font>
      <sz val="10"/>
      <name val="Courie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24" fillId="0" borderId="0" applyProtection="0">
      <alignment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9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9" fillId="0" borderId="0" xfId="15" applyNumberFormat="1" applyFont="1" applyAlignment="1">
      <alignment/>
    </xf>
    <xf numFmtId="171" fontId="15" fillId="0" borderId="0" xfId="0" applyNumberFormat="1" applyFont="1" applyBorder="1" applyAlignment="1">
      <alignment/>
    </xf>
    <xf numFmtId="171" fontId="9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1" fontId="14" fillId="0" borderId="0" xfId="15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right"/>
    </xf>
    <xf numFmtId="1" fontId="1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" fontId="9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71" fontId="14" fillId="0" borderId="0" xfId="15" applyNumberFormat="1" applyFont="1" applyAlignment="1">
      <alignment/>
    </xf>
    <xf numFmtId="3" fontId="9" fillId="0" borderId="0" xfId="0" applyNumberFormat="1" applyFont="1" applyAlignment="1">
      <alignment/>
    </xf>
    <xf numFmtId="3" fontId="1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6" fillId="0" borderId="0" xfId="15" applyNumberFormat="1" applyFont="1" applyAlignment="1">
      <alignment/>
    </xf>
    <xf numFmtId="168" fontId="6" fillId="0" borderId="0" xfId="0" applyNumberFormat="1" applyFont="1" applyAlignment="1" applyProtection="1">
      <alignment/>
      <protection/>
    </xf>
    <xf numFmtId="3" fontId="17" fillId="0" borderId="0" xfId="15" applyNumberFormat="1" applyFont="1" applyAlignment="1">
      <alignment/>
    </xf>
    <xf numFmtId="171" fontId="17" fillId="0" borderId="0" xfId="15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171" fontId="16" fillId="0" borderId="0" xfId="15" applyNumberFormat="1" applyFont="1" applyBorder="1" applyAlignment="1">
      <alignment/>
    </xf>
    <xf numFmtId="171" fontId="6" fillId="0" borderId="0" xfId="15" applyNumberFormat="1" applyFont="1" applyAlignment="1">
      <alignment/>
    </xf>
    <xf numFmtId="171" fontId="15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1" fontId="19" fillId="0" borderId="0" xfId="15" applyNumberFormat="1" applyFont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171" fontId="6" fillId="0" borderId="0" xfId="15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17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3" fontId="0" fillId="0" borderId="0" xfId="19" applyNumberFormat="1" applyFont="1">
      <alignment/>
      <protection/>
    </xf>
    <xf numFmtId="3" fontId="6" fillId="0" borderId="0" xfId="0" applyNumberFormat="1" applyFont="1" applyAlignment="1">
      <alignment/>
    </xf>
    <xf numFmtId="177" fontId="6" fillId="0" borderId="0" xfId="15" applyNumberFormat="1" applyFont="1" applyBorder="1" applyAlignment="1" applyProtection="1">
      <alignment/>
      <protection/>
    </xf>
    <xf numFmtId="0" fontId="14" fillId="0" borderId="1" xfId="0" applyFont="1" applyBorder="1" applyAlignment="1">
      <alignment/>
    </xf>
    <xf numFmtId="3" fontId="6" fillId="0" borderId="0" xfId="19" applyNumberFormat="1" applyFont="1">
      <alignment/>
      <protection/>
    </xf>
    <xf numFmtId="3" fontId="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Alignment="1" quotePrefix="1">
      <alignment horizontal="right"/>
    </xf>
    <xf numFmtId="41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right"/>
    </xf>
    <xf numFmtId="41" fontId="14" fillId="0" borderId="0" xfId="15" applyNumberFormat="1" applyFont="1" applyAlignment="1">
      <alignment/>
    </xf>
    <xf numFmtId="41" fontId="16" fillId="0" borderId="0" xfId="15" applyNumberFormat="1" applyFont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right"/>
    </xf>
    <xf numFmtId="176" fontId="14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41" fontId="0" fillId="0" borderId="0" xfId="15" applyNumberForma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25" fillId="0" borderId="0" xfId="15" applyNumberFormat="1" applyFont="1" applyAlignment="1">
      <alignment/>
    </xf>
    <xf numFmtId="3" fontId="26" fillId="0" borderId="0" xfId="0" applyNumberFormat="1" applyFont="1" applyBorder="1" applyAlignment="1">
      <alignment/>
    </xf>
    <xf numFmtId="1" fontId="27" fillId="0" borderId="0" xfId="15" applyNumberFormat="1" applyFont="1" applyAlignment="1">
      <alignment horizontal="right"/>
    </xf>
    <xf numFmtId="3" fontId="27" fillId="0" borderId="0" xfId="15" applyNumberFormat="1" applyFont="1" applyAlignment="1">
      <alignment/>
    </xf>
    <xf numFmtId="0" fontId="27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8" fillId="0" borderId="0" xfId="15" applyNumberFormat="1" applyFont="1" applyAlignment="1">
      <alignment/>
    </xf>
    <xf numFmtId="3" fontId="27" fillId="0" borderId="0" xfId="15" applyNumberFormat="1" applyFont="1" applyAlignment="1">
      <alignment horizontal="right"/>
    </xf>
    <xf numFmtId="171" fontId="28" fillId="0" borderId="0" xfId="0" applyNumberFormat="1" applyFont="1" applyBorder="1" applyAlignment="1">
      <alignment/>
    </xf>
    <xf numFmtId="176" fontId="27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171" fontId="27" fillId="0" borderId="0" xfId="15" applyNumberFormat="1" applyFont="1" applyAlignment="1">
      <alignment/>
    </xf>
    <xf numFmtId="176" fontId="27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&amp;W 98" xfId="19"/>
    <cellStyle name="Normal_UK90U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3" customWidth="1"/>
    <col min="2" max="3" width="7.7109375" style="3" customWidth="1"/>
    <col min="4" max="4" width="9.7109375" style="3" customWidth="1"/>
    <col min="5" max="5" width="3.57421875" style="3" customWidth="1"/>
    <col min="6" max="7" width="7.7109375" style="3" customWidth="1"/>
    <col min="8" max="8" width="9.71093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0</v>
      </c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1</v>
      </c>
      <c r="B3" s="2"/>
      <c r="C3" s="2"/>
      <c r="D3" s="2"/>
      <c r="E3" s="2"/>
      <c r="F3" s="2"/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/>
      <c r="B5" s="135" t="s">
        <v>2</v>
      </c>
      <c r="C5" s="135"/>
      <c r="D5" s="135"/>
      <c r="F5" s="136" t="s">
        <v>3</v>
      </c>
      <c r="G5" s="136"/>
      <c r="H5" s="136"/>
      <c r="I5" s="10"/>
      <c r="K5" s="10"/>
      <c r="N5" s="4"/>
      <c r="O5" s="9"/>
      <c r="P5" s="5"/>
      <c r="Q5" s="5"/>
    </row>
    <row r="6" spans="1:17" ht="13.5" customHeight="1">
      <c r="A6" s="9"/>
      <c r="B6" s="11"/>
      <c r="C6" s="11" t="s">
        <v>4</v>
      </c>
      <c r="D6" s="12" t="s">
        <v>5</v>
      </c>
      <c r="F6" s="11"/>
      <c r="G6" s="11" t="s">
        <v>4</v>
      </c>
      <c r="H6" s="12" t="s">
        <v>5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6</v>
      </c>
      <c r="C7" s="18" t="s">
        <v>7</v>
      </c>
      <c r="D7" s="18" t="s">
        <v>8</v>
      </c>
      <c r="E7" s="8"/>
      <c r="F7" s="18" t="s">
        <v>6</v>
      </c>
      <c r="G7" s="18" t="s">
        <v>7</v>
      </c>
      <c r="H7" s="18" t="s">
        <v>8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9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7.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10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74" customFormat="1" ht="13.5" customHeight="1">
      <c r="A11" s="117" t="s">
        <v>40</v>
      </c>
      <c r="B11" s="118">
        <v>378</v>
      </c>
      <c r="C11" s="118">
        <v>4838</v>
      </c>
      <c r="D11" s="118">
        <v>22316</v>
      </c>
      <c r="F11" s="119">
        <v>3199</v>
      </c>
      <c r="G11" s="119">
        <v>42823</v>
      </c>
      <c r="H11" s="119">
        <v>297624</v>
      </c>
      <c r="I11" s="48"/>
      <c r="J11" s="21"/>
      <c r="K11" s="21"/>
      <c r="L11" s="21"/>
      <c r="M11" s="21"/>
      <c r="N11" s="6"/>
      <c r="O11" s="120"/>
      <c r="P11" s="120"/>
      <c r="Q11" s="120"/>
    </row>
    <row r="12" spans="1:17" ht="13.5" customHeight="1">
      <c r="A12" s="25">
        <v>1997</v>
      </c>
      <c r="B12" s="26">
        <v>377</v>
      </c>
      <c r="C12" s="27">
        <v>4424</v>
      </c>
      <c r="D12" s="58">
        <v>22629</v>
      </c>
      <c r="F12" s="31">
        <v>3222</v>
      </c>
      <c r="G12" s="31">
        <v>42146</v>
      </c>
      <c r="H12" s="31">
        <v>304941</v>
      </c>
      <c r="I12" s="9"/>
      <c r="J12" s="5"/>
      <c r="K12" s="16"/>
      <c r="L12" s="5"/>
      <c r="M12" s="9"/>
      <c r="N12" s="20"/>
      <c r="O12" s="28"/>
      <c r="P12" s="28"/>
      <c r="Q12" s="28"/>
    </row>
    <row r="13" spans="1:17" ht="13.5" customHeight="1">
      <c r="A13" s="25">
        <v>1998</v>
      </c>
      <c r="B13" s="26">
        <v>385</v>
      </c>
      <c r="C13" s="27">
        <v>4456</v>
      </c>
      <c r="D13" s="27">
        <v>22467</v>
      </c>
      <c r="F13" s="31">
        <v>3036</v>
      </c>
      <c r="G13" s="31">
        <v>39806</v>
      </c>
      <c r="H13" s="31">
        <v>302756</v>
      </c>
      <c r="I13" s="9"/>
      <c r="J13" s="5"/>
      <c r="K13" s="16"/>
      <c r="L13" s="5"/>
      <c r="M13" s="9"/>
      <c r="N13" s="20"/>
      <c r="O13" s="32"/>
      <c r="P13" s="32"/>
      <c r="Q13" s="32"/>
    </row>
    <row r="14" spans="1:17" ht="13.5" customHeight="1">
      <c r="A14" s="25">
        <v>1999</v>
      </c>
      <c r="B14" s="26">
        <v>310</v>
      </c>
      <c r="C14" s="27">
        <v>4073</v>
      </c>
      <c r="D14" s="27">
        <v>20998</v>
      </c>
      <c r="F14" s="31">
        <f>2922+191</f>
        <v>3113</v>
      </c>
      <c r="G14" s="31">
        <f>36632+1869</f>
        <v>38501</v>
      </c>
      <c r="H14" s="31">
        <f>285126+14347</f>
        <v>299473</v>
      </c>
      <c r="I14" s="9"/>
      <c r="J14" s="5"/>
      <c r="K14" s="16"/>
      <c r="L14" s="5"/>
      <c r="M14" s="9"/>
      <c r="N14" s="20"/>
      <c r="O14" s="32"/>
      <c r="P14" s="32"/>
      <c r="Q14" s="32"/>
    </row>
    <row r="15" spans="1:17" ht="13.5" customHeight="1">
      <c r="A15" s="25">
        <v>2000</v>
      </c>
      <c r="B15" s="26">
        <v>326</v>
      </c>
      <c r="C15" s="27">
        <v>3892</v>
      </c>
      <c r="D15" s="27">
        <v>20505</v>
      </c>
      <c r="F15" s="31">
        <v>3084</v>
      </c>
      <c r="G15" s="31">
        <v>37687</v>
      </c>
      <c r="H15" s="31">
        <v>299808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25">
        <v>2001</v>
      </c>
      <c r="B16" s="26">
        <v>347</v>
      </c>
      <c r="C16" s="27">
        <v>3753</v>
      </c>
      <c r="D16" s="27">
        <v>19894</v>
      </c>
      <c r="F16" s="31">
        <f>2916+187</f>
        <v>3103</v>
      </c>
      <c r="G16" s="31">
        <f>35092+1722</f>
        <v>36814</v>
      </c>
      <c r="H16" s="31">
        <f>279678+13775</f>
        <v>293453</v>
      </c>
      <c r="I16" s="9"/>
      <c r="J16" s="5"/>
      <c r="K16" s="16"/>
      <c r="L16" s="5"/>
      <c r="M16" s="9"/>
      <c r="N16" s="20"/>
      <c r="O16" s="5"/>
      <c r="P16" s="5"/>
      <c r="Q16" s="5"/>
    </row>
    <row r="17" spans="1:17" s="74" customFormat="1" ht="13.5" customHeight="1">
      <c r="A17" s="117" t="s">
        <v>41</v>
      </c>
      <c r="B17" s="122">
        <f>SUM(B12:B16)/5</f>
        <v>349</v>
      </c>
      <c r="C17" s="122">
        <f>SUM(C12:C16)/5</f>
        <v>4119.6</v>
      </c>
      <c r="D17" s="122">
        <f>SUM(D12:D16)/5</f>
        <v>21298.6</v>
      </c>
      <c r="F17" s="122">
        <f>SUM(F12:F16)/5</f>
        <v>3111.6</v>
      </c>
      <c r="G17" s="122">
        <f>SUM(G12:G16)/5</f>
        <v>38990.8</v>
      </c>
      <c r="H17" s="122">
        <f>SUM(H12:H16)/5</f>
        <v>300086.2</v>
      </c>
      <c r="I17" s="123"/>
      <c r="J17" s="21"/>
      <c r="K17" s="124"/>
      <c r="L17" s="21"/>
      <c r="M17" s="21"/>
      <c r="N17" s="6"/>
      <c r="O17" s="125"/>
      <c r="P17" s="125"/>
      <c r="Q17" s="125"/>
    </row>
    <row r="18" spans="1:17" ht="7.5" customHeight="1">
      <c r="A18" s="24"/>
      <c r="B18" s="33"/>
      <c r="C18" s="33"/>
      <c r="D18" s="33"/>
      <c r="F18" s="33"/>
      <c r="G18" s="33"/>
      <c r="H18" s="33"/>
      <c r="I18" s="9"/>
      <c r="J18" s="5"/>
      <c r="K18" s="16"/>
      <c r="L18" s="5"/>
      <c r="M18" s="9"/>
      <c r="N18" s="5"/>
      <c r="O18" s="5"/>
      <c r="P18" s="5"/>
      <c r="Q18" s="5"/>
    </row>
    <row r="19" spans="1:17" ht="13.5" customHeight="1">
      <c r="A19" s="34" t="s">
        <v>11</v>
      </c>
      <c r="B19" s="24"/>
      <c r="C19" s="24"/>
      <c r="D19" s="24"/>
      <c r="F19" s="24"/>
      <c r="G19" s="24"/>
      <c r="H19" s="24"/>
      <c r="I19" s="9"/>
      <c r="J19" s="5"/>
      <c r="K19" s="9"/>
      <c r="L19" s="5"/>
      <c r="M19" s="9"/>
      <c r="N19" s="5"/>
      <c r="O19" s="5"/>
      <c r="P19" s="5"/>
      <c r="Q19" s="5"/>
    </row>
    <row r="20" spans="1:17" ht="13.5" customHeight="1">
      <c r="A20" s="25" t="s">
        <v>42</v>
      </c>
      <c r="B20" s="35">
        <f>(B16-B15)/B15*100</f>
        <v>6.441717791411043</v>
      </c>
      <c r="C20" s="35">
        <f aca="true" t="shared" si="0" ref="C20:H20">(C16-C15)/C15*100</f>
        <v>-3.571428571428571</v>
      </c>
      <c r="D20" s="35">
        <f>(D16-D15)/D15*100</f>
        <v>-2.9797610338941722</v>
      </c>
      <c r="E20" s="35"/>
      <c r="F20" s="35">
        <f t="shared" si="0"/>
        <v>0.6160830090791181</v>
      </c>
      <c r="G20" s="35">
        <f t="shared" si="0"/>
        <v>-2.316448642768063</v>
      </c>
      <c r="H20" s="35">
        <f t="shared" si="0"/>
        <v>-2.1196899348916642</v>
      </c>
      <c r="I20" s="36"/>
      <c r="J20" s="5"/>
      <c r="K20" s="36"/>
      <c r="L20" s="5"/>
      <c r="M20" s="9"/>
      <c r="N20" s="5"/>
      <c r="O20" s="5"/>
      <c r="P20" s="5"/>
      <c r="Q20" s="5"/>
    </row>
    <row r="21" spans="1:17" ht="13.5" customHeight="1">
      <c r="A21" s="37" t="s">
        <v>43</v>
      </c>
      <c r="B21" s="35">
        <f>(B16-B11)/B11*100</f>
        <v>-8.201058201058201</v>
      </c>
      <c r="C21" s="35">
        <f aca="true" t="shared" si="1" ref="C21:H21">(C16-C11)/C11*100</f>
        <v>-22.42662257131046</v>
      </c>
      <c r="D21" s="35">
        <f>(D16-D11)/D11*100</f>
        <v>-10.853199498117942</v>
      </c>
      <c r="E21" s="35"/>
      <c r="F21" s="35">
        <f t="shared" si="1"/>
        <v>-3.000937793060331</v>
      </c>
      <c r="G21" s="35">
        <f t="shared" si="1"/>
        <v>-14.032178969245498</v>
      </c>
      <c r="H21" s="35">
        <f t="shared" si="1"/>
        <v>-1.4014326801602022</v>
      </c>
      <c r="I21" s="36"/>
      <c r="J21" s="5"/>
      <c r="K21" s="36"/>
      <c r="L21" s="5"/>
      <c r="M21" s="9"/>
      <c r="N21" s="5"/>
      <c r="O21" s="5"/>
      <c r="P21" s="5"/>
      <c r="Q21" s="5"/>
    </row>
    <row r="22" spans="1:17" ht="13.5" customHeight="1" thickBot="1">
      <c r="A22" s="42" t="s">
        <v>52</v>
      </c>
      <c r="B22" s="43">
        <f>+(B17-B11)/B11*100</f>
        <v>-7.671957671957672</v>
      </c>
      <c r="C22" s="43">
        <f>+(C17-C11)/C11*100</f>
        <v>-14.849111202976427</v>
      </c>
      <c r="D22" s="43">
        <f>+(D17-D11)/D11*100</f>
        <v>-4.559060763577709</v>
      </c>
      <c r="E22" s="8"/>
      <c r="F22" s="43">
        <f>+(F17-F11)/F11*100</f>
        <v>-2.732103782432013</v>
      </c>
      <c r="G22" s="43">
        <f>+(G17-G11)/G11*100</f>
        <v>-8.948929313686564</v>
      </c>
      <c r="H22" s="43">
        <f>+(H17-H11)/H11*100</f>
        <v>0.8272854339703827</v>
      </c>
      <c r="I22" s="17"/>
      <c r="J22" s="8"/>
      <c r="K22" s="17"/>
      <c r="L22" s="8"/>
      <c r="M22" s="9"/>
      <c r="N22" s="5"/>
      <c r="O22" s="5"/>
      <c r="P22" s="5"/>
      <c r="Q22" s="5"/>
    </row>
    <row r="23" spans="1:17" ht="7.5" customHeight="1">
      <c r="A23" s="37"/>
      <c r="B23" s="39"/>
      <c r="C23" s="39"/>
      <c r="D23" s="39"/>
      <c r="F23" s="39"/>
      <c r="G23" s="39"/>
      <c r="H23" s="39"/>
      <c r="I23" s="9"/>
      <c r="J23" s="5"/>
      <c r="K23" s="9"/>
      <c r="L23" s="5"/>
      <c r="M23" s="9"/>
      <c r="N23" s="5"/>
      <c r="O23" s="21"/>
      <c r="P23" s="22"/>
      <c r="Q23" s="21"/>
    </row>
    <row r="24" spans="1:17" ht="21.75" customHeight="1">
      <c r="A24" s="1" t="s">
        <v>35</v>
      </c>
      <c r="B24" s="39"/>
      <c r="C24" s="39"/>
      <c r="D24" s="39"/>
      <c r="F24" s="39"/>
      <c r="G24" s="39"/>
      <c r="H24" s="39"/>
      <c r="I24" s="9"/>
      <c r="J24" s="5"/>
      <c r="K24" s="9"/>
      <c r="L24" s="5"/>
      <c r="M24" s="9"/>
      <c r="N24" s="5"/>
      <c r="O24" s="21"/>
      <c r="P24" s="21"/>
      <c r="Q24" s="22"/>
    </row>
    <row r="25" spans="1:17" ht="7.5" customHeight="1">
      <c r="A25" s="37"/>
      <c r="B25" s="39"/>
      <c r="C25" s="39"/>
      <c r="D25" s="39"/>
      <c r="F25" s="39"/>
      <c r="G25" s="39"/>
      <c r="H25" s="39"/>
      <c r="I25" s="9"/>
      <c r="J25" s="5"/>
      <c r="K25" s="9"/>
      <c r="L25" s="5"/>
      <c r="M25" s="9"/>
      <c r="N25" s="5"/>
      <c r="O25" s="21"/>
      <c r="P25" s="21"/>
      <c r="Q25" s="21"/>
    </row>
    <row r="26" spans="1:17" ht="13.5" customHeight="1">
      <c r="A26" s="23" t="s">
        <v>10</v>
      </c>
      <c r="B26" s="24"/>
      <c r="C26" s="24"/>
      <c r="D26" s="24"/>
      <c r="F26" s="24"/>
      <c r="G26" s="24"/>
      <c r="H26" s="24"/>
      <c r="I26" s="9"/>
      <c r="J26" s="5"/>
      <c r="K26" s="9"/>
      <c r="L26" s="5"/>
      <c r="M26" s="9"/>
      <c r="N26" s="5"/>
      <c r="O26" s="5"/>
      <c r="P26" s="5"/>
      <c r="Q26" s="5"/>
    </row>
    <row r="27" spans="1:17" s="74" customFormat="1" ht="13.5" customHeight="1">
      <c r="A27" s="117" t="s">
        <v>40</v>
      </c>
      <c r="B27" s="118">
        <v>30</v>
      </c>
      <c r="C27" s="118">
        <v>842</v>
      </c>
      <c r="D27" s="118">
        <v>3852</v>
      </c>
      <c r="E27" s="126"/>
      <c r="F27" s="126">
        <v>230</v>
      </c>
      <c r="G27" s="126">
        <v>6018</v>
      </c>
      <c r="H27" s="126">
        <v>40504</v>
      </c>
      <c r="I27" s="48"/>
      <c r="J27" s="21"/>
      <c r="K27" s="48"/>
      <c r="L27" s="21"/>
      <c r="M27" s="48"/>
      <c r="N27" s="6"/>
      <c r="O27" s="21"/>
      <c r="P27" s="21"/>
      <c r="Q27" s="21"/>
    </row>
    <row r="28" spans="1:17" ht="13.5" customHeight="1">
      <c r="A28" s="25">
        <v>1997</v>
      </c>
      <c r="B28" s="31">
        <v>26</v>
      </c>
      <c r="C28" s="31">
        <v>745</v>
      </c>
      <c r="D28" s="31">
        <v>3798</v>
      </c>
      <c r="E28" s="31"/>
      <c r="F28" s="31">
        <v>229</v>
      </c>
      <c r="G28" s="31">
        <v>5708</v>
      </c>
      <c r="H28" s="31">
        <v>40751</v>
      </c>
      <c r="I28" s="9"/>
      <c r="J28" s="5"/>
      <c r="K28" s="9"/>
      <c r="L28" s="5"/>
      <c r="M28" s="9"/>
      <c r="N28" s="20"/>
      <c r="O28" s="5"/>
      <c r="P28" s="5"/>
      <c r="Q28" s="5"/>
    </row>
    <row r="29" spans="1:17" ht="13.5" customHeight="1">
      <c r="A29" s="25">
        <v>1998</v>
      </c>
      <c r="B29" s="31">
        <v>32</v>
      </c>
      <c r="C29" s="31">
        <v>698</v>
      </c>
      <c r="D29" s="31">
        <v>3536</v>
      </c>
      <c r="E29" s="31"/>
      <c r="F29" s="31">
        <v>174</v>
      </c>
      <c r="G29" s="31">
        <v>5382</v>
      </c>
      <c r="H29" s="31">
        <v>39914</v>
      </c>
      <c r="I29" s="9"/>
      <c r="J29" s="5"/>
      <c r="K29" s="9"/>
      <c r="L29" s="5"/>
      <c r="M29" s="9"/>
      <c r="N29" s="20"/>
      <c r="O29" s="32"/>
      <c r="P29" s="32"/>
      <c r="Q29" s="32"/>
    </row>
    <row r="30" spans="1:17" ht="13.5" customHeight="1">
      <c r="A30" s="25">
        <v>1999</v>
      </c>
      <c r="B30" s="31">
        <v>25</v>
      </c>
      <c r="C30" s="31">
        <v>625</v>
      </c>
      <c r="D30" s="31">
        <v>3196</v>
      </c>
      <c r="E30" s="31"/>
      <c r="F30" s="31">
        <v>196</v>
      </c>
      <c r="G30" s="31">
        <v>5073</v>
      </c>
      <c r="H30" s="103">
        <v>38872</v>
      </c>
      <c r="I30" s="9"/>
      <c r="J30" s="5"/>
      <c r="K30" s="9"/>
      <c r="L30" s="5"/>
      <c r="M30" s="9"/>
      <c r="N30" s="20"/>
      <c r="O30" s="32"/>
      <c r="P30" s="32"/>
      <c r="Q30" s="32"/>
    </row>
    <row r="31" spans="1:16" ht="13.5" customHeight="1">
      <c r="A31" s="25">
        <v>2000</v>
      </c>
      <c r="B31" s="31">
        <v>21</v>
      </c>
      <c r="C31" s="31">
        <v>561</v>
      </c>
      <c r="D31" s="31">
        <v>2999</v>
      </c>
      <c r="E31" s="31"/>
      <c r="F31" s="31">
        <v>170</v>
      </c>
      <c r="G31" s="31">
        <v>4641</v>
      </c>
      <c r="H31" s="31">
        <v>36715</v>
      </c>
      <c r="I31" s="9"/>
      <c r="K31" s="41"/>
      <c r="L31" s="5"/>
      <c r="M31" s="9"/>
      <c r="N31" s="20"/>
      <c r="O31" s="5"/>
      <c r="P31" s="5"/>
    </row>
    <row r="32" spans="1:16" ht="13.5" customHeight="1">
      <c r="A32" s="25">
        <v>2001</v>
      </c>
      <c r="B32" s="31">
        <v>20</v>
      </c>
      <c r="C32" s="31">
        <v>543</v>
      </c>
      <c r="D32" s="31">
        <v>2956</v>
      </c>
      <c r="E32" s="31"/>
      <c r="F32" s="31">
        <f>186+13</f>
        <v>199</v>
      </c>
      <c r="G32" s="31">
        <f>4242+205</f>
        <v>4447</v>
      </c>
      <c r="H32" s="31">
        <f>33448+1913</f>
        <v>35361</v>
      </c>
      <c r="I32" s="9"/>
      <c r="K32" s="41"/>
      <c r="L32" s="5"/>
      <c r="M32" s="9"/>
      <c r="N32" s="20"/>
      <c r="O32" s="5"/>
      <c r="P32" s="5"/>
    </row>
    <row r="33" spans="1:17" s="74" customFormat="1" ht="13.5" customHeight="1">
      <c r="A33" s="117" t="s">
        <v>41</v>
      </c>
      <c r="B33" s="121">
        <f>SUM(B28:B32)/5</f>
        <v>24.8</v>
      </c>
      <c r="C33" s="121">
        <f>SUM(C28:C32)/5</f>
        <v>634.4</v>
      </c>
      <c r="D33" s="127">
        <f>SUM(D28:D32)/5</f>
        <v>3297</v>
      </c>
      <c r="E33" s="121"/>
      <c r="F33" s="121">
        <f>SUM(F28:F32)/5</f>
        <v>193.6</v>
      </c>
      <c r="G33" s="127">
        <f>SUM(G28:G32)/5</f>
        <v>5050.2</v>
      </c>
      <c r="H33" s="127">
        <f>SUM(H28:H32)/5</f>
        <v>38322.6</v>
      </c>
      <c r="I33" s="48"/>
      <c r="J33" s="21"/>
      <c r="K33" s="48"/>
      <c r="L33" s="21"/>
      <c r="M33" s="48"/>
      <c r="N33" s="6"/>
      <c r="O33" s="128"/>
      <c r="P33" s="128"/>
      <c r="Q33" s="128"/>
    </row>
    <row r="34" spans="9:16" ht="7.5" customHeight="1">
      <c r="I34" s="9"/>
      <c r="J34" s="5"/>
      <c r="K34" s="9"/>
      <c r="L34" s="5"/>
      <c r="M34" s="9"/>
      <c r="N34" s="5"/>
      <c r="O34" s="5"/>
      <c r="P34" s="5"/>
    </row>
    <row r="35" spans="1:16" ht="13.5" customHeight="1">
      <c r="A35" s="34" t="s">
        <v>11</v>
      </c>
      <c r="B35" s="24"/>
      <c r="C35" s="24"/>
      <c r="D35" s="24"/>
      <c r="F35" s="24"/>
      <c r="G35" s="24"/>
      <c r="H35" s="24"/>
      <c r="I35" s="9"/>
      <c r="J35" s="5"/>
      <c r="K35" s="9"/>
      <c r="L35" s="5"/>
      <c r="M35" s="9"/>
      <c r="N35" s="5"/>
      <c r="O35" s="5"/>
      <c r="P35" s="5"/>
    </row>
    <row r="36" spans="1:16" ht="13.5" customHeight="1">
      <c r="A36" s="25" t="s">
        <v>42</v>
      </c>
      <c r="B36" s="35">
        <f>(B32-B31)/B31*100</f>
        <v>-4.761904761904762</v>
      </c>
      <c r="C36" s="35">
        <f aca="true" t="shared" si="2" ref="C36:H36">(C32-C31)/C31*100</f>
        <v>-3.2085561497326207</v>
      </c>
      <c r="D36" s="35">
        <f t="shared" si="2"/>
        <v>-1.4338112704234744</v>
      </c>
      <c r="E36" s="35"/>
      <c r="F36" s="35">
        <f t="shared" si="2"/>
        <v>17.058823529411764</v>
      </c>
      <c r="G36" s="35">
        <f t="shared" si="2"/>
        <v>-4.180133591898297</v>
      </c>
      <c r="H36" s="35">
        <f t="shared" si="2"/>
        <v>-3.6878659948250037</v>
      </c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37" t="s">
        <v>43</v>
      </c>
      <c r="B37" s="35">
        <f>(B32-B27)/B27*100</f>
        <v>-33.33333333333333</v>
      </c>
      <c r="C37" s="35">
        <f aca="true" t="shared" si="3" ref="C37:H37">(C32-C27)/C27*100</f>
        <v>-35.510688836104514</v>
      </c>
      <c r="D37" s="35">
        <f t="shared" si="3"/>
        <v>-23.260643821391486</v>
      </c>
      <c r="E37" s="35"/>
      <c r="F37" s="35">
        <f t="shared" si="3"/>
        <v>-13.478260869565217</v>
      </c>
      <c r="G37" s="35">
        <f t="shared" si="3"/>
        <v>-26.105018278497838</v>
      </c>
      <c r="H37" s="35">
        <f t="shared" si="3"/>
        <v>-12.697511356903021</v>
      </c>
      <c r="I37" s="9"/>
      <c r="J37" s="5"/>
      <c r="K37" s="9"/>
      <c r="L37" s="5"/>
      <c r="M37" s="9"/>
      <c r="N37" s="5"/>
      <c r="O37" s="5"/>
      <c r="P37" s="5"/>
    </row>
    <row r="38" spans="1:16" ht="13.5" customHeight="1" thickBot="1">
      <c r="A38" s="42" t="s">
        <v>52</v>
      </c>
      <c r="B38" s="43">
        <f>(B33-B27)/B27*100</f>
        <v>-17.333333333333332</v>
      </c>
      <c r="C38" s="43">
        <f aca="true" t="shared" si="4" ref="C38:H38">(C33-C27)/C27*100</f>
        <v>-24.65558194774347</v>
      </c>
      <c r="D38" s="43">
        <f t="shared" si="4"/>
        <v>-14.40809968847352</v>
      </c>
      <c r="E38" s="43"/>
      <c r="F38" s="43">
        <f t="shared" si="4"/>
        <v>-15.826086956521742</v>
      </c>
      <c r="G38" s="43">
        <f t="shared" si="4"/>
        <v>-16.081754735792625</v>
      </c>
      <c r="H38" s="43">
        <f t="shared" si="4"/>
        <v>-5.385640924353154</v>
      </c>
      <c r="I38" s="17"/>
      <c r="J38" s="8"/>
      <c r="K38" s="17"/>
      <c r="L38" s="8"/>
      <c r="M38" s="9"/>
      <c r="N38" s="5"/>
      <c r="O38" s="5"/>
      <c r="P38" s="5"/>
    </row>
    <row r="39" spans="1:13" ht="7.5" customHeight="1">
      <c r="A39" s="9"/>
      <c r="B39" s="9"/>
      <c r="D39" s="9"/>
      <c r="E39" s="9"/>
      <c r="F39" s="9"/>
      <c r="H39" s="9"/>
      <c r="I39" s="9"/>
      <c r="K39" s="5"/>
      <c r="L39" s="5"/>
      <c r="M39" s="5"/>
    </row>
    <row r="40" spans="1:13" ht="6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>
      <c r="A41" s="1" t="s">
        <v>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" t="s">
        <v>13</v>
      </c>
      <c r="M41" s="5"/>
    </row>
    <row r="42" spans="1:13" ht="18" customHeight="1" thickBot="1">
      <c r="A42" s="44" t="s">
        <v>32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8"/>
      <c r="M42" s="46"/>
    </row>
    <row r="43" spans="1:13" ht="13.5" customHeight="1">
      <c r="A43" s="9"/>
      <c r="B43" s="47"/>
      <c r="C43" s="47" t="s">
        <v>2</v>
      </c>
      <c r="D43" s="47"/>
      <c r="E43" s="48"/>
      <c r="F43" s="134" t="s">
        <v>51</v>
      </c>
      <c r="G43" s="47"/>
      <c r="H43" s="47"/>
      <c r="I43" s="9"/>
      <c r="J43" s="49"/>
      <c r="K43" s="47"/>
      <c r="L43" s="50" t="s">
        <v>14</v>
      </c>
      <c r="M43" s="9"/>
    </row>
    <row r="44" spans="1:13" ht="13.5" customHeight="1">
      <c r="A44" s="9"/>
      <c r="B44" s="11"/>
      <c r="C44" s="11" t="s">
        <v>4</v>
      </c>
      <c r="D44" s="12" t="s">
        <v>5</v>
      </c>
      <c r="E44" s="6"/>
      <c r="F44" s="11"/>
      <c r="G44" s="11" t="s">
        <v>4</v>
      </c>
      <c r="H44" s="12" t="s">
        <v>5</v>
      </c>
      <c r="I44" s="20"/>
      <c r="J44" s="11"/>
      <c r="K44" s="11" t="s">
        <v>4</v>
      </c>
      <c r="L44" s="12" t="s">
        <v>5</v>
      </c>
      <c r="M44" s="9"/>
    </row>
    <row r="45" spans="1:13" ht="13.5" customHeight="1" thickBot="1">
      <c r="A45" s="17"/>
      <c r="B45" s="18" t="s">
        <v>6</v>
      </c>
      <c r="C45" s="18" t="s">
        <v>7</v>
      </c>
      <c r="D45" s="18" t="s">
        <v>8</v>
      </c>
      <c r="E45" s="51"/>
      <c r="F45" s="18" t="s">
        <v>6</v>
      </c>
      <c r="G45" s="18" t="s">
        <v>7</v>
      </c>
      <c r="H45" s="18" t="s">
        <v>8</v>
      </c>
      <c r="I45" s="52"/>
      <c r="J45" s="18" t="s">
        <v>6</v>
      </c>
      <c r="K45" s="18" t="s">
        <v>7</v>
      </c>
      <c r="L45" s="18" t="s">
        <v>8</v>
      </c>
      <c r="M45" s="9"/>
    </row>
    <row r="46" spans="1:13" ht="18" customHeight="1">
      <c r="A46" s="19" t="s">
        <v>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" customHeight="1">
      <c r="A47" s="1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97" t="s">
        <v>34</v>
      </c>
      <c r="M47" s="24"/>
    </row>
    <row r="48" spans="1:13" ht="13.5" customHeight="1">
      <c r="A48" s="48" t="s">
        <v>33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74" customFormat="1" ht="13.5" customHeight="1">
      <c r="A49" s="117" t="s">
        <v>40</v>
      </c>
      <c r="B49" s="129">
        <f>IF(ISERR((B11/$D82)*1000),"n/a",IF(((B11/$D82)*1000)=0,"-",((B11/$D82)*1000)))</f>
        <v>0.07371438600596734</v>
      </c>
      <c r="C49" s="129">
        <f>IF(ISERR((C11/$D82)*1000),"n/a",IF(((C11/$D82)*1000)=0,"-",((C11/$D82)*1000)))</f>
        <v>0.943466136235106</v>
      </c>
      <c r="D49" s="129">
        <f>IF(ISERR((D11/$D82)*1000),"n/a",IF(((D11/$D82)*1000)=0,"-",((D11/$D82)*1000)))</f>
        <v>4.351878936796739</v>
      </c>
      <c r="E49" s="129"/>
      <c r="F49" s="129">
        <f>IF(ISERR((F11/$H82)*1000),"n/a",IF(((F11/$H82)*1000)=0,"-",((F11/$H82)*1000)))</f>
        <v>0.0614979524776735</v>
      </c>
      <c r="G49" s="129">
        <f>IF(ISERR((G11/$H82)*1000),"n/a",IF(((G11/$H82)*1000)=0,"-",((G11/$H82)*1000)))</f>
        <v>0.8232343916697131</v>
      </c>
      <c r="H49" s="129">
        <f>IF(ISERR((H11/$H82)*1000),"n/a",IF(((H11/$H82)*1000)=0,"-",((H11/$H82)*1000)))</f>
        <v>5.721558802192903</v>
      </c>
      <c r="I49" s="130"/>
      <c r="J49" s="131">
        <f aca="true" t="shared" si="5" ref="J49:L53">+B49/F49*100</f>
        <v>119.86478091726542</v>
      </c>
      <c r="K49" s="131">
        <f t="shared" si="5"/>
        <v>114.60480098766703</v>
      </c>
      <c r="L49" s="131">
        <f t="shared" si="5"/>
        <v>76.06107159344046</v>
      </c>
      <c r="M49" s="23"/>
    </row>
    <row r="50" spans="1:13" ht="13.5" customHeight="1">
      <c r="A50" s="25">
        <v>1997</v>
      </c>
      <c r="B50" s="113">
        <f aca="true" t="shared" si="6" ref="B50:D55">IF(ISERR((B12/$D84)*1000),"n/a",IF(((B12/$D84)*1000)=0,"-",((B12/$D84)*1000)))</f>
        <v>0.07359687652513422</v>
      </c>
      <c r="C50" s="113">
        <f t="shared" si="6"/>
        <v>0.8636408003904343</v>
      </c>
      <c r="D50" s="113">
        <f t="shared" si="6"/>
        <v>4.417569546120059</v>
      </c>
      <c r="E50" s="113"/>
      <c r="F50" s="113">
        <f aca="true" t="shared" si="7" ref="F50:H55">IF(ISERR((F12/$H84)*1000),"n/a",IF(((F12/$H84)*1000)=0,"-",((F12/$H84)*1000)))</f>
        <v>0.061710897278744785</v>
      </c>
      <c r="G50" s="113">
        <f t="shared" si="7"/>
        <v>0.8072214390782054</v>
      </c>
      <c r="H50" s="113">
        <f t="shared" si="7"/>
        <v>5.840528468987497</v>
      </c>
      <c r="I50" s="54"/>
      <c r="J50" s="38">
        <f t="shared" si="5"/>
        <v>119.26074610891024</v>
      </c>
      <c r="K50" s="38">
        <f t="shared" si="5"/>
        <v>106.98932889798569</v>
      </c>
      <c r="L50" s="38">
        <f t="shared" si="5"/>
        <v>75.63646970606892</v>
      </c>
      <c r="M50" s="24"/>
    </row>
    <row r="51" spans="1:13" ht="13.5" customHeight="1">
      <c r="A51" s="25">
        <v>1998</v>
      </c>
      <c r="B51" s="113">
        <f t="shared" si="6"/>
        <v>0.0751953125</v>
      </c>
      <c r="C51" s="113">
        <f t="shared" si="6"/>
        <v>0.8703125</v>
      </c>
      <c r="D51" s="113">
        <f t="shared" si="6"/>
        <v>4.3880859375000005</v>
      </c>
      <c r="E51" s="113"/>
      <c r="F51" s="113">
        <f t="shared" si="7"/>
        <v>0.05790809855058089</v>
      </c>
      <c r="G51" s="113">
        <f t="shared" si="7"/>
        <v>0.759252230205673</v>
      </c>
      <c r="H51" s="113">
        <f t="shared" si="7"/>
        <v>5.774711556251538</v>
      </c>
      <c r="I51" s="54"/>
      <c r="J51" s="38">
        <f t="shared" si="5"/>
        <v>129.85284335371375</v>
      </c>
      <c r="K51" s="38">
        <f t="shared" si="5"/>
        <v>114.62758558697182</v>
      </c>
      <c r="L51" s="38">
        <f t="shared" si="5"/>
        <v>75.98796744660923</v>
      </c>
      <c r="M51" s="24"/>
    </row>
    <row r="52" spans="1:13" ht="13.5" customHeight="1">
      <c r="A52" s="25">
        <v>1999</v>
      </c>
      <c r="B52" s="113">
        <f t="shared" si="6"/>
        <v>0.06055633692764494</v>
      </c>
      <c r="C52" s="113">
        <f t="shared" si="6"/>
        <v>0.7956321300203157</v>
      </c>
      <c r="D52" s="113">
        <f t="shared" si="6"/>
        <v>4.101812783247382</v>
      </c>
      <c r="E52" s="113"/>
      <c r="F52" s="113">
        <f t="shared" si="7"/>
        <v>0.05908153175466266</v>
      </c>
      <c r="G52" s="113">
        <f t="shared" si="7"/>
        <v>0.7307093010235358</v>
      </c>
      <c r="H52" s="113">
        <f t="shared" si="7"/>
        <v>5.683688904325117</v>
      </c>
      <c r="I52" s="54"/>
      <c r="J52" s="38">
        <f t="shared" si="5"/>
        <v>102.49622027253193</v>
      </c>
      <c r="K52" s="38">
        <f t="shared" si="5"/>
        <v>108.88490524287016</v>
      </c>
      <c r="L52" s="38">
        <f t="shared" si="5"/>
        <v>72.16814382866778</v>
      </c>
      <c r="M52" s="24"/>
    </row>
    <row r="53" spans="1:13" ht="13.5" customHeight="1">
      <c r="A53" s="25">
        <v>2000</v>
      </c>
      <c r="B53" s="113">
        <f t="shared" si="6"/>
        <v>0.0637390998318539</v>
      </c>
      <c r="C53" s="113">
        <f t="shared" si="6"/>
        <v>0.7609588237594338</v>
      </c>
      <c r="D53" s="113">
        <f t="shared" si="6"/>
        <v>4.009111171939155</v>
      </c>
      <c r="E53" s="113"/>
      <c r="F53" s="113">
        <f t="shared" si="7"/>
        <v>0.058250996821127506</v>
      </c>
      <c r="G53" s="113">
        <f t="shared" si="7"/>
        <v>0.7118370029824359</v>
      </c>
      <c r="H53" s="113">
        <f t="shared" si="7"/>
        <v>5.66281285828424</v>
      </c>
      <c r="I53" s="54"/>
      <c r="J53" s="38">
        <f t="shared" si="5"/>
        <v>109.42147484201656</v>
      </c>
      <c r="K53" s="38">
        <f t="shared" si="5"/>
        <v>106.9007119005037</v>
      </c>
      <c r="L53" s="38">
        <f t="shared" si="5"/>
        <v>70.79716869107105</v>
      </c>
      <c r="M53" s="24"/>
    </row>
    <row r="54" spans="1:13" ht="13.5" customHeight="1">
      <c r="A54" s="25">
        <v>2001</v>
      </c>
      <c r="B54" s="113">
        <f t="shared" si="6"/>
        <v>0.06852020062398799</v>
      </c>
      <c r="C54" s="113">
        <f t="shared" si="6"/>
        <v>0.7410844753366771</v>
      </c>
      <c r="D54" s="113">
        <f t="shared" si="6"/>
        <v>3.9283598594052362</v>
      </c>
      <c r="E54" s="113"/>
      <c r="F54" s="113">
        <f t="shared" si="7"/>
        <v>0.059576265491652985</v>
      </c>
      <c r="G54" s="113">
        <f t="shared" si="7"/>
        <v>0.7068129673895305</v>
      </c>
      <c r="H54" s="113">
        <f t="shared" si="7"/>
        <v>5.634171394560762</v>
      </c>
      <c r="I54" s="54"/>
      <c r="J54" s="38">
        <f aca="true" t="shared" si="8" ref="J54:L55">+B54/F54*100</f>
        <v>115.01258103126337</v>
      </c>
      <c r="K54" s="38">
        <f t="shared" si="8"/>
        <v>104.84873785970869</v>
      </c>
      <c r="L54" s="38">
        <f t="shared" si="8"/>
        <v>69.72382599502886</v>
      </c>
      <c r="M54" s="24"/>
    </row>
    <row r="55" spans="1:13" s="74" customFormat="1" ht="13.5" customHeight="1">
      <c r="A55" s="117" t="s">
        <v>41</v>
      </c>
      <c r="B55" s="129">
        <f t="shared" si="6"/>
        <v>0.06832285977173509</v>
      </c>
      <c r="C55" s="129">
        <f t="shared" si="6"/>
        <v>0.806483819815587</v>
      </c>
      <c r="D55" s="129">
        <f t="shared" si="6"/>
        <v>4.169573814138329</v>
      </c>
      <c r="E55" s="129"/>
      <c r="F55" s="129">
        <f t="shared" si="7"/>
        <v>0.059300921493172655</v>
      </c>
      <c r="G55" s="129">
        <f t="shared" si="7"/>
        <v>0.7430872765638246</v>
      </c>
      <c r="H55" s="129">
        <f t="shared" si="7"/>
        <v>5.71904749562428</v>
      </c>
      <c r="I55" s="130"/>
      <c r="J55" s="131">
        <f t="shared" si="8"/>
        <v>115.21382476257327</v>
      </c>
      <c r="K55" s="131">
        <f t="shared" si="8"/>
        <v>108.53150703170698</v>
      </c>
      <c r="L55" s="131">
        <f t="shared" si="8"/>
        <v>72.90678766575247</v>
      </c>
      <c r="M55" s="23"/>
    </row>
    <row r="56" spans="2:13" ht="7.5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24"/>
    </row>
    <row r="57" spans="1:13" ht="13.5" customHeight="1">
      <c r="A57" s="34" t="s">
        <v>11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24"/>
    </row>
    <row r="58" spans="1:13" ht="13.5" customHeight="1">
      <c r="A58" s="25" t="s">
        <v>42</v>
      </c>
      <c r="B58" s="35">
        <f>(B54-B53)/B53*100</f>
        <v>7.501048500444487</v>
      </c>
      <c r="C58" s="35">
        <f aca="true" t="shared" si="9" ref="C58:H58">(C54-C53)/C53*100</f>
        <v>-2.611750833582514</v>
      </c>
      <c r="D58" s="35">
        <f t="shared" si="9"/>
        <v>-2.014194894347632</v>
      </c>
      <c r="E58" s="35"/>
      <c r="F58" s="35">
        <f t="shared" si="9"/>
        <v>2.2751004151826084</v>
      </c>
      <c r="G58" s="35">
        <f t="shared" si="9"/>
        <v>-0.7057845506563802</v>
      </c>
      <c r="H58" s="35">
        <f t="shared" si="9"/>
        <v>-0.5057815689878855</v>
      </c>
      <c r="I58" s="38"/>
      <c r="J58" s="38"/>
      <c r="K58" s="38"/>
      <c r="L58" s="38"/>
      <c r="M58" s="24"/>
    </row>
    <row r="59" spans="1:13" ht="13.5" customHeight="1">
      <c r="A59" s="37" t="s">
        <v>43</v>
      </c>
      <c r="B59" s="35">
        <f>(B54-B49)/B49*100</f>
        <v>-7.046365931283581</v>
      </c>
      <c r="C59" s="35">
        <f aca="true" t="shared" si="10" ref="C59:H59">(C54-C49)/C49*100</f>
        <v>-21.450866451447986</v>
      </c>
      <c r="D59" s="35">
        <f t="shared" si="10"/>
        <v>-9.731867166857354</v>
      </c>
      <c r="E59" s="35"/>
      <c r="F59" s="35">
        <f t="shared" si="10"/>
        <v>-3.1247983202663083</v>
      </c>
      <c r="G59" s="35">
        <f t="shared" si="10"/>
        <v>-14.14195342884699</v>
      </c>
      <c r="H59" s="35">
        <f t="shared" si="10"/>
        <v>-1.5273356554274693</v>
      </c>
      <c r="I59" s="38"/>
      <c r="J59" s="38"/>
      <c r="K59" s="38"/>
      <c r="L59" s="38"/>
      <c r="M59" s="24"/>
    </row>
    <row r="60" spans="1:13" ht="13.5" customHeight="1" thickBot="1">
      <c r="A60" s="42" t="s">
        <v>52</v>
      </c>
      <c r="B60" s="43">
        <f>+(B55-B49)/B49*100</f>
        <v>-7.314076025534277</v>
      </c>
      <c r="C60" s="43">
        <f aca="true" t="shared" si="11" ref="C60:H60">+(C55-C49)/C49*100</f>
        <v>-14.519049614874977</v>
      </c>
      <c r="D60" s="43">
        <f t="shared" si="11"/>
        <v>-4.189112916652003</v>
      </c>
      <c r="E60" s="43"/>
      <c r="F60" s="43">
        <f t="shared" si="11"/>
        <v>-3.5725270451865283</v>
      </c>
      <c r="G60" s="43">
        <f t="shared" si="11"/>
        <v>-9.735637373376901</v>
      </c>
      <c r="H60" s="43">
        <f t="shared" si="11"/>
        <v>-0.04389199963584355</v>
      </c>
      <c r="I60" s="101"/>
      <c r="J60" s="101"/>
      <c r="K60" s="101"/>
      <c r="L60" s="101"/>
      <c r="M60" s="24"/>
    </row>
    <row r="61" spans="1:13" ht="7.5" customHeight="1">
      <c r="A61" s="25"/>
      <c r="B61" s="55"/>
      <c r="C61" s="55"/>
      <c r="D61" s="55"/>
      <c r="E61" s="55"/>
      <c r="F61" s="55"/>
      <c r="G61" s="55"/>
      <c r="H61" s="55"/>
      <c r="I61" s="55"/>
      <c r="J61" s="54"/>
      <c r="K61" s="54"/>
      <c r="L61" s="54"/>
      <c r="M61" s="24"/>
    </row>
    <row r="62" spans="1:13" ht="22.5" customHeight="1">
      <c r="A62" s="1" t="s">
        <v>35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24"/>
    </row>
    <row r="63" spans="1:13" ht="12.75" customHeight="1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97" t="s">
        <v>34</v>
      </c>
      <c r="M63" s="24"/>
    </row>
    <row r="64" spans="1:13" ht="17.25" customHeight="1">
      <c r="A64" s="48" t="s">
        <v>48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24"/>
    </row>
    <row r="65" spans="1:13" s="74" customFormat="1" ht="13.5" customHeight="1">
      <c r="A65" s="117" t="s">
        <v>40</v>
      </c>
      <c r="B65" s="129">
        <f>IF(ISERR((B27/$C82)*1000),"n/a",IF(((B27/$C82)*1000)=0,"-",((B27/$C82)*1000)))</f>
        <v>0.029200518990557527</v>
      </c>
      <c r="C65" s="129">
        <f>IF(ISERR((C27/$C82)*1000),"n/a",IF(((C27/$C82)*1000)=0,"-",((C27/$C82)*1000)))</f>
        <v>0.819561233001648</v>
      </c>
      <c r="D65" s="129">
        <f>IF(ISERR((D27/$C82)*1000),"n/a",IF(((D27/$C82)*1000)=0,"-",((D27/$C82)*1000)))</f>
        <v>3.7493466383875864</v>
      </c>
      <c r="E65" s="129"/>
      <c r="F65" s="129">
        <f>IF(ISERR((F27/$G82)*1000),"n/a",IF(((F27/$G82)*1000)=0,"-",((F27/$G82)*1000)))</f>
        <v>0.021584444635054902</v>
      </c>
      <c r="G65" s="129">
        <f>IF(ISERR((G27/$G82)*1000),"n/a",IF(((G27/$G82)*1000)=0,"-",((G27/$G82)*1000)))</f>
        <v>0.5647616861467843</v>
      </c>
      <c r="H65" s="129">
        <f>IF(ISERR((H27/$G82)*1000),"n/a",IF(((H27/$G82)*1000)=0,"-",((H27/$G82)*1000)))</f>
        <v>3.801114545644625</v>
      </c>
      <c r="I65" s="130"/>
      <c r="J65" s="132">
        <f aca="true" t="shared" si="12" ref="J65:L69">+B65/F65*100</f>
        <v>135.28501420478293</v>
      </c>
      <c r="K65" s="132">
        <f t="shared" si="12"/>
        <v>145.11629473190573</v>
      </c>
      <c r="L65" s="132">
        <f t="shared" si="12"/>
        <v>98.63808610249973</v>
      </c>
      <c r="M65" s="23"/>
    </row>
    <row r="66" spans="1:13" ht="13.5" customHeight="1">
      <c r="A66" s="25">
        <v>1997</v>
      </c>
      <c r="B66" s="113">
        <f aca="true" t="shared" si="13" ref="B66:D71">IF(ISERR((B28/$C84)*1000),"n/a",IF(((B28/$C84)*1000)=0,"-",((B28/$C84)*1000)))</f>
        <v>0.025473438551697855</v>
      </c>
      <c r="C66" s="113">
        <f t="shared" si="13"/>
        <v>0.7299119892698038</v>
      </c>
      <c r="D66" s="113">
        <f t="shared" si="13"/>
        <v>3.7210815238210944</v>
      </c>
      <c r="E66" s="96"/>
      <c r="F66" s="113">
        <f aca="true" t="shared" si="14" ref="F66:H71">IF(ISERR((F28/$G84)*1000),"n/a",IF(((F28/$G84)*1000)=0,"-",((F28/$G84)*1000)))</f>
        <v>0.021459026378672166</v>
      </c>
      <c r="G66" s="113">
        <f t="shared" si="14"/>
        <v>0.5348826313076888</v>
      </c>
      <c r="H66" s="113">
        <f t="shared" si="14"/>
        <v>3.8186759124771585</v>
      </c>
      <c r="I66" s="54"/>
      <c r="J66" s="57">
        <f t="shared" si="12"/>
        <v>118.70733602814131</v>
      </c>
      <c r="K66" s="57">
        <f t="shared" si="12"/>
        <v>136.46208467926962</v>
      </c>
      <c r="L66" s="57">
        <f t="shared" si="12"/>
        <v>97.4442872112508</v>
      </c>
      <c r="M66" s="24"/>
    </row>
    <row r="67" spans="1:13" ht="13.5" customHeight="1">
      <c r="A67" s="25">
        <v>1998</v>
      </c>
      <c r="B67" s="113">
        <f t="shared" si="13"/>
        <v>0.03155196213764544</v>
      </c>
      <c r="C67" s="113">
        <f t="shared" si="13"/>
        <v>0.688227174127391</v>
      </c>
      <c r="D67" s="113">
        <f t="shared" si="13"/>
        <v>3.4864918162098206</v>
      </c>
      <c r="E67" s="96"/>
      <c r="F67" s="113">
        <f t="shared" si="14"/>
        <v>0.016289084441115896</v>
      </c>
      <c r="G67" s="113">
        <f t="shared" si="14"/>
        <v>0.5038382325407227</v>
      </c>
      <c r="H67" s="113">
        <f t="shared" si="14"/>
        <v>3.73656618610747</v>
      </c>
      <c r="I67" s="54"/>
      <c r="J67" s="57">
        <f t="shared" si="12"/>
        <v>193.70003422662563</v>
      </c>
      <c r="K67" s="57">
        <f t="shared" si="12"/>
        <v>136.59685384668882</v>
      </c>
      <c r="L67" s="57">
        <f t="shared" si="12"/>
        <v>93.30737480771987</v>
      </c>
      <c r="M67" s="24"/>
    </row>
    <row r="68" spans="1:13" ht="13.5" customHeight="1">
      <c r="A68" s="25">
        <v>1999</v>
      </c>
      <c r="B68" s="113">
        <f t="shared" si="13"/>
        <v>0.024795585195647087</v>
      </c>
      <c r="C68" s="113">
        <f t="shared" si="13"/>
        <v>0.6198896298911771</v>
      </c>
      <c r="D68" s="113">
        <f t="shared" si="13"/>
        <v>3.169867611411523</v>
      </c>
      <c r="E68" s="96"/>
      <c r="F68" s="113">
        <f t="shared" si="14"/>
        <v>0.018327691645938924</v>
      </c>
      <c r="G68" s="113">
        <f t="shared" si="14"/>
        <v>0.4743692842849396</v>
      </c>
      <c r="H68" s="113">
        <f t="shared" si="14"/>
        <v>3.634867498270091</v>
      </c>
      <c r="I68" s="54"/>
      <c r="J68" s="57">
        <f t="shared" si="12"/>
        <v>135.29027918331073</v>
      </c>
      <c r="K68" s="57">
        <f t="shared" si="12"/>
        <v>130.67659530814558</v>
      </c>
      <c r="L68" s="57">
        <f t="shared" si="12"/>
        <v>87.20723968398103</v>
      </c>
      <c r="M68" s="24"/>
    </row>
    <row r="69" spans="1:13" ht="13.5" customHeight="1">
      <c r="A69" s="25">
        <v>2000</v>
      </c>
      <c r="B69" s="113">
        <f t="shared" si="13"/>
        <v>0.020988498302929995</v>
      </c>
      <c r="C69" s="113">
        <f t="shared" si="13"/>
        <v>0.5606927403782727</v>
      </c>
      <c r="D69" s="113">
        <f t="shared" si="13"/>
        <v>2.9973574481184313</v>
      </c>
      <c r="E69" s="96"/>
      <c r="F69" s="113">
        <f t="shared" si="14"/>
        <v>0.015935508061492312</v>
      </c>
      <c r="G69" s="113">
        <f t="shared" si="14"/>
        <v>0.43503937007874016</v>
      </c>
      <c r="H69" s="113">
        <f t="shared" si="14"/>
        <v>3.4416010498687664</v>
      </c>
      <c r="I69" s="54"/>
      <c r="J69" s="57">
        <f t="shared" si="12"/>
        <v>131.70899993862187</v>
      </c>
      <c r="K69" s="57">
        <f t="shared" si="12"/>
        <v>128.88321815029977</v>
      </c>
      <c r="L69" s="57">
        <f t="shared" si="12"/>
        <v>87.09194949346977</v>
      </c>
      <c r="M69" s="24"/>
    </row>
    <row r="70" spans="1:13" ht="13.5" customHeight="1">
      <c r="A70" s="25">
        <v>2001</v>
      </c>
      <c r="B70" s="113">
        <f t="shared" si="13"/>
        <v>0.020610609929779655</v>
      </c>
      <c r="C70" s="113">
        <f t="shared" si="13"/>
        <v>0.5595780595935176</v>
      </c>
      <c r="D70" s="113">
        <f t="shared" si="13"/>
        <v>3.0462481476214327</v>
      </c>
      <c r="E70" s="96"/>
      <c r="F70" s="113">
        <f t="shared" si="14"/>
        <v>0.018975874892724325</v>
      </c>
      <c r="G70" s="113">
        <f t="shared" si="14"/>
        <v>0.42404882235148283</v>
      </c>
      <c r="H70" s="113">
        <f t="shared" si="14"/>
        <v>3.371889005435301</v>
      </c>
      <c r="I70" s="54"/>
      <c r="J70" s="57">
        <f aca="true" t="shared" si="15" ref="J70:L71">+B70/F70*100</f>
        <v>108.6148072028137</v>
      </c>
      <c r="K70" s="57">
        <f t="shared" si="15"/>
        <v>131.96076255806653</v>
      </c>
      <c r="L70" s="57">
        <f t="shared" si="15"/>
        <v>90.342479918854</v>
      </c>
      <c r="M70" s="24"/>
    </row>
    <row r="71" spans="1:13" s="74" customFormat="1" ht="13.5" customHeight="1">
      <c r="A71" s="117" t="s">
        <v>41</v>
      </c>
      <c r="B71" s="129">
        <f t="shared" si="13"/>
        <v>0.024730571393868854</v>
      </c>
      <c r="C71" s="129">
        <f t="shared" si="13"/>
        <v>0.6326239714625161</v>
      </c>
      <c r="D71" s="129">
        <f t="shared" si="13"/>
        <v>3.287769914741355</v>
      </c>
      <c r="E71" s="133"/>
      <c r="F71" s="129">
        <f t="shared" si="14"/>
        <v>0.018194565313414544</v>
      </c>
      <c r="G71" s="129">
        <f t="shared" si="14"/>
        <v>0.47461876934817215</v>
      </c>
      <c r="H71" s="129">
        <f t="shared" si="14"/>
        <v>3.601565334090187</v>
      </c>
      <c r="I71" s="130"/>
      <c r="J71" s="132">
        <f t="shared" si="15"/>
        <v>135.92284821245727</v>
      </c>
      <c r="K71" s="132">
        <f t="shared" si="15"/>
        <v>133.2909721061693</v>
      </c>
      <c r="L71" s="132">
        <f t="shared" si="15"/>
        <v>91.28724900868411</v>
      </c>
      <c r="M71" s="23"/>
    </row>
    <row r="72" spans="1:13" ht="7.5" customHeight="1">
      <c r="A72" s="2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24"/>
    </row>
    <row r="73" spans="1:13" ht="13.5" customHeight="1">
      <c r="A73" s="34" t="s">
        <v>11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24"/>
    </row>
    <row r="74" spans="1:13" ht="13.5" customHeight="1">
      <c r="A74" s="25" t="s">
        <v>42</v>
      </c>
      <c r="B74" s="38">
        <f>(B70-B69)/B69*100</f>
        <v>-1.8004545522801272</v>
      </c>
      <c r="C74" s="38">
        <f aca="true" t="shared" si="16" ref="C74:H74">(C70-C69)/C69*100</f>
        <v>-0.19880421209003907</v>
      </c>
      <c r="D74" s="38">
        <f t="shared" si="16"/>
        <v>1.6311267624651231</v>
      </c>
      <c r="E74" s="38"/>
      <c r="F74" s="38">
        <f t="shared" si="16"/>
        <v>19.07919609151948</v>
      </c>
      <c r="G74" s="38">
        <f t="shared" si="16"/>
        <v>-2.526334047713449</v>
      </c>
      <c r="H74" s="38">
        <f t="shared" si="16"/>
        <v>-2.025570175721662</v>
      </c>
      <c r="I74" s="38"/>
      <c r="J74" s="38"/>
      <c r="K74" s="38"/>
      <c r="L74" s="38"/>
      <c r="M74" s="24"/>
    </row>
    <row r="75" spans="1:13" ht="13.5" customHeight="1">
      <c r="A75" s="37" t="s">
        <v>43</v>
      </c>
      <c r="B75" s="40">
        <f>(B70-B65)/B65*100</f>
        <v>-29.4169739365097</v>
      </c>
      <c r="C75" s="40">
        <f aca="true" t="shared" si="17" ref="C75:H75">(C70-C65)/C65*100</f>
        <v>-31.72223903953344</v>
      </c>
      <c r="D75" s="40">
        <f t="shared" si="17"/>
        <v>-18.752560341247147</v>
      </c>
      <c r="E75" s="40"/>
      <c r="F75" s="40">
        <f t="shared" si="17"/>
        <v>-12.085415151678475</v>
      </c>
      <c r="G75" s="40">
        <f t="shared" si="17"/>
        <v>-24.915440839364862</v>
      </c>
      <c r="H75" s="40">
        <f t="shared" si="17"/>
        <v>-11.292096964063797</v>
      </c>
      <c r="I75" s="40"/>
      <c r="J75" s="40"/>
      <c r="K75" s="40"/>
      <c r="L75" s="40"/>
      <c r="M75" s="58"/>
    </row>
    <row r="76" spans="1:13" ht="13.5" customHeight="1" thickBot="1">
      <c r="A76" s="42" t="s">
        <v>52</v>
      </c>
      <c r="B76" s="59">
        <f>(B71-B65)/B65*100</f>
        <v>-15.307767639794706</v>
      </c>
      <c r="C76" s="59">
        <f aca="true" t="shared" si="18" ref="C76:H76">(C71-C65)/C65*100</f>
        <v>-22.809431926699723</v>
      </c>
      <c r="D76" s="59">
        <f t="shared" si="18"/>
        <v>-12.310857548362968</v>
      </c>
      <c r="E76" s="59"/>
      <c r="F76" s="59">
        <f t="shared" si="18"/>
        <v>-15.70519593603496</v>
      </c>
      <c r="G76" s="59">
        <f t="shared" si="18"/>
        <v>-15.961230906726842</v>
      </c>
      <c r="H76" s="59">
        <f t="shared" si="18"/>
        <v>-5.249755279884546</v>
      </c>
      <c r="I76" s="59"/>
      <c r="J76" s="59"/>
      <c r="K76" s="59"/>
      <c r="L76" s="59"/>
      <c r="M76" s="58"/>
    </row>
    <row r="77" spans="1:13" ht="17.25" customHeight="1">
      <c r="A77" s="104" t="s">
        <v>36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7.25" customHeight="1">
      <c r="A78" s="104" t="s">
        <v>50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3.5" customHeight="1" hidden="1">
      <c r="A79" s="23" t="s">
        <v>15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3.5" customHeight="1" hidden="1">
      <c r="A80" s="9"/>
      <c r="B80" s="24"/>
      <c r="C80" s="48" t="s">
        <v>16</v>
      </c>
      <c r="D80" s="9"/>
      <c r="E80" s="24"/>
      <c r="F80" s="24"/>
      <c r="G80" s="48" t="s">
        <v>17</v>
      </c>
      <c r="H80" s="24"/>
      <c r="I80" s="24"/>
      <c r="J80" s="24"/>
      <c r="K80" s="24"/>
      <c r="L80" s="24"/>
      <c r="M80" s="24"/>
    </row>
    <row r="81" spans="1:13" ht="13.5" customHeight="1" hidden="1">
      <c r="A81" s="24"/>
      <c r="B81" s="24"/>
      <c r="C81" s="60" t="s">
        <v>18</v>
      </c>
      <c r="D81" s="60" t="s">
        <v>19</v>
      </c>
      <c r="E81" s="24"/>
      <c r="F81" s="24"/>
      <c r="G81" s="60" t="s">
        <v>18</v>
      </c>
      <c r="H81" s="60" t="s">
        <v>19</v>
      </c>
      <c r="I81" s="24"/>
      <c r="J81" s="24"/>
      <c r="K81" s="24"/>
      <c r="L81" s="24"/>
      <c r="M81" s="24"/>
    </row>
    <row r="82" spans="1:13" ht="13.5" customHeight="1" hidden="1">
      <c r="A82" s="25" t="s">
        <v>47</v>
      </c>
      <c r="B82" s="24"/>
      <c r="C82" s="61">
        <v>1027379</v>
      </c>
      <c r="D82" s="61">
        <v>5127900</v>
      </c>
      <c r="G82" s="62">
        <v>10655822</v>
      </c>
      <c r="H82" s="62">
        <v>52017992</v>
      </c>
      <c r="I82" s="24"/>
      <c r="K82" s="24"/>
      <c r="L82" s="24"/>
      <c r="M82" s="24"/>
    </row>
    <row r="83" spans="1:13" ht="13.5" customHeight="1" hidden="1">
      <c r="A83" s="25">
        <v>1996</v>
      </c>
      <c r="B83" s="24"/>
      <c r="C83" s="61">
        <v>1027964</v>
      </c>
      <c r="D83" s="61">
        <v>5128000</v>
      </c>
      <c r="G83" s="62">
        <v>10654599.999999998</v>
      </c>
      <c r="H83" s="62">
        <v>52010200</v>
      </c>
      <c r="I83" s="24"/>
      <c r="J83" s="24"/>
      <c r="K83" s="24"/>
      <c r="L83" s="24"/>
      <c r="M83" s="24"/>
    </row>
    <row r="84" spans="1:13" ht="13.5" customHeight="1" hidden="1">
      <c r="A84" s="25">
        <v>1997</v>
      </c>
      <c r="B84" s="24"/>
      <c r="C84" s="61">
        <v>1020671</v>
      </c>
      <c r="D84" s="61">
        <v>5122500</v>
      </c>
      <c r="G84" s="62">
        <v>10671500</v>
      </c>
      <c r="H84" s="62">
        <v>52211200</v>
      </c>
      <c r="I84" s="24"/>
      <c r="J84" s="58"/>
      <c r="K84" s="24"/>
      <c r="L84" s="24"/>
      <c r="M84" s="24"/>
    </row>
    <row r="85" spans="1:13" ht="13.5" customHeight="1" hidden="1">
      <c r="A85" s="25">
        <v>1998</v>
      </c>
      <c r="B85" s="24"/>
      <c r="C85" s="61">
        <v>1014200</v>
      </c>
      <c r="D85" s="61">
        <v>5120000</v>
      </c>
      <c r="G85" s="62">
        <v>10682000</v>
      </c>
      <c r="H85" s="62">
        <v>52427900</v>
      </c>
      <c r="I85" s="24"/>
      <c r="J85" s="58"/>
      <c r="K85" s="24"/>
      <c r="L85" s="24"/>
      <c r="M85" s="24"/>
    </row>
    <row r="86" spans="1:13" ht="13.5" customHeight="1" hidden="1">
      <c r="A86" s="25">
        <v>1999</v>
      </c>
      <c r="B86" s="24"/>
      <c r="C86" s="100">
        <v>1008244</v>
      </c>
      <c r="D86" s="62">
        <v>5119200</v>
      </c>
      <c r="G86" s="62">
        <v>10694199.999999998</v>
      </c>
      <c r="H86" s="62">
        <v>52689900</v>
      </c>
      <c r="I86" s="24"/>
      <c r="J86" s="116"/>
      <c r="K86" s="115"/>
      <c r="L86" s="24"/>
      <c r="M86" s="24"/>
    </row>
    <row r="87" spans="1:13" ht="13.5" customHeight="1" hidden="1">
      <c r="A87" s="25">
        <v>2000</v>
      </c>
      <c r="B87" s="24"/>
      <c r="C87" s="100">
        <v>1000548</v>
      </c>
      <c r="D87" s="62">
        <v>5114600</v>
      </c>
      <c r="G87" s="62">
        <v>10668000</v>
      </c>
      <c r="H87" s="102">
        <v>52943300</v>
      </c>
      <c r="I87" s="24"/>
      <c r="J87" s="58"/>
      <c r="K87" s="24"/>
      <c r="L87" s="24"/>
      <c r="M87" s="24"/>
    </row>
    <row r="88" spans="1:13" ht="13.5" customHeight="1" hidden="1">
      <c r="A88" s="25">
        <v>2001</v>
      </c>
      <c r="B88" s="24"/>
      <c r="C88" s="100">
        <v>970374</v>
      </c>
      <c r="D88" s="62">
        <v>5064200</v>
      </c>
      <c r="G88" s="62">
        <v>10487000</v>
      </c>
      <c r="H88" s="102">
        <v>52084500</v>
      </c>
      <c r="I88" s="24"/>
      <c r="J88" s="58"/>
      <c r="K88" s="24"/>
      <c r="L88" s="24"/>
      <c r="M88" s="24"/>
    </row>
    <row r="89" spans="1:13" ht="13.5" customHeight="1" hidden="1">
      <c r="A89" s="25" t="s">
        <v>46</v>
      </c>
      <c r="B89" s="24"/>
      <c r="C89" s="63">
        <f>SUM(C84:C88)/5</f>
        <v>1002807.4</v>
      </c>
      <c r="D89" s="63">
        <f>SUM(D84:D88)/5</f>
        <v>5108100</v>
      </c>
      <c r="E89" s="63"/>
      <c r="F89" s="55"/>
      <c r="G89" s="64">
        <f>SUM(G84:G88)/5</f>
        <v>10640540</v>
      </c>
      <c r="H89" s="64">
        <f>SUM(H84:H88)/5</f>
        <v>52471360</v>
      </c>
      <c r="I89" s="24"/>
      <c r="J89" s="24"/>
      <c r="K89" s="24"/>
      <c r="L89" s="24"/>
      <c r="M89" s="24"/>
    </row>
    <row r="90" spans="1:13" ht="13.5" customHeight="1" hidden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3.5" customHeight="1" hidden="1">
      <c r="A91" s="25" t="s">
        <v>20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3.5" customHeight="1" hidden="1">
      <c r="A92" s="25" t="s">
        <v>37</v>
      </c>
      <c r="C92" s="53">
        <f>(C87-C86)/C86*100</f>
        <v>-0.7633072946627999</v>
      </c>
      <c r="D92" s="53">
        <f>(D87-D86)/D86*100</f>
        <v>-0.0898577902797312</v>
      </c>
      <c r="E92" s="54"/>
      <c r="F92" s="55"/>
      <c r="G92" s="53">
        <f>(G87-G86)/G86*100</f>
        <v>-0.24499261281814574</v>
      </c>
      <c r="H92" s="53">
        <f>(H87-H86)/H86*100</f>
        <v>0.4809270846974467</v>
      </c>
      <c r="I92" s="24"/>
      <c r="J92" s="24"/>
      <c r="K92" s="24"/>
      <c r="L92" s="24"/>
      <c r="M92" s="24"/>
    </row>
    <row r="93" spans="1:13" ht="13.5" customHeight="1" hidden="1">
      <c r="A93" s="37" t="s">
        <v>38</v>
      </c>
      <c r="C93" s="53">
        <f>(C87-C82)/C82*100</f>
        <v>-2.611597083452163</v>
      </c>
      <c r="D93" s="53">
        <f>(D87-D82)/D82*100</f>
        <v>-0.25936543224321845</v>
      </c>
      <c r="E93" s="53"/>
      <c r="F93" s="55"/>
      <c r="G93" s="53">
        <f>(G87-G82)/G82*100</f>
        <v>0.11428494207204289</v>
      </c>
      <c r="H93" s="53">
        <f>(H87-H82)/H82*100</f>
        <v>1.7788229887843423</v>
      </c>
      <c r="I93" s="24"/>
      <c r="J93" s="24"/>
      <c r="K93" s="24"/>
      <c r="L93" s="24"/>
      <c r="M93" s="24"/>
    </row>
    <row r="94" spans="1:13" ht="13.5" customHeight="1" hidden="1">
      <c r="A94" s="37" t="s">
        <v>39</v>
      </c>
      <c r="C94" s="53">
        <f>+(C89-C82)/C82*100</f>
        <v>-2.3916782414279423</v>
      </c>
      <c r="D94" s="53">
        <f>+(D89-D82)/D82*100</f>
        <v>-0.3861229743169719</v>
      </c>
      <c r="E94" s="53"/>
      <c r="F94" s="55"/>
      <c r="G94" s="53">
        <f>+(G89-G82)/G82*100</f>
        <v>-0.14341455778822132</v>
      </c>
      <c r="H94" s="53">
        <f>+(H89-H82)/H82*100</f>
        <v>0.8715599787089051</v>
      </c>
      <c r="I94" s="24"/>
      <c r="J94" s="24"/>
      <c r="K94" s="24"/>
      <c r="L94" s="24"/>
      <c r="M94" s="24"/>
    </row>
    <row r="95" spans="1:13" ht="13.5" customHeight="1" hidden="1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ht="13.5" customHeight="1" hidden="1"/>
    <row r="97" ht="12.75" hidden="1"/>
    <row r="99" ht="12.75" customHeight="1"/>
  </sheetData>
  <mergeCells count="2">
    <mergeCell ref="B5:D5"/>
    <mergeCell ref="F5:H5"/>
  </mergeCells>
  <printOptions horizontalCentered="1" verticalCentered="1"/>
  <pageMargins left="0.7480314960629921" right="0.7480314960629921" top="0.5905511811023623" bottom="0.5905511811023623" header="0.31496062992125984" footer="0.31496062992125984"/>
  <pageSetup fitToHeight="1" fitToWidth="1" horizontalDpi="300" verticalDpi="300" orientation="portrait" paperSize="9" scale="72" r:id="rId1"/>
  <headerFooter alignWithMargins="0">
    <oddFooter>&amp;C&amp;"Times New Roman,Regular"&amp;13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50">
      <pane xSplit="1" topLeftCell="B1" activePane="topRight" state="frozen"/>
      <selection pane="topLeft" activeCell="A4" sqref="A4"/>
      <selection pane="topRight" activeCell="A61" sqref="A61:IV65"/>
    </sheetView>
  </sheetViews>
  <sheetFormatPr defaultColWidth="9.140625" defaultRowHeight="12.75"/>
  <cols>
    <col min="1" max="1" width="16.00390625" style="3" customWidth="1"/>
    <col min="2" max="3" width="9.7109375" style="3" customWidth="1"/>
    <col min="4" max="4" width="11.7109375" style="3" customWidth="1"/>
    <col min="5" max="5" width="9.7109375" style="3" customWidth="1"/>
    <col min="6" max="6" width="10.57421875" style="3" customWidth="1"/>
    <col min="7" max="7" width="11.28125" style="3" customWidth="1"/>
    <col min="8" max="8" width="11.57421875" style="3" customWidth="1"/>
    <col min="9" max="9" width="9.7109375" style="3" customWidth="1"/>
    <col min="10" max="10" width="10.8515625" style="3" customWidth="1"/>
    <col min="11" max="11" width="9.710937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65" customFormat="1" ht="20.25">
      <c r="A1" s="1" t="s">
        <v>21</v>
      </c>
      <c r="L1" s="1" t="s">
        <v>22</v>
      </c>
      <c r="N1" s="66"/>
      <c r="O1" s="67"/>
      <c r="P1" s="67"/>
      <c r="Q1" s="67"/>
    </row>
    <row r="2" spans="1:17" s="65" customFormat="1" ht="20.25">
      <c r="A2" s="1" t="s">
        <v>44</v>
      </c>
      <c r="N2" s="66"/>
      <c r="O2" s="66"/>
      <c r="P2" s="67"/>
      <c r="Q2" s="67"/>
    </row>
    <row r="3" spans="1:17" s="65" customFormat="1" ht="8.25" customHeight="1">
      <c r="A3" s="1"/>
      <c r="N3" s="66"/>
      <c r="O3" s="66"/>
      <c r="P3" s="67"/>
      <c r="Q3" s="67"/>
    </row>
    <row r="4" spans="1:17" s="65" customFormat="1" ht="21">
      <c r="A4" s="1" t="s">
        <v>1</v>
      </c>
      <c r="N4" s="68"/>
      <c r="O4" s="66"/>
      <c r="P4" s="67"/>
      <c r="Q4" s="67"/>
    </row>
    <row r="5" spans="1:1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5"/>
      <c r="O5" s="5"/>
      <c r="P5" s="5"/>
    </row>
    <row r="6" spans="2:16" s="24" customFormat="1" ht="15.75">
      <c r="B6" s="135" t="s">
        <v>2</v>
      </c>
      <c r="C6" s="135"/>
      <c r="D6" s="135"/>
      <c r="E6" s="135"/>
      <c r="F6" s="135"/>
      <c r="H6" s="135" t="s">
        <v>3</v>
      </c>
      <c r="I6" s="135"/>
      <c r="J6" s="135"/>
      <c r="K6" s="135"/>
      <c r="L6" s="135"/>
      <c r="N6" s="48"/>
      <c r="O6" s="10"/>
      <c r="P6" s="48"/>
    </row>
    <row r="7" spans="2:16" s="24" customFormat="1" ht="15.75">
      <c r="B7" s="69"/>
      <c r="C7" s="70"/>
      <c r="D7" s="69" t="s">
        <v>4</v>
      </c>
      <c r="E7" s="70"/>
      <c r="F7" s="71" t="s">
        <v>5</v>
      </c>
      <c r="G7" s="70"/>
      <c r="H7" s="69"/>
      <c r="I7" s="69"/>
      <c r="J7" s="69" t="s">
        <v>4</v>
      </c>
      <c r="K7" s="70"/>
      <c r="L7" s="71" t="s">
        <v>5</v>
      </c>
      <c r="N7" s="48"/>
      <c r="O7" s="48"/>
      <c r="P7" s="10"/>
    </row>
    <row r="8" spans="1:16" s="24" customFormat="1" ht="16.5" thickBot="1">
      <c r="A8" s="17"/>
      <c r="B8" s="72" t="s">
        <v>6</v>
      </c>
      <c r="C8" s="73"/>
      <c r="D8" s="72" t="s">
        <v>7</v>
      </c>
      <c r="E8" s="73"/>
      <c r="F8" s="72" t="s">
        <v>8</v>
      </c>
      <c r="G8" s="73"/>
      <c r="H8" s="72" t="s">
        <v>6</v>
      </c>
      <c r="I8" s="72"/>
      <c r="J8" s="72" t="s">
        <v>7</v>
      </c>
      <c r="K8" s="73"/>
      <c r="L8" s="72" t="s">
        <v>8</v>
      </c>
      <c r="N8" s="48"/>
      <c r="O8" s="48"/>
      <c r="P8" s="48"/>
    </row>
    <row r="9" spans="1:16" ht="12.75">
      <c r="A9" s="5"/>
      <c r="B9" s="21"/>
      <c r="D9" s="21"/>
      <c r="F9" s="21"/>
      <c r="H9" s="21"/>
      <c r="I9" s="21"/>
      <c r="J9" s="21"/>
      <c r="L9" s="21"/>
      <c r="N9" s="21"/>
      <c r="O9" s="21"/>
      <c r="P9" s="21"/>
    </row>
    <row r="10" spans="1:16" ht="20.25">
      <c r="A10" s="1" t="s">
        <v>23</v>
      </c>
      <c r="B10" s="21"/>
      <c r="D10" s="21"/>
      <c r="F10" s="21"/>
      <c r="H10" s="21"/>
      <c r="I10" s="21"/>
      <c r="J10" s="21"/>
      <c r="L10" s="21"/>
      <c r="N10" s="21"/>
      <c r="O10" s="21"/>
      <c r="P10" s="21"/>
    </row>
    <row r="11" spans="1:16" ht="12.75">
      <c r="A11" s="74"/>
      <c r="B11" s="21"/>
      <c r="D11" s="21"/>
      <c r="F11" s="21"/>
      <c r="H11" s="21"/>
      <c r="I11" s="21"/>
      <c r="J11" s="21"/>
      <c r="L11" s="21"/>
      <c r="N11" s="21"/>
      <c r="O11" s="21"/>
      <c r="P11" s="21"/>
    </row>
    <row r="12" spans="1:16" s="24" customFormat="1" ht="15.75">
      <c r="A12" s="24" t="s">
        <v>24</v>
      </c>
      <c r="B12" s="105">
        <v>75</v>
      </c>
      <c r="C12" s="107"/>
      <c r="D12" s="105">
        <v>917</v>
      </c>
      <c r="E12" s="107"/>
      <c r="F12" s="105">
        <v>3404</v>
      </c>
      <c r="G12" s="107"/>
      <c r="H12" s="105">
        <f>713+38</f>
        <v>751</v>
      </c>
      <c r="I12" s="105"/>
      <c r="J12" s="105">
        <v>8148</v>
      </c>
      <c r="K12" s="107"/>
      <c r="L12" s="105">
        <v>37181</v>
      </c>
      <c r="N12" s="75"/>
      <c r="O12" s="75"/>
      <c r="P12" s="75"/>
    </row>
    <row r="13" spans="1:16" s="24" customFormat="1" ht="15.75">
      <c r="A13" s="24" t="s">
        <v>25</v>
      </c>
      <c r="B13" s="105">
        <v>10</v>
      </c>
      <c r="C13" s="107"/>
      <c r="D13" s="105">
        <v>171</v>
      </c>
      <c r="E13" s="107"/>
      <c r="F13" s="105">
        <v>917</v>
      </c>
      <c r="G13" s="107"/>
      <c r="H13" s="105">
        <v>128</v>
      </c>
      <c r="I13" s="105"/>
      <c r="J13" s="105">
        <v>2507</v>
      </c>
      <c r="K13" s="107"/>
      <c r="L13" s="105">
        <v>18198</v>
      </c>
      <c r="N13" s="75"/>
      <c r="O13" s="75"/>
      <c r="P13" s="75"/>
    </row>
    <row r="14" spans="1:16" s="24" customFormat="1" ht="15.75">
      <c r="A14" s="24" t="s">
        <v>26</v>
      </c>
      <c r="B14" s="105">
        <v>194</v>
      </c>
      <c r="C14" s="107"/>
      <c r="D14" s="105">
        <v>1949</v>
      </c>
      <c r="E14" s="107"/>
      <c r="F14" s="105">
        <v>12281</v>
      </c>
      <c r="G14" s="107"/>
      <c r="H14" s="105">
        <v>1527</v>
      </c>
      <c r="I14" s="105"/>
      <c r="J14" s="105">
        <v>17139</v>
      </c>
      <c r="K14" s="107"/>
      <c r="L14" s="105">
        <v>186565</v>
      </c>
      <c r="N14" s="75"/>
      <c r="O14" s="75"/>
      <c r="P14" s="75"/>
    </row>
    <row r="15" spans="1:16" s="24" customFormat="1" ht="15.75">
      <c r="A15" s="24" t="s">
        <v>27</v>
      </c>
      <c r="B15" s="105">
        <v>0</v>
      </c>
      <c r="C15" s="107"/>
      <c r="D15" s="105">
        <v>62</v>
      </c>
      <c r="E15" s="107"/>
      <c r="F15" s="105">
        <v>823</v>
      </c>
      <c r="G15" s="107"/>
      <c r="H15" s="105">
        <v>14</v>
      </c>
      <c r="I15" s="105"/>
      <c r="J15" s="105">
        <v>502</v>
      </c>
      <c r="K15" s="107"/>
      <c r="L15" s="105">
        <v>9064</v>
      </c>
      <c r="N15" s="75"/>
      <c r="O15" s="75"/>
      <c r="P15" s="75"/>
    </row>
    <row r="16" spans="1:19" s="24" customFormat="1" ht="15.75">
      <c r="A16" s="24" t="s">
        <v>28</v>
      </c>
      <c r="B16" s="105">
        <v>68</v>
      </c>
      <c r="C16" s="107"/>
      <c r="D16" s="105">
        <v>654</v>
      </c>
      <c r="E16" s="107"/>
      <c r="F16" s="105">
        <v>2469</v>
      </c>
      <c r="G16" s="107"/>
      <c r="H16" s="105">
        <v>683</v>
      </c>
      <c r="I16" s="110"/>
      <c r="J16" s="105">
        <v>8518</v>
      </c>
      <c r="K16" s="107"/>
      <c r="L16" s="105">
        <v>42445</v>
      </c>
      <c r="N16" s="75"/>
      <c r="O16" s="75"/>
      <c r="P16" s="75"/>
      <c r="S16" s="23"/>
    </row>
    <row r="17" spans="1:21" s="24" customFormat="1" ht="15.75">
      <c r="A17" s="24" t="s">
        <v>19</v>
      </c>
      <c r="B17" s="109">
        <f>SUM(B12:B16)</f>
        <v>347</v>
      </c>
      <c r="C17" s="109"/>
      <c r="D17" s="109">
        <f>SUM(D12:D16)</f>
        <v>3753</v>
      </c>
      <c r="E17" s="109"/>
      <c r="F17" s="109">
        <f>SUM(F12:F16)</f>
        <v>19894</v>
      </c>
      <c r="G17" s="107"/>
      <c r="H17" s="109">
        <f>SUM(H12:H16)</f>
        <v>3103</v>
      </c>
      <c r="I17" s="109"/>
      <c r="J17" s="109">
        <f>SUM(J12:J16)</f>
        <v>36814</v>
      </c>
      <c r="K17" s="109"/>
      <c r="L17" s="109">
        <f>SUM(L12:L16)</f>
        <v>293453</v>
      </c>
      <c r="N17" s="75"/>
      <c r="O17" s="75"/>
      <c r="P17" s="75"/>
      <c r="S17" s="9"/>
      <c r="T17" s="48"/>
      <c r="U17" s="9"/>
    </row>
    <row r="18" spans="6:21" ht="12.75">
      <c r="F18" s="76"/>
      <c r="G18" s="76"/>
      <c r="H18" s="76"/>
      <c r="I18" s="76"/>
      <c r="J18" s="76"/>
      <c r="K18" s="76"/>
      <c r="L18" s="76"/>
      <c r="N18" s="77"/>
      <c r="O18" s="77"/>
      <c r="P18" s="77"/>
      <c r="S18" s="5"/>
      <c r="T18" s="21"/>
      <c r="U18" s="5"/>
    </row>
    <row r="19" spans="1:21" ht="24">
      <c r="A19" s="1" t="s">
        <v>35</v>
      </c>
      <c r="N19" s="77"/>
      <c r="O19" s="77"/>
      <c r="P19" s="77"/>
      <c r="S19" s="5"/>
      <c r="T19" s="21"/>
      <c r="U19" s="5"/>
    </row>
    <row r="20" spans="1:21" ht="12.75">
      <c r="A20" s="74"/>
      <c r="N20" s="77"/>
      <c r="O20" s="77"/>
      <c r="P20" s="77"/>
      <c r="S20" s="5"/>
      <c r="T20" s="21"/>
      <c r="U20" s="5"/>
    </row>
    <row r="21" spans="1:21" s="24" customFormat="1" ht="15.75">
      <c r="A21" s="24" t="s">
        <v>24</v>
      </c>
      <c r="B21" s="105">
        <v>14</v>
      </c>
      <c r="C21" s="107"/>
      <c r="D21" s="105">
        <v>353</v>
      </c>
      <c r="E21" s="107"/>
      <c r="F21" s="105">
        <v>1486</v>
      </c>
      <c r="G21" s="105"/>
      <c r="H21" s="105">
        <v>93</v>
      </c>
      <c r="I21" s="107"/>
      <c r="J21" s="105">
        <v>2791</v>
      </c>
      <c r="K21" s="107"/>
      <c r="L21" s="105">
        <v>14350</v>
      </c>
      <c r="N21" s="75"/>
      <c r="O21" s="75"/>
      <c r="P21" s="75"/>
      <c r="S21" s="9"/>
      <c r="T21" s="48"/>
      <c r="U21" s="9"/>
    </row>
    <row r="22" spans="1:21" s="24" customFormat="1" ht="15.75">
      <c r="A22" s="24" t="s">
        <v>25</v>
      </c>
      <c r="B22" s="105">
        <v>4</v>
      </c>
      <c r="C22" s="107"/>
      <c r="D22" s="105">
        <v>56</v>
      </c>
      <c r="E22" s="107"/>
      <c r="F22" s="105">
        <v>309</v>
      </c>
      <c r="G22" s="105"/>
      <c r="H22" s="105">
        <v>21</v>
      </c>
      <c r="I22" s="107"/>
      <c r="J22" s="105">
        <v>618</v>
      </c>
      <c r="K22" s="107"/>
      <c r="L22" s="105">
        <v>5144</v>
      </c>
      <c r="N22" s="75"/>
      <c r="O22" s="75"/>
      <c r="P22" s="75"/>
      <c r="S22" s="9"/>
      <c r="T22" s="48"/>
      <c r="U22" s="9"/>
    </row>
    <row r="23" spans="1:21" s="24" customFormat="1" ht="15.75">
      <c r="A23" s="24" t="s">
        <v>26</v>
      </c>
      <c r="B23" s="105">
        <v>2</v>
      </c>
      <c r="C23" s="107"/>
      <c r="D23" s="105">
        <v>109</v>
      </c>
      <c r="E23" s="107"/>
      <c r="F23" s="105">
        <v>948</v>
      </c>
      <c r="G23" s="105"/>
      <c r="H23" s="105">
        <v>72</v>
      </c>
      <c r="I23" s="107"/>
      <c r="J23" s="105">
        <v>817</v>
      </c>
      <c r="K23" s="107"/>
      <c r="L23" s="105">
        <v>13266</v>
      </c>
      <c r="N23" s="75"/>
      <c r="O23" s="75"/>
      <c r="P23" s="75"/>
      <c r="S23" s="9"/>
      <c r="T23" s="48"/>
      <c r="U23" s="9"/>
    </row>
    <row r="24" spans="1:21" s="24" customFormat="1" ht="15.75">
      <c r="A24" s="24" t="s">
        <v>27</v>
      </c>
      <c r="B24" s="106">
        <v>0</v>
      </c>
      <c r="C24" s="107"/>
      <c r="D24" s="108">
        <v>5</v>
      </c>
      <c r="E24" s="107"/>
      <c r="F24" s="108">
        <v>135</v>
      </c>
      <c r="G24" s="108"/>
      <c r="H24" s="105">
        <v>1</v>
      </c>
      <c r="I24" s="107"/>
      <c r="J24" s="105">
        <v>56</v>
      </c>
      <c r="K24" s="107"/>
      <c r="L24" s="105">
        <v>1633</v>
      </c>
      <c r="N24" s="75"/>
      <c r="O24" s="75"/>
      <c r="P24" s="75"/>
      <c r="S24" s="9"/>
      <c r="T24" s="48"/>
      <c r="U24" s="9"/>
    </row>
    <row r="25" spans="1:21" s="24" customFormat="1" ht="15.75">
      <c r="A25" s="24" t="s">
        <v>28</v>
      </c>
      <c r="B25" s="105">
        <v>0</v>
      </c>
      <c r="C25" s="107"/>
      <c r="D25" s="105">
        <v>20</v>
      </c>
      <c r="E25" s="107"/>
      <c r="F25" s="105">
        <v>78</v>
      </c>
      <c r="G25" s="105"/>
      <c r="H25" s="105">
        <v>12</v>
      </c>
      <c r="I25" s="107"/>
      <c r="J25" s="105">
        <v>165</v>
      </c>
      <c r="K25" s="107"/>
      <c r="L25" s="105">
        <v>968</v>
      </c>
      <c r="N25" s="75"/>
      <c r="O25" s="75"/>
      <c r="P25" s="75"/>
      <c r="S25" s="9"/>
      <c r="T25" s="48"/>
      <c r="U25" s="9"/>
    </row>
    <row r="26" spans="1:21" s="24" customFormat="1" ht="15.75">
      <c r="A26" s="24" t="s">
        <v>19</v>
      </c>
      <c r="B26" s="109">
        <f>SUM(B21:B25)</f>
        <v>20</v>
      </c>
      <c r="C26" s="109"/>
      <c r="D26" s="109">
        <f>SUM(D21:D25)</f>
        <v>543</v>
      </c>
      <c r="E26" s="109"/>
      <c r="F26" s="109">
        <f>SUM(F21:F25)</f>
        <v>2956</v>
      </c>
      <c r="G26" s="105"/>
      <c r="H26" s="109">
        <f>SUM(H21:H25)</f>
        <v>199</v>
      </c>
      <c r="I26" s="109"/>
      <c r="J26" s="109">
        <f>SUM(J21:J25)</f>
        <v>4447</v>
      </c>
      <c r="K26" s="109"/>
      <c r="L26" s="109">
        <f>SUM(L21:L25)</f>
        <v>35361</v>
      </c>
      <c r="N26" s="75"/>
      <c r="O26" s="75"/>
      <c r="P26" s="75"/>
      <c r="S26" s="9"/>
      <c r="T26" s="48"/>
      <c r="U26" s="9"/>
    </row>
    <row r="27" spans="1:21" ht="13.5" thickBot="1">
      <c r="A27" s="78"/>
      <c r="B27" s="8"/>
      <c r="C27" s="8"/>
      <c r="D27" s="8"/>
      <c r="E27" s="8"/>
      <c r="F27" s="79"/>
      <c r="G27" s="79"/>
      <c r="H27" s="79"/>
      <c r="I27" s="8"/>
      <c r="J27" s="8"/>
      <c r="K27" s="8"/>
      <c r="L27" s="8"/>
      <c r="N27" s="5"/>
      <c r="O27" s="5"/>
      <c r="P27" s="5"/>
      <c r="S27" s="5"/>
      <c r="T27" s="21"/>
      <c r="U27" s="5"/>
    </row>
    <row r="28" spans="1:21" ht="12.75">
      <c r="A28" s="80"/>
      <c r="B28" s="5"/>
      <c r="C28" s="5"/>
      <c r="D28" s="5"/>
      <c r="E28" s="5"/>
      <c r="F28" s="5"/>
      <c r="G28" s="5"/>
      <c r="H28" s="5"/>
      <c r="I28" s="5"/>
      <c r="N28" s="5"/>
      <c r="O28" s="5"/>
      <c r="P28" s="5"/>
      <c r="S28" s="5"/>
      <c r="T28" s="21"/>
      <c r="U28" s="5"/>
    </row>
    <row r="29" spans="1:21" ht="12.75">
      <c r="A29" s="80"/>
      <c r="B29" s="5"/>
      <c r="C29" s="5"/>
      <c r="D29" s="5"/>
      <c r="E29" s="5"/>
      <c r="F29" s="5"/>
      <c r="G29" s="5"/>
      <c r="H29" s="5"/>
      <c r="I29" s="5"/>
      <c r="N29" s="5"/>
      <c r="O29" s="5"/>
      <c r="P29" s="5"/>
      <c r="S29" s="5"/>
      <c r="T29" s="21"/>
      <c r="U29" s="5"/>
    </row>
    <row r="30" spans="1:21" ht="12.75">
      <c r="A30" s="8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S30" s="5"/>
      <c r="T30" s="21"/>
      <c r="U30" s="5"/>
    </row>
    <row r="31" spans="1:21" s="65" customFormat="1" ht="20.25">
      <c r="A31" s="1" t="s">
        <v>21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1" t="s">
        <v>29</v>
      </c>
      <c r="M31" s="67"/>
      <c r="S31" s="67"/>
      <c r="T31" s="66"/>
      <c r="U31" s="67"/>
    </row>
    <row r="32" spans="1:21" s="65" customFormat="1" ht="19.5" customHeight="1">
      <c r="A32" s="1" t="s">
        <v>44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S32" s="67"/>
      <c r="T32" s="66"/>
      <c r="U32" s="67"/>
    </row>
    <row r="33" spans="1:21" s="65" customFormat="1" ht="6.75" customHeight="1">
      <c r="A33" s="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S33" s="67"/>
      <c r="T33" s="66"/>
      <c r="U33" s="67"/>
    </row>
    <row r="34" spans="1:21" s="65" customFormat="1" ht="24">
      <c r="A34" s="1" t="s">
        <v>49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S34" s="67"/>
      <c r="T34" s="66"/>
      <c r="U34" s="67"/>
    </row>
    <row r="35" spans="1:21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"/>
      <c r="N35" s="5"/>
      <c r="O35" s="5"/>
      <c r="P35" s="5"/>
      <c r="S35" s="5"/>
      <c r="T35" s="21"/>
      <c r="U35" s="5"/>
    </row>
    <row r="36" spans="2:21" s="24" customFormat="1" ht="15.75">
      <c r="B36" s="47"/>
      <c r="C36" s="47" t="s">
        <v>2</v>
      </c>
      <c r="D36" s="47"/>
      <c r="E36" s="23"/>
      <c r="F36" s="47" t="s">
        <v>3</v>
      </c>
      <c r="G36" s="47"/>
      <c r="H36" s="47"/>
      <c r="I36" s="23"/>
      <c r="J36" s="82"/>
      <c r="K36" s="47"/>
      <c r="L36" s="50" t="s">
        <v>14</v>
      </c>
      <c r="M36" s="9"/>
      <c r="N36" s="48"/>
      <c r="O36" s="10"/>
      <c r="P36" s="48"/>
      <c r="U36" s="9"/>
    </row>
    <row r="37" spans="2:21" s="24" customFormat="1" ht="15.75">
      <c r="B37" s="83" t="s">
        <v>6</v>
      </c>
      <c r="C37" s="84" t="s">
        <v>4</v>
      </c>
      <c r="D37" s="85" t="s">
        <v>5</v>
      </c>
      <c r="E37" s="84"/>
      <c r="F37" s="83" t="s">
        <v>6</v>
      </c>
      <c r="G37" s="84" t="s">
        <v>4</v>
      </c>
      <c r="H37" s="85" t="s">
        <v>5</v>
      </c>
      <c r="I37" s="84"/>
      <c r="J37" s="83" t="s">
        <v>6</v>
      </c>
      <c r="K37" s="86" t="s">
        <v>4</v>
      </c>
      <c r="L37" s="87" t="s">
        <v>5</v>
      </c>
      <c r="M37" s="20"/>
      <c r="N37" s="6"/>
      <c r="O37" s="6"/>
      <c r="P37" s="6"/>
      <c r="U37" s="9"/>
    </row>
    <row r="38" spans="1:21" s="24" customFormat="1" ht="16.5" thickBot="1">
      <c r="A38" s="17"/>
      <c r="B38" s="73"/>
      <c r="C38" s="88" t="s">
        <v>7</v>
      </c>
      <c r="D38" s="88" t="s">
        <v>8</v>
      </c>
      <c r="E38" s="88"/>
      <c r="F38" s="73"/>
      <c r="G38" s="88" t="s">
        <v>7</v>
      </c>
      <c r="H38" s="88" t="s">
        <v>8</v>
      </c>
      <c r="I38" s="88"/>
      <c r="J38" s="73"/>
      <c r="K38" s="88" t="s">
        <v>7</v>
      </c>
      <c r="L38" s="88" t="s">
        <v>8</v>
      </c>
      <c r="M38" s="20"/>
      <c r="N38" s="20"/>
      <c r="O38" s="6"/>
      <c r="P38" s="6"/>
      <c r="U38" s="9"/>
    </row>
    <row r="39" spans="1:21" ht="12.75">
      <c r="A39" s="5"/>
      <c r="B39" s="5"/>
      <c r="C39" s="89"/>
      <c r="D39" s="89"/>
      <c r="E39" s="89"/>
      <c r="F39" s="5"/>
      <c r="G39" s="89"/>
      <c r="H39" s="89"/>
      <c r="I39" s="89"/>
      <c r="M39" s="80"/>
      <c r="N39" s="80"/>
      <c r="O39" s="90"/>
      <c r="P39" s="90"/>
      <c r="U39" s="5"/>
    </row>
    <row r="40" spans="1:21" ht="20.25">
      <c r="A40" s="1" t="s">
        <v>23</v>
      </c>
      <c r="B40" s="21"/>
      <c r="C40" s="21"/>
      <c r="D40" s="21"/>
      <c r="E40" s="21"/>
      <c r="F40" s="21"/>
      <c r="G40" s="21"/>
      <c r="H40" s="21"/>
      <c r="I40" s="21"/>
      <c r="L40" s="97" t="s">
        <v>34</v>
      </c>
      <c r="M40" s="5"/>
      <c r="N40" s="21"/>
      <c r="O40" s="21"/>
      <c r="P40" s="21"/>
      <c r="U40" s="5"/>
    </row>
    <row r="41" spans="2:21" ht="12.75">
      <c r="B41" s="76"/>
      <c r="C41" s="76"/>
      <c r="D41" s="76"/>
      <c r="E41" s="76"/>
      <c r="F41" s="76"/>
      <c r="G41" s="76"/>
      <c r="H41" s="76"/>
      <c r="I41" s="76"/>
      <c r="M41" s="5"/>
      <c r="N41" s="91"/>
      <c r="O41" s="91"/>
      <c r="P41" s="91"/>
      <c r="U41" s="5"/>
    </row>
    <row r="42" spans="1:16" s="24" customFormat="1" ht="15.75">
      <c r="A42" s="24" t="s">
        <v>24</v>
      </c>
      <c r="B42" s="113">
        <f aca="true" t="shared" si="0" ref="B42:B47">IF(ISERR((B12/$C$64)*1000),"n/a",IF(((B12/$C$64)*1000)=0,"-",((B12/$C$64)*1000)))</f>
        <v>0.0148098416334268</v>
      </c>
      <c r="C42" s="113">
        <f aca="true" t="shared" si="1" ref="C42:C47">IF(ISERR((D12/$C$64)*1000),"n/a",IF(((D12/$C$64)*1000)=0,"-",((D12/$C$64)*1000)))</f>
        <v>0.18107499703803168</v>
      </c>
      <c r="D42" s="113">
        <f aca="true" t="shared" si="2" ref="D42:D47">IF(ISERR((F12/$C$64)*1000),"n/a",IF(((F12/$C$64)*1000)=0,"-",((F12/$C$64)*1000)))</f>
        <v>0.6721693456024643</v>
      </c>
      <c r="E42" s="113"/>
      <c r="F42" s="113">
        <f aca="true" t="shared" si="3" ref="F42:F47">IF(ISERR((H12/$G$64)*1000),"n/a",IF(((H12/$G$64)*1000)=0,"-",((H12/$G$64)*1000)))</f>
        <v>0.014418877017154816</v>
      </c>
      <c r="G42" s="113">
        <f aca="true" t="shared" si="4" ref="G42:G47">IF(ISERR((J12/$G$64)*1000),"n/a",IF(((J12/$G$64)*1000)=0,"-",((J12/$G$64)*1000)))</f>
        <v>0.15643809578665438</v>
      </c>
      <c r="H42" s="113">
        <f aca="true" t="shared" si="5" ref="H42:H47">IF(ISERR((L12/$G$64)*1000),"n/a",IF(((L12/$G$64)*1000)=0,"-",((L12/$G$64)*1000)))</f>
        <v>0.7138592095537061</v>
      </c>
      <c r="I42" s="54"/>
      <c r="J42" s="111">
        <f aca="true" t="shared" si="6" ref="J42:L47">IF(ISERR((B42/F42)*100),"n/a",IF(((B42/F42)*100)=0,"-",((B42/F42)*100)))</f>
        <v>102.71147757073477</v>
      </c>
      <c r="K42" s="111">
        <f t="shared" si="6"/>
        <v>115.74865836066964</v>
      </c>
      <c r="L42" s="111">
        <f t="shared" si="6"/>
        <v>94.15993190347636</v>
      </c>
      <c r="M42" s="41"/>
      <c r="N42" s="92"/>
      <c r="O42" s="92"/>
      <c r="P42" s="92"/>
    </row>
    <row r="43" spans="1:16" s="24" customFormat="1" ht="15.75">
      <c r="A43" s="24" t="s">
        <v>25</v>
      </c>
      <c r="B43" s="113">
        <f t="shared" si="0"/>
        <v>0.0019746455511235736</v>
      </c>
      <c r="C43" s="113">
        <f t="shared" si="1"/>
        <v>0.033766438924213105</v>
      </c>
      <c r="D43" s="113">
        <f t="shared" si="2"/>
        <v>0.18107499703803168</v>
      </c>
      <c r="E43" s="96"/>
      <c r="F43" s="113">
        <f t="shared" si="3"/>
        <v>0.002457544950993098</v>
      </c>
      <c r="G43" s="113">
        <f t="shared" si="4"/>
        <v>0.048133321813591375</v>
      </c>
      <c r="H43" s="113">
        <f t="shared" si="5"/>
        <v>0.3493937735794718</v>
      </c>
      <c r="I43" s="54"/>
      <c r="J43" s="111">
        <f t="shared" si="6"/>
        <v>80.35033297460606</v>
      </c>
      <c r="K43" s="111">
        <f t="shared" si="6"/>
        <v>70.15189821093648</v>
      </c>
      <c r="L43" s="111">
        <f t="shared" si="6"/>
        <v>51.825479081368066</v>
      </c>
      <c r="M43" s="41"/>
      <c r="N43" s="92"/>
      <c r="O43" s="92"/>
      <c r="P43" s="92"/>
    </row>
    <row r="44" spans="1:16" s="24" customFormat="1" ht="15.75">
      <c r="A44" s="24" t="s">
        <v>26</v>
      </c>
      <c r="B44" s="113">
        <f t="shared" si="0"/>
        <v>0.03830812369179732</v>
      </c>
      <c r="C44" s="113">
        <f t="shared" si="1"/>
        <v>0.3848584179139844</v>
      </c>
      <c r="D44" s="113">
        <f t="shared" si="2"/>
        <v>2.4250622013348604</v>
      </c>
      <c r="E44" s="96"/>
      <c r="F44" s="113">
        <f t="shared" si="3"/>
        <v>0.029317743282550473</v>
      </c>
      <c r="G44" s="113">
        <f t="shared" si="4"/>
        <v>0.3290614290239898</v>
      </c>
      <c r="H44" s="113">
        <f t="shared" si="5"/>
        <v>3.581967763922088</v>
      </c>
      <c r="I44" s="54"/>
      <c r="J44" s="111">
        <f t="shared" si="6"/>
        <v>130.66532209727683</v>
      </c>
      <c r="K44" s="111">
        <f t="shared" si="6"/>
        <v>116.95640508688325</v>
      </c>
      <c r="L44" s="111">
        <f t="shared" si="6"/>
        <v>67.70195493550534</v>
      </c>
      <c r="M44" s="41"/>
      <c r="N44" s="92"/>
      <c r="O44" s="92"/>
      <c r="P44" s="92"/>
    </row>
    <row r="45" spans="1:16" s="24" customFormat="1" ht="15.75">
      <c r="A45" s="24" t="s">
        <v>27</v>
      </c>
      <c r="B45" s="114" t="str">
        <f t="shared" si="0"/>
        <v>-</v>
      </c>
      <c r="C45" s="113">
        <f t="shared" si="1"/>
        <v>0.012242802416966153</v>
      </c>
      <c r="D45" s="113">
        <f t="shared" si="2"/>
        <v>0.16251332885747008</v>
      </c>
      <c r="E45" s="96"/>
      <c r="F45" s="113">
        <f t="shared" si="3"/>
        <v>0.00026879397901487007</v>
      </c>
      <c r="G45" s="113">
        <f t="shared" si="4"/>
        <v>0.009638184104676055</v>
      </c>
      <c r="H45" s="113">
        <f t="shared" si="5"/>
        <v>0.17402490184219874</v>
      </c>
      <c r="I45" s="54"/>
      <c r="J45" s="112" t="str">
        <f t="shared" si="6"/>
        <v>n/a</v>
      </c>
      <c r="K45" s="111">
        <f t="shared" si="6"/>
        <v>127.02395268654854</v>
      </c>
      <c r="L45" s="111">
        <f t="shared" si="6"/>
        <v>93.38510014206642</v>
      </c>
      <c r="M45" s="41"/>
      <c r="N45" s="92"/>
      <c r="O45" s="92"/>
      <c r="P45" s="92"/>
    </row>
    <row r="46" spans="1:16" s="24" customFormat="1" ht="15.75">
      <c r="A46" s="24" t="s">
        <v>28</v>
      </c>
      <c r="B46" s="113">
        <f t="shared" si="0"/>
        <v>0.013427589747640299</v>
      </c>
      <c r="C46" s="113">
        <f t="shared" si="1"/>
        <v>0.1291418190434817</v>
      </c>
      <c r="D46" s="113">
        <f t="shared" si="2"/>
        <v>0.48753998657241027</v>
      </c>
      <c r="E46" s="96"/>
      <c r="F46" s="113">
        <f t="shared" si="3"/>
        <v>0.013113306261939734</v>
      </c>
      <c r="G46" s="113">
        <f t="shared" si="4"/>
        <v>0.16354193666061878</v>
      </c>
      <c r="H46" s="113">
        <f t="shared" si="5"/>
        <v>0.8149257456632971</v>
      </c>
      <c r="I46" s="54"/>
      <c r="J46" s="111">
        <f t="shared" si="6"/>
        <v>102.39667616558874</v>
      </c>
      <c r="K46" s="111">
        <f t="shared" si="6"/>
        <v>78.96556790291412</v>
      </c>
      <c r="L46" s="111">
        <f t="shared" si="6"/>
        <v>59.82630800007234</v>
      </c>
      <c r="M46" s="41"/>
      <c r="N46" s="92"/>
      <c r="O46" s="92"/>
      <c r="P46" s="92"/>
    </row>
    <row r="47" spans="1:16" s="24" customFormat="1" ht="15.75">
      <c r="A47" s="24" t="s">
        <v>19</v>
      </c>
      <c r="B47" s="113">
        <f t="shared" si="0"/>
        <v>0.06852020062398799</v>
      </c>
      <c r="C47" s="113">
        <f t="shared" si="1"/>
        <v>0.7410844753366771</v>
      </c>
      <c r="D47" s="113">
        <f t="shared" si="2"/>
        <v>3.9283598594052362</v>
      </c>
      <c r="E47" s="96"/>
      <c r="F47" s="113">
        <f t="shared" si="3"/>
        <v>0.059576265491652985</v>
      </c>
      <c r="G47" s="113">
        <f t="shared" si="4"/>
        <v>0.7068129673895305</v>
      </c>
      <c r="H47" s="113">
        <f t="shared" si="5"/>
        <v>5.634171394560762</v>
      </c>
      <c r="I47" s="54"/>
      <c r="J47" s="111">
        <f t="shared" si="6"/>
        <v>115.01258103126337</v>
      </c>
      <c r="K47" s="111">
        <f t="shared" si="6"/>
        <v>104.84873785970869</v>
      </c>
      <c r="L47" s="111">
        <f t="shared" si="6"/>
        <v>69.72382599502886</v>
      </c>
      <c r="M47" s="41"/>
      <c r="N47" s="92"/>
      <c r="O47" s="92"/>
      <c r="P47" s="92"/>
    </row>
    <row r="48" spans="1:16" ht="15.75">
      <c r="A48" s="93"/>
      <c r="B48" s="96"/>
      <c r="C48" s="96"/>
      <c r="D48" s="96"/>
      <c r="E48" s="96"/>
      <c r="F48" s="96"/>
      <c r="G48" s="96"/>
      <c r="H48" s="96"/>
      <c r="I48" s="55"/>
      <c r="J48" s="64"/>
      <c r="K48" s="64"/>
      <c r="L48" s="64"/>
      <c r="M48" s="30"/>
      <c r="N48" s="30"/>
      <c r="O48" s="30"/>
      <c r="P48" s="30"/>
    </row>
    <row r="49" spans="1:16" ht="24">
      <c r="A49" s="1" t="s">
        <v>35</v>
      </c>
      <c r="B49" s="96"/>
      <c r="C49" s="96"/>
      <c r="D49" s="96"/>
      <c r="E49" s="96"/>
      <c r="F49" s="96"/>
      <c r="G49" s="96"/>
      <c r="H49" s="96"/>
      <c r="I49" s="55"/>
      <c r="J49" s="64"/>
      <c r="K49" s="64"/>
      <c r="L49" s="64"/>
      <c r="M49" s="30"/>
      <c r="N49" s="30"/>
      <c r="O49" s="30"/>
      <c r="P49" s="30"/>
    </row>
    <row r="50" spans="2:16" ht="15.75">
      <c r="B50" s="96"/>
      <c r="C50" s="96"/>
      <c r="D50" s="96"/>
      <c r="E50" s="96"/>
      <c r="F50" s="96"/>
      <c r="G50" s="96"/>
      <c r="H50" s="96"/>
      <c r="I50" s="55"/>
      <c r="J50" s="64"/>
      <c r="K50" s="64"/>
      <c r="L50" s="64"/>
      <c r="M50" s="30"/>
      <c r="N50" s="30"/>
      <c r="O50" s="30"/>
      <c r="P50" s="30"/>
    </row>
    <row r="51" spans="1:16" s="24" customFormat="1" ht="15.75">
      <c r="A51" s="24" t="s">
        <v>24</v>
      </c>
      <c r="B51" s="113">
        <f aca="true" t="shared" si="7" ref="B51:B56">IF(ISERR((B21/$B$64)*1000),"n/a",IF(((B21/$B$64)*1000)=0,"-",((B21/$B$64)*1000)))</f>
        <v>0.014427426950845756</v>
      </c>
      <c r="C51" s="113">
        <f aca="true" t="shared" si="8" ref="C51:C56">IF(ISERR((D21/$B$64)*1000),"n/a",IF(((D21/$B$64)*1000)=0,"-",((D21/$B$64)*1000)))</f>
        <v>0.3637772652606109</v>
      </c>
      <c r="D51" s="113">
        <f aca="true" t="shared" si="9" ref="D51:D56">IF(ISERR((F21/$B$64)*1000),"n/a",IF(((F21/$B$64)*1000)=0,"-",((F21/$B$64)*1000)))</f>
        <v>1.531368317782628</v>
      </c>
      <c r="E51" s="96"/>
      <c r="F51" s="113">
        <f aca="true" t="shared" si="10" ref="F51:F56">IF(ISERR((H21/$F$64)*1000),"n/a",IF(((H21/$F$64)*1000)=0,"-",((H21/$F$64)*1000)))</f>
        <v>0.008868122437303328</v>
      </c>
      <c r="G51" s="113">
        <f aca="true" t="shared" si="11" ref="G51:G56">IF(ISERR((J21/$F$64)*1000),"n/a",IF(((J21/$F$64)*1000)=0,"-",((J21/$F$64)*1000)))</f>
        <v>0.26613902927433963</v>
      </c>
      <c r="H51" s="113">
        <f aca="true" t="shared" si="12" ref="H51:H56">IF(ISERR((L21/$F$64)*1000),"n/a",IF(((L21/$F$64)*1000)=0,"-",((L21/$F$64)*1000)))</f>
        <v>1.3683608276914274</v>
      </c>
      <c r="I51" s="54"/>
      <c r="J51" s="111">
        <f aca="true" t="shared" si="13" ref="J51:L56">IF(ISERR((B51/F51)*100),"n/a",IF(((B51/F51)*100)=0,"-",((B51/F51)*100)))</f>
        <v>162.68863057367682</v>
      </c>
      <c r="K51" s="111">
        <f t="shared" si="13"/>
        <v>136.68692872762546</v>
      </c>
      <c r="L51" s="111">
        <f t="shared" si="13"/>
        <v>111.9126100946789</v>
      </c>
      <c r="M51" s="41"/>
      <c r="N51" s="92"/>
      <c r="O51" s="92"/>
      <c r="P51" s="92"/>
    </row>
    <row r="52" spans="1:16" s="24" customFormat="1" ht="15.75">
      <c r="A52" s="24" t="s">
        <v>25</v>
      </c>
      <c r="B52" s="113">
        <f t="shared" si="7"/>
        <v>0.00412212198595593</v>
      </c>
      <c r="C52" s="113">
        <f t="shared" si="8"/>
        <v>0.057709707803383026</v>
      </c>
      <c r="D52" s="113">
        <f t="shared" si="9"/>
        <v>0.3184339234150956</v>
      </c>
      <c r="E52" s="96"/>
      <c r="F52" s="113">
        <f t="shared" si="10"/>
        <v>0.0020024792600362353</v>
      </c>
      <c r="G52" s="113">
        <f t="shared" si="11"/>
        <v>0.05893010393820921</v>
      </c>
      <c r="H52" s="113">
        <f t="shared" si="12"/>
        <v>0.4905120625536379</v>
      </c>
      <c r="I52" s="54"/>
      <c r="J52" s="111">
        <f t="shared" si="13"/>
        <v>205.8509203177135</v>
      </c>
      <c r="K52" s="111">
        <f t="shared" si="13"/>
        <v>97.92907859774722</v>
      </c>
      <c r="L52" s="111">
        <f t="shared" si="13"/>
        <v>64.918673305873</v>
      </c>
      <c r="M52" s="41"/>
      <c r="N52" s="92"/>
      <c r="O52" s="92"/>
      <c r="P52" s="92"/>
    </row>
    <row r="53" spans="1:16" s="24" customFormat="1" ht="15.75">
      <c r="A53" s="24" t="s">
        <v>26</v>
      </c>
      <c r="B53" s="113">
        <f t="shared" si="7"/>
        <v>0.002061060992977965</v>
      </c>
      <c r="C53" s="113">
        <f t="shared" si="8"/>
        <v>0.1123278241172991</v>
      </c>
      <c r="D53" s="113">
        <f t="shared" si="9"/>
        <v>0.9769429106715555</v>
      </c>
      <c r="E53" s="96"/>
      <c r="F53" s="113">
        <f t="shared" si="10"/>
        <v>0.006865643177267093</v>
      </c>
      <c r="G53" s="113">
        <f t="shared" si="11"/>
        <v>0.07790597883093353</v>
      </c>
      <c r="H53" s="113">
        <f t="shared" si="12"/>
        <v>1.2649947554114618</v>
      </c>
      <c r="I53" s="54"/>
      <c r="J53" s="111">
        <f t="shared" si="13"/>
        <v>30.019925879666552</v>
      </c>
      <c r="K53" s="111">
        <f t="shared" si="13"/>
        <v>144.18383005117695</v>
      </c>
      <c r="L53" s="111">
        <f t="shared" si="13"/>
        <v>77.22900877591287</v>
      </c>
      <c r="M53" s="41"/>
      <c r="N53" s="92"/>
      <c r="O53" s="92"/>
      <c r="P53" s="92"/>
    </row>
    <row r="54" spans="1:16" s="24" customFormat="1" ht="15.75">
      <c r="A54" s="24" t="s">
        <v>27</v>
      </c>
      <c r="B54" s="114" t="str">
        <f t="shared" si="7"/>
        <v>-</v>
      </c>
      <c r="C54" s="113">
        <f t="shared" si="8"/>
        <v>0.005152652482444914</v>
      </c>
      <c r="D54" s="113">
        <f t="shared" si="9"/>
        <v>0.13912161702601264</v>
      </c>
      <c r="E54" s="96"/>
      <c r="F54" s="113">
        <f t="shared" si="10"/>
        <v>9.535615523982073E-05</v>
      </c>
      <c r="G54" s="113">
        <f t="shared" si="11"/>
        <v>0.005339944693429961</v>
      </c>
      <c r="H54" s="113">
        <f t="shared" si="12"/>
        <v>0.15571660150662725</v>
      </c>
      <c r="I54" s="54"/>
      <c r="J54" s="112" t="str">
        <f t="shared" si="13"/>
        <v>n/a</v>
      </c>
      <c r="K54" s="111">
        <f t="shared" si="13"/>
        <v>96.49261889892823</v>
      </c>
      <c r="L54" s="111">
        <f t="shared" si="13"/>
        <v>89.34282901113255</v>
      </c>
      <c r="M54" s="41"/>
      <c r="N54" s="92"/>
      <c r="O54" s="92"/>
      <c r="P54" s="92"/>
    </row>
    <row r="55" spans="1:16" s="24" customFormat="1" ht="15.75">
      <c r="A55" s="24" t="s">
        <v>28</v>
      </c>
      <c r="B55" s="114" t="str">
        <f t="shared" si="7"/>
        <v>-</v>
      </c>
      <c r="C55" s="113">
        <f t="shared" si="8"/>
        <v>0.020610609929779655</v>
      </c>
      <c r="D55" s="113">
        <f t="shared" si="9"/>
        <v>0.08038137872614065</v>
      </c>
      <c r="E55" s="96"/>
      <c r="F55" s="113">
        <f t="shared" si="10"/>
        <v>0.0011442738628778487</v>
      </c>
      <c r="G55" s="113">
        <f t="shared" si="11"/>
        <v>0.01573376561457042</v>
      </c>
      <c r="H55" s="113">
        <f t="shared" si="12"/>
        <v>0.09230475827214646</v>
      </c>
      <c r="I55" s="54"/>
      <c r="J55" s="112" t="str">
        <f t="shared" si="13"/>
        <v>n/a</v>
      </c>
      <c r="K55" s="111">
        <f t="shared" si="13"/>
        <v>130.99604020218138</v>
      </c>
      <c r="L55" s="111">
        <f t="shared" si="13"/>
        <v>87.08259490713192</v>
      </c>
      <c r="M55" s="41"/>
      <c r="N55" s="92"/>
      <c r="O55" s="92"/>
      <c r="P55" s="92"/>
    </row>
    <row r="56" spans="1:16" s="24" customFormat="1" ht="15.75">
      <c r="A56" s="9" t="s">
        <v>19</v>
      </c>
      <c r="B56" s="113">
        <f t="shared" si="7"/>
        <v>0.020610609929779655</v>
      </c>
      <c r="C56" s="113">
        <f t="shared" si="8"/>
        <v>0.5595780595935176</v>
      </c>
      <c r="D56" s="113">
        <f t="shared" si="9"/>
        <v>3.0462481476214327</v>
      </c>
      <c r="E56" s="96"/>
      <c r="F56" s="113">
        <f t="shared" si="10"/>
        <v>0.018975874892724325</v>
      </c>
      <c r="G56" s="113">
        <f t="shared" si="11"/>
        <v>0.42404882235148283</v>
      </c>
      <c r="H56" s="113">
        <f t="shared" si="12"/>
        <v>3.371889005435301</v>
      </c>
      <c r="I56" s="29"/>
      <c r="J56" s="111">
        <f t="shared" si="13"/>
        <v>108.6148072028137</v>
      </c>
      <c r="K56" s="111">
        <f t="shared" si="13"/>
        <v>131.96076255806653</v>
      </c>
      <c r="L56" s="111">
        <f t="shared" si="13"/>
        <v>90.342479918854</v>
      </c>
      <c r="M56" s="41"/>
      <c r="N56" s="92"/>
      <c r="O56" s="92"/>
      <c r="P56" s="92"/>
    </row>
    <row r="57" spans="1:16" ht="13.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</row>
    <row r="58" ht="15.75">
      <c r="A58" s="104" t="s">
        <v>36</v>
      </c>
    </row>
    <row r="59" ht="15.75">
      <c r="A59" s="104" t="s">
        <v>50</v>
      </c>
    </row>
    <row r="61" ht="12.75" hidden="1">
      <c r="A61" s="3" t="s">
        <v>45</v>
      </c>
    </row>
    <row r="62" spans="2:10" ht="12.75" hidden="1">
      <c r="B62" s="94" t="s">
        <v>2</v>
      </c>
      <c r="C62" s="94"/>
      <c r="D62" s="94"/>
      <c r="E62" s="94"/>
      <c r="F62" s="94" t="s">
        <v>30</v>
      </c>
      <c r="G62" s="94"/>
      <c r="H62" s="94"/>
      <c r="I62" s="94"/>
      <c r="J62" s="94" t="s">
        <v>31</v>
      </c>
    </row>
    <row r="63" spans="2:11" ht="12.75" hidden="1">
      <c r="B63" s="94" t="s">
        <v>18</v>
      </c>
      <c r="C63" s="94" t="s">
        <v>19</v>
      </c>
      <c r="D63" s="94"/>
      <c r="F63" s="94" t="s">
        <v>18</v>
      </c>
      <c r="G63" s="94" t="s">
        <v>19</v>
      </c>
      <c r="H63" s="94"/>
      <c r="J63" s="94" t="s">
        <v>18</v>
      </c>
      <c r="K63" s="94" t="s">
        <v>19</v>
      </c>
    </row>
    <row r="64" spans="2:11" ht="12.75" hidden="1">
      <c r="B64" s="100">
        <v>970374</v>
      </c>
      <c r="C64" s="62">
        <v>5064200</v>
      </c>
      <c r="F64" s="62">
        <v>10487000</v>
      </c>
      <c r="G64" s="102">
        <v>52084500</v>
      </c>
      <c r="J64" s="95">
        <f>SUM(B64,F64)</f>
        <v>11457374</v>
      </c>
      <c r="K64" s="95">
        <f>SUM(C64,G64)</f>
        <v>57148700</v>
      </c>
    </row>
    <row r="65" ht="12.75" hidden="1"/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9"/>
    </row>
  </sheetData>
  <mergeCells count="2">
    <mergeCell ref="H6:L6"/>
    <mergeCell ref="B6:F6"/>
  </mergeCells>
  <printOptions/>
  <pageMargins left="0.6299212598425197" right="0.35433070866141736" top="0.5905511811023623" bottom="0.9448818897637796" header="0.31496062992125984" footer="0.6692913385826772"/>
  <pageSetup horizontalDpi="300" verticalDpi="300" orientation="portrait" paperSize="9" scale="70" r:id="rId1"/>
  <rowBreaks count="1" manualBreakCount="1">
    <brk id="5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StatBase - Cross-sectional dataset viewer</dc:title>
  <dc:subject/>
  <dc:creator>user</dc:creator>
  <cp:keywords/>
  <dc:description/>
  <cp:lastModifiedBy>SCOTT BRAND</cp:lastModifiedBy>
  <cp:lastPrinted>2002-11-08T09:13:49Z</cp:lastPrinted>
  <dcterms:created xsi:type="dcterms:W3CDTF">1999-08-02T14:22:23Z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