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Appendix H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xlnm._FilterDatabase" localSheetId="0" hidden="1">'Appendix H'!$B$7:$AB$7</definedName>
    <definedName name="_Order1" hidden="1">255</definedName>
    <definedName name="compnum">#REF!</definedName>
    <definedName name="MACROS">[2]Table!$M$1:$IG$8163</definedName>
    <definedName name="MACROS2">#REF!</definedName>
    <definedName name="new" hidden="1">#REF!</definedName>
    <definedName name="_new2">#REF!</definedName>
    <definedName name="_xlnm.Print_Area" localSheetId="0">'Appendix H'!$A$1:$T$51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BN50" i="1" l="1"/>
  <c r="BP50" i="1" s="1"/>
  <c r="BL50" i="1"/>
  <c r="BK50" i="1"/>
  <c r="BM50" i="1" s="1"/>
  <c r="S50" i="1" s="1"/>
  <c r="BJ50" i="1"/>
  <c r="BH50" i="1"/>
  <c r="BB50" i="1"/>
  <c r="BD50" i="1" s="1"/>
  <c r="AZ50" i="1"/>
  <c r="AY50" i="1"/>
  <c r="BA50" i="1" s="1"/>
  <c r="O50" i="1" s="1"/>
  <c r="AX50" i="1"/>
  <c r="BC50" i="1" s="1"/>
  <c r="AV50" i="1"/>
  <c r="AP50" i="1"/>
  <c r="AR50" i="1" s="1"/>
  <c r="AN50" i="1"/>
  <c r="AM50" i="1"/>
  <c r="AO50" i="1" s="1"/>
  <c r="J50" i="1" s="1"/>
  <c r="AL50" i="1"/>
  <c r="AQ50" i="1" s="1"/>
  <c r="AJ50" i="1"/>
  <c r="AD50" i="1"/>
  <c r="AF50" i="1" s="1"/>
  <c r="AB50" i="1"/>
  <c r="AA50" i="1"/>
  <c r="AC50" i="1" s="1"/>
  <c r="Z50" i="1"/>
  <c r="X50" i="1"/>
  <c r="C50" i="1" s="1"/>
  <c r="Q50" i="1"/>
  <c r="M50" i="1"/>
  <c r="H50" i="1"/>
  <c r="F50" i="1"/>
  <c r="U49" i="1"/>
  <c r="BM48" i="1"/>
  <c r="S48" i="1" s="1"/>
  <c r="BL48" i="1"/>
  <c r="BN48" i="1" s="1"/>
  <c r="BK48" i="1"/>
  <c r="BJ48" i="1"/>
  <c r="BH48" i="1"/>
  <c r="AZ48" i="1"/>
  <c r="BB48" i="1" s="1"/>
  <c r="AY48" i="1"/>
  <c r="BA48" i="1" s="1"/>
  <c r="AX48" i="1"/>
  <c r="AV48" i="1"/>
  <c r="M48" i="1" s="1"/>
  <c r="AN48" i="1"/>
  <c r="AP48" i="1" s="1"/>
  <c r="AM48" i="1"/>
  <c r="AO48" i="1" s="1"/>
  <c r="AL48" i="1"/>
  <c r="AJ48" i="1"/>
  <c r="AB48" i="1"/>
  <c r="AD48" i="1" s="1"/>
  <c r="AA48" i="1"/>
  <c r="AC48" i="1" s="1"/>
  <c r="Z48" i="1"/>
  <c r="X48" i="1"/>
  <c r="Q48" i="1"/>
  <c r="H48" i="1"/>
  <c r="C48" i="1"/>
  <c r="AM47" i="1"/>
  <c r="U47" i="1"/>
  <c r="BN46" i="1"/>
  <c r="BP46" i="1" s="1"/>
  <c r="BL46" i="1"/>
  <c r="BK46" i="1"/>
  <c r="BM46" i="1" s="1"/>
  <c r="S46" i="1" s="1"/>
  <c r="BJ46" i="1"/>
  <c r="BH46" i="1"/>
  <c r="BB46" i="1"/>
  <c r="BD46" i="1" s="1"/>
  <c r="AZ46" i="1"/>
  <c r="AY46" i="1"/>
  <c r="BA46" i="1" s="1"/>
  <c r="AX46" i="1"/>
  <c r="AV46" i="1"/>
  <c r="AP46" i="1"/>
  <c r="K46" i="1" s="1"/>
  <c r="AN46" i="1"/>
  <c r="AM46" i="1"/>
  <c r="AO46" i="1" s="1"/>
  <c r="AL46" i="1"/>
  <c r="AJ46" i="1"/>
  <c r="AD46" i="1"/>
  <c r="AF46" i="1" s="1"/>
  <c r="AB46" i="1"/>
  <c r="AA46" i="1"/>
  <c r="AC46" i="1" s="1"/>
  <c r="AE46" i="1" s="1"/>
  <c r="Z46" i="1"/>
  <c r="E46" i="1" s="1"/>
  <c r="X46" i="1"/>
  <c r="T46" i="1"/>
  <c r="U46" i="1" s="1"/>
  <c r="Q46" i="1"/>
  <c r="O46" i="1"/>
  <c r="M46" i="1"/>
  <c r="H46" i="1"/>
  <c r="F46" i="1"/>
  <c r="C46" i="1"/>
  <c r="BL45" i="1"/>
  <c r="BN45" i="1" s="1"/>
  <c r="BP45" i="1" s="1"/>
  <c r="BK45" i="1"/>
  <c r="BM45" i="1" s="1"/>
  <c r="BJ45" i="1"/>
  <c r="BH45" i="1"/>
  <c r="AZ45" i="1"/>
  <c r="BB45" i="1" s="1"/>
  <c r="BD45" i="1" s="1"/>
  <c r="AY45" i="1"/>
  <c r="BA45" i="1" s="1"/>
  <c r="BC45" i="1" s="1"/>
  <c r="AX45" i="1"/>
  <c r="AV45" i="1"/>
  <c r="M45" i="1" s="1"/>
  <c r="AR45" i="1"/>
  <c r="AQ45" i="1"/>
  <c r="AN45" i="1"/>
  <c r="AP45" i="1" s="1"/>
  <c r="K45" i="1" s="1"/>
  <c r="AM45" i="1"/>
  <c r="AO45" i="1" s="1"/>
  <c r="AL45" i="1"/>
  <c r="AJ45" i="1"/>
  <c r="AB45" i="1"/>
  <c r="AD45" i="1" s="1"/>
  <c r="F45" i="1" s="1"/>
  <c r="AA45" i="1"/>
  <c r="AC45" i="1" s="1"/>
  <c r="E45" i="1" s="1"/>
  <c r="Z45" i="1"/>
  <c r="X45" i="1"/>
  <c r="T45" i="1"/>
  <c r="U45" i="1" s="1"/>
  <c r="Q45" i="1"/>
  <c r="O45" i="1"/>
  <c r="J45" i="1"/>
  <c r="H45" i="1"/>
  <c r="C45" i="1"/>
  <c r="BP44" i="1"/>
  <c r="BM44" i="1"/>
  <c r="S44" i="1" s="1"/>
  <c r="BL44" i="1"/>
  <c r="BN44" i="1" s="1"/>
  <c r="T44" i="1" s="1"/>
  <c r="BK44" i="1"/>
  <c r="BJ44" i="1"/>
  <c r="BH44" i="1"/>
  <c r="BA44" i="1"/>
  <c r="O44" i="1" s="1"/>
  <c r="AZ44" i="1"/>
  <c r="BB44" i="1" s="1"/>
  <c r="BD44" i="1" s="1"/>
  <c r="AY44" i="1"/>
  <c r="AX44" i="1"/>
  <c r="AV44" i="1"/>
  <c r="M44" i="1" s="1"/>
  <c r="AR44" i="1"/>
  <c r="AO44" i="1"/>
  <c r="J44" i="1" s="1"/>
  <c r="AN44" i="1"/>
  <c r="AP44" i="1" s="1"/>
  <c r="AM44" i="1"/>
  <c r="AL44" i="1"/>
  <c r="AJ44" i="1"/>
  <c r="H44" i="1" s="1"/>
  <c r="AC44" i="1"/>
  <c r="AE44" i="1" s="1"/>
  <c r="AB44" i="1"/>
  <c r="AD44" i="1" s="1"/>
  <c r="F44" i="1" s="1"/>
  <c r="AA44" i="1"/>
  <c r="Z44" i="1"/>
  <c r="X44" i="1"/>
  <c r="C44" i="1" s="1"/>
  <c r="Q44" i="1"/>
  <c r="U44" i="1" s="1"/>
  <c r="K44" i="1"/>
  <c r="E44" i="1"/>
  <c r="BN43" i="1"/>
  <c r="BM43" i="1"/>
  <c r="S43" i="1" s="1"/>
  <c r="BL43" i="1"/>
  <c r="BK43" i="1"/>
  <c r="BJ43" i="1"/>
  <c r="BH43" i="1"/>
  <c r="BB43" i="1"/>
  <c r="BA43" i="1"/>
  <c r="O43" i="1" s="1"/>
  <c r="AZ43" i="1"/>
  <c r="AY43" i="1"/>
  <c r="AX43" i="1"/>
  <c r="BC43" i="1" s="1"/>
  <c r="AV43" i="1"/>
  <c r="AP43" i="1"/>
  <c r="AO43" i="1"/>
  <c r="J43" i="1" s="1"/>
  <c r="AN43" i="1"/>
  <c r="AM43" i="1"/>
  <c r="AL43" i="1"/>
  <c r="AJ43" i="1"/>
  <c r="H43" i="1" s="1"/>
  <c r="AD43" i="1"/>
  <c r="AC43" i="1"/>
  <c r="AB43" i="1"/>
  <c r="AA43" i="1"/>
  <c r="Z43" i="1"/>
  <c r="AE43" i="1" s="1"/>
  <c r="X43" i="1"/>
  <c r="C43" i="1" s="1"/>
  <c r="Q43" i="1"/>
  <c r="M43" i="1"/>
  <c r="BN42" i="1"/>
  <c r="BL42" i="1"/>
  <c r="BK42" i="1"/>
  <c r="BM42" i="1" s="1"/>
  <c r="S42" i="1" s="1"/>
  <c r="BJ42" i="1"/>
  <c r="BO42" i="1" s="1"/>
  <c r="BH42" i="1"/>
  <c r="BB42" i="1"/>
  <c r="AZ42" i="1"/>
  <c r="AY42" i="1"/>
  <c r="BA42" i="1" s="1"/>
  <c r="AX42" i="1"/>
  <c r="BC42" i="1" s="1"/>
  <c r="AV42" i="1"/>
  <c r="AP42" i="1"/>
  <c r="AN42" i="1"/>
  <c r="AM42" i="1"/>
  <c r="AO42" i="1" s="1"/>
  <c r="J42" i="1" s="1"/>
  <c r="AL42" i="1"/>
  <c r="AQ42" i="1" s="1"/>
  <c r="AJ42" i="1"/>
  <c r="AD42" i="1"/>
  <c r="AF42" i="1" s="1"/>
  <c r="AB42" i="1"/>
  <c r="AA42" i="1"/>
  <c r="AC42" i="1" s="1"/>
  <c r="Z42" i="1"/>
  <c r="X42" i="1"/>
  <c r="C42" i="1" s="1"/>
  <c r="T42" i="1"/>
  <c r="Q42" i="1"/>
  <c r="O42" i="1"/>
  <c r="M42" i="1"/>
  <c r="H42" i="1"/>
  <c r="BP41" i="1"/>
  <c r="BO41" i="1"/>
  <c r="BL41" i="1"/>
  <c r="BN41" i="1" s="1"/>
  <c r="BK41" i="1"/>
  <c r="BM41" i="1" s="1"/>
  <c r="S41" i="1" s="1"/>
  <c r="BJ41" i="1"/>
  <c r="BH41" i="1"/>
  <c r="AZ41" i="1"/>
  <c r="BB41" i="1" s="1"/>
  <c r="BD41" i="1" s="1"/>
  <c r="AY41" i="1"/>
  <c r="BA41" i="1" s="1"/>
  <c r="O41" i="1" s="1"/>
  <c r="AX41" i="1"/>
  <c r="AV41" i="1"/>
  <c r="AR41" i="1"/>
  <c r="AQ41" i="1"/>
  <c r="AN41" i="1"/>
  <c r="AP41" i="1" s="1"/>
  <c r="K41" i="1" s="1"/>
  <c r="AM41" i="1"/>
  <c r="AO41" i="1" s="1"/>
  <c r="J41" i="1" s="1"/>
  <c r="AL41" i="1"/>
  <c r="AJ41" i="1"/>
  <c r="AB41" i="1"/>
  <c r="AD41" i="1" s="1"/>
  <c r="F41" i="1" s="1"/>
  <c r="AA41" i="1"/>
  <c r="AC41" i="1" s="1"/>
  <c r="AE41" i="1" s="1"/>
  <c r="Z41" i="1"/>
  <c r="X41" i="1"/>
  <c r="T41" i="1"/>
  <c r="U41" i="1" s="1"/>
  <c r="Q41" i="1"/>
  <c r="P41" i="1"/>
  <c r="M41" i="1"/>
  <c r="H41" i="1"/>
  <c r="C41" i="1"/>
  <c r="BP40" i="1"/>
  <c r="BM40" i="1"/>
  <c r="BL40" i="1"/>
  <c r="BN40" i="1" s="1"/>
  <c r="T40" i="1" s="1"/>
  <c r="BK40" i="1"/>
  <c r="BJ40" i="1"/>
  <c r="BH40" i="1"/>
  <c r="BA40" i="1"/>
  <c r="AZ40" i="1"/>
  <c r="BB40" i="1" s="1"/>
  <c r="BD40" i="1" s="1"/>
  <c r="AY40" i="1"/>
  <c r="AX40" i="1"/>
  <c r="AV40" i="1"/>
  <c r="M40" i="1" s="1"/>
  <c r="AR40" i="1"/>
  <c r="AO40" i="1"/>
  <c r="AQ40" i="1" s="1"/>
  <c r="AN40" i="1"/>
  <c r="AP40" i="1" s="1"/>
  <c r="K40" i="1" s="1"/>
  <c r="AM40" i="1"/>
  <c r="AL40" i="1"/>
  <c r="AJ40" i="1"/>
  <c r="H40" i="1" s="1"/>
  <c r="AC40" i="1"/>
  <c r="AE40" i="1" s="1"/>
  <c r="AB40" i="1"/>
  <c r="AD40" i="1" s="1"/>
  <c r="F40" i="1" s="1"/>
  <c r="AA40" i="1"/>
  <c r="Z40" i="1"/>
  <c r="X40" i="1"/>
  <c r="U40" i="1"/>
  <c r="Q40" i="1"/>
  <c r="J40" i="1"/>
  <c r="C40" i="1"/>
  <c r="BN39" i="1"/>
  <c r="BM39" i="1"/>
  <c r="BL39" i="1"/>
  <c r="BK39" i="1"/>
  <c r="BJ39" i="1"/>
  <c r="BH39" i="1"/>
  <c r="Q39" i="1" s="1"/>
  <c r="U39" i="1" s="1"/>
  <c r="BB39" i="1"/>
  <c r="BA39" i="1"/>
  <c r="AZ39" i="1"/>
  <c r="AY39" i="1"/>
  <c r="AX39" i="1"/>
  <c r="AV39" i="1"/>
  <c r="M39" i="1" s="1"/>
  <c r="AP39" i="1"/>
  <c r="AO39" i="1"/>
  <c r="J39" i="1" s="1"/>
  <c r="AN39" i="1"/>
  <c r="AM39" i="1"/>
  <c r="AL39" i="1"/>
  <c r="AJ39" i="1"/>
  <c r="H39" i="1" s="1"/>
  <c r="AD39" i="1"/>
  <c r="AC39" i="1"/>
  <c r="E39" i="1" s="1"/>
  <c r="AB39" i="1"/>
  <c r="AA39" i="1"/>
  <c r="Z39" i="1"/>
  <c r="X39" i="1"/>
  <c r="C39" i="1" s="1"/>
  <c r="T39" i="1"/>
  <c r="S39" i="1"/>
  <c r="O39" i="1"/>
  <c r="K39" i="1"/>
  <c r="F39" i="1"/>
  <c r="BP38" i="1"/>
  <c r="BN38" i="1"/>
  <c r="T38" i="1" s="1"/>
  <c r="U38" i="1" s="1"/>
  <c r="BL38" i="1"/>
  <c r="BK38" i="1"/>
  <c r="BM38" i="1" s="1"/>
  <c r="S38" i="1" s="1"/>
  <c r="BJ38" i="1"/>
  <c r="BO38" i="1" s="1"/>
  <c r="BH38" i="1"/>
  <c r="AZ38" i="1"/>
  <c r="BB38" i="1" s="1"/>
  <c r="AY38" i="1"/>
  <c r="BA38" i="1" s="1"/>
  <c r="O38" i="1" s="1"/>
  <c r="AX38" i="1"/>
  <c r="BC38" i="1" s="1"/>
  <c r="AV38" i="1"/>
  <c r="AP38" i="1"/>
  <c r="K38" i="1" s="1"/>
  <c r="AN38" i="1"/>
  <c r="AM38" i="1"/>
  <c r="AO38" i="1" s="1"/>
  <c r="J38" i="1" s="1"/>
  <c r="AL38" i="1"/>
  <c r="AQ38" i="1" s="1"/>
  <c r="AJ38" i="1"/>
  <c r="AB38" i="1"/>
  <c r="AD38" i="1" s="1"/>
  <c r="AF38" i="1" s="1"/>
  <c r="AA38" i="1"/>
  <c r="AC38" i="1" s="1"/>
  <c r="Z38" i="1"/>
  <c r="E38" i="1" s="1"/>
  <c r="X38" i="1"/>
  <c r="Q38" i="1"/>
  <c r="M38" i="1"/>
  <c r="H38" i="1"/>
  <c r="C38" i="1"/>
  <c r="BL37" i="1"/>
  <c r="BN37" i="1" s="1"/>
  <c r="BP37" i="1" s="1"/>
  <c r="BK37" i="1"/>
  <c r="BM37" i="1" s="1"/>
  <c r="BJ37" i="1"/>
  <c r="BH37" i="1"/>
  <c r="BD37" i="1"/>
  <c r="BA37" i="1"/>
  <c r="BC37" i="1" s="1"/>
  <c r="AZ37" i="1"/>
  <c r="BB37" i="1" s="1"/>
  <c r="AY37" i="1"/>
  <c r="AX37" i="1"/>
  <c r="AV37" i="1"/>
  <c r="M37" i="1" s="1"/>
  <c r="AQ37" i="1"/>
  <c r="AO37" i="1"/>
  <c r="AN37" i="1"/>
  <c r="AP37" i="1" s="1"/>
  <c r="AR37" i="1" s="1"/>
  <c r="AM37" i="1"/>
  <c r="AL37" i="1"/>
  <c r="AJ37" i="1"/>
  <c r="AF37" i="1"/>
  <c r="AB37" i="1"/>
  <c r="AD37" i="1" s="1"/>
  <c r="F37" i="1" s="1"/>
  <c r="AA37" i="1"/>
  <c r="AC37" i="1" s="1"/>
  <c r="Z37" i="1"/>
  <c r="X37" i="1"/>
  <c r="T37" i="1"/>
  <c r="U37" i="1" s="1"/>
  <c r="Q37" i="1"/>
  <c r="P37" i="1"/>
  <c r="K37" i="1"/>
  <c r="J37" i="1"/>
  <c r="H37" i="1"/>
  <c r="C37" i="1"/>
  <c r="BM36" i="1"/>
  <c r="S36" i="1" s="1"/>
  <c r="BL36" i="1"/>
  <c r="BN36" i="1" s="1"/>
  <c r="BP36" i="1" s="1"/>
  <c r="BK36" i="1"/>
  <c r="BJ36" i="1"/>
  <c r="BO36" i="1" s="1"/>
  <c r="BH36" i="1"/>
  <c r="AZ36" i="1"/>
  <c r="BB36" i="1" s="1"/>
  <c r="AY36" i="1"/>
  <c r="BA36" i="1" s="1"/>
  <c r="O36" i="1" s="1"/>
  <c r="AX36" i="1"/>
  <c r="AV36" i="1"/>
  <c r="M36" i="1" s="1"/>
  <c r="AN36" i="1"/>
  <c r="AP36" i="1" s="1"/>
  <c r="AM36" i="1"/>
  <c r="AO36" i="1" s="1"/>
  <c r="J36" i="1" s="1"/>
  <c r="AL36" i="1"/>
  <c r="AJ36" i="1"/>
  <c r="AB36" i="1"/>
  <c r="AD36" i="1" s="1"/>
  <c r="AA36" i="1"/>
  <c r="AC36" i="1" s="1"/>
  <c r="E36" i="1" s="1"/>
  <c r="Z36" i="1"/>
  <c r="X36" i="1"/>
  <c r="C36" i="1" s="1"/>
  <c r="T36" i="1"/>
  <c r="Q36" i="1"/>
  <c r="H36" i="1"/>
  <c r="BP35" i="1"/>
  <c r="BM35" i="1"/>
  <c r="BL35" i="1"/>
  <c r="BN35" i="1" s="1"/>
  <c r="BK35" i="1"/>
  <c r="BJ35" i="1"/>
  <c r="BO35" i="1" s="1"/>
  <c r="BH35" i="1"/>
  <c r="BA35" i="1"/>
  <c r="AZ35" i="1"/>
  <c r="BB35" i="1" s="1"/>
  <c r="BD35" i="1" s="1"/>
  <c r="AY35" i="1"/>
  <c r="AX35" i="1"/>
  <c r="BC35" i="1" s="1"/>
  <c r="AV35" i="1"/>
  <c r="AR35" i="1"/>
  <c r="AN35" i="1"/>
  <c r="AP35" i="1" s="1"/>
  <c r="K35" i="1" s="1"/>
  <c r="AM35" i="1"/>
  <c r="AO35" i="1" s="1"/>
  <c r="AL35" i="1"/>
  <c r="AQ35" i="1" s="1"/>
  <c r="AJ35" i="1"/>
  <c r="AF35" i="1"/>
  <c r="AB35" i="1"/>
  <c r="AD35" i="1" s="1"/>
  <c r="F35" i="1" s="1"/>
  <c r="AA35" i="1"/>
  <c r="AC35" i="1" s="1"/>
  <c r="AE35" i="1" s="1"/>
  <c r="Z35" i="1"/>
  <c r="E35" i="1" s="1"/>
  <c r="X35" i="1"/>
  <c r="T35" i="1"/>
  <c r="U35" i="1" s="1"/>
  <c r="S35" i="1"/>
  <c r="Q35" i="1"/>
  <c r="O35" i="1"/>
  <c r="M35" i="1"/>
  <c r="J35" i="1"/>
  <c r="H35" i="1"/>
  <c r="C35" i="1"/>
  <c r="U34" i="1"/>
  <c r="BN33" i="1"/>
  <c r="T33" i="1" s="1"/>
  <c r="BM33" i="1"/>
  <c r="BL33" i="1"/>
  <c r="BK33" i="1"/>
  <c r="BJ33" i="1"/>
  <c r="BO33" i="1" s="1"/>
  <c r="BH33" i="1"/>
  <c r="BB33" i="1"/>
  <c r="BA33" i="1"/>
  <c r="O33" i="1" s="1"/>
  <c r="AZ33" i="1"/>
  <c r="AY33" i="1"/>
  <c r="AX33" i="1"/>
  <c r="AV33" i="1"/>
  <c r="M33" i="1" s="1"/>
  <c r="AP33" i="1"/>
  <c r="AO33" i="1"/>
  <c r="J33" i="1" s="1"/>
  <c r="AN33" i="1"/>
  <c r="AM33" i="1"/>
  <c r="AL33" i="1"/>
  <c r="AQ33" i="1" s="1"/>
  <c r="AJ33" i="1"/>
  <c r="AD33" i="1"/>
  <c r="AC33" i="1"/>
  <c r="AB33" i="1"/>
  <c r="AA33" i="1"/>
  <c r="Z33" i="1"/>
  <c r="AE33" i="1" s="1"/>
  <c r="X33" i="1"/>
  <c r="C33" i="1" s="1"/>
  <c r="S33" i="1"/>
  <c r="Q33" i="1"/>
  <c r="H33" i="1"/>
  <c r="BN32" i="1"/>
  <c r="BP32" i="1" s="1"/>
  <c r="BL32" i="1"/>
  <c r="BK32" i="1"/>
  <c r="BM32" i="1" s="1"/>
  <c r="BJ32" i="1"/>
  <c r="BO32" i="1" s="1"/>
  <c r="BH32" i="1"/>
  <c r="BB32" i="1"/>
  <c r="P32" i="1" s="1"/>
  <c r="AZ32" i="1"/>
  <c r="AY32" i="1"/>
  <c r="BA32" i="1" s="1"/>
  <c r="AX32" i="1"/>
  <c r="BC32" i="1" s="1"/>
  <c r="AV32" i="1"/>
  <c r="AN32" i="1"/>
  <c r="AP32" i="1" s="1"/>
  <c r="AM32" i="1"/>
  <c r="AO32" i="1" s="1"/>
  <c r="J32" i="1" s="1"/>
  <c r="AL32" i="1"/>
  <c r="AQ32" i="1" s="1"/>
  <c r="AJ32" i="1"/>
  <c r="AB32" i="1"/>
  <c r="AD32" i="1" s="1"/>
  <c r="AA32" i="1"/>
  <c r="AC32" i="1" s="1"/>
  <c r="Z32" i="1"/>
  <c r="X32" i="1"/>
  <c r="T32" i="1"/>
  <c r="U32" i="1" s="1"/>
  <c r="S32" i="1"/>
  <c r="Q32" i="1"/>
  <c r="O32" i="1"/>
  <c r="M32" i="1"/>
  <c r="H32" i="1"/>
  <c r="C32" i="1"/>
  <c r="BM31" i="1"/>
  <c r="S31" i="1" s="1"/>
  <c r="BL31" i="1"/>
  <c r="BN31" i="1" s="1"/>
  <c r="T31" i="1" s="1"/>
  <c r="BK31" i="1"/>
  <c r="BJ31" i="1"/>
  <c r="BH31" i="1"/>
  <c r="AZ31" i="1"/>
  <c r="BB31" i="1" s="1"/>
  <c r="BD31" i="1" s="1"/>
  <c r="AY31" i="1"/>
  <c r="BA31" i="1" s="1"/>
  <c r="AX31" i="1"/>
  <c r="AV31" i="1"/>
  <c r="M31" i="1" s="1"/>
  <c r="AR31" i="1"/>
  <c r="AN31" i="1"/>
  <c r="AP31" i="1" s="1"/>
  <c r="AM31" i="1"/>
  <c r="AO31" i="1" s="1"/>
  <c r="AL31" i="1"/>
  <c r="AJ31" i="1"/>
  <c r="AE31" i="1"/>
  <c r="AC31" i="1"/>
  <c r="E31" i="1" s="1"/>
  <c r="AB31" i="1"/>
  <c r="AD31" i="1" s="1"/>
  <c r="F31" i="1" s="1"/>
  <c r="AA31" i="1"/>
  <c r="Z31" i="1"/>
  <c r="X31" i="1"/>
  <c r="C31" i="1" s="1"/>
  <c r="Q31" i="1"/>
  <c r="U31" i="1" s="1"/>
  <c r="P31" i="1"/>
  <c r="K31" i="1"/>
  <c r="H31" i="1"/>
  <c r="U30" i="1"/>
  <c r="BN29" i="1"/>
  <c r="BL29" i="1"/>
  <c r="BK29" i="1"/>
  <c r="BM29" i="1" s="1"/>
  <c r="BJ29" i="1"/>
  <c r="BH29" i="1"/>
  <c r="BB29" i="1"/>
  <c r="AZ29" i="1"/>
  <c r="AY29" i="1"/>
  <c r="BA29" i="1" s="1"/>
  <c r="AX29" i="1"/>
  <c r="AV29" i="1"/>
  <c r="AP29" i="1"/>
  <c r="K29" i="1" s="1"/>
  <c r="AO29" i="1"/>
  <c r="J29" i="1" s="1"/>
  <c r="AN29" i="1"/>
  <c r="AM29" i="1"/>
  <c r="AL29" i="1"/>
  <c r="AQ29" i="1" s="1"/>
  <c r="AJ29" i="1"/>
  <c r="H29" i="1" s="1"/>
  <c r="AD29" i="1"/>
  <c r="AC29" i="1"/>
  <c r="E29" i="1" s="1"/>
  <c r="AB29" i="1"/>
  <c r="AA29" i="1"/>
  <c r="Z29" i="1"/>
  <c r="X29" i="1"/>
  <c r="C29" i="1" s="1"/>
  <c r="T29" i="1"/>
  <c r="Q29" i="1"/>
  <c r="M29" i="1"/>
  <c r="F29" i="1"/>
  <c r="BN28" i="1"/>
  <c r="T28" i="1" s="1"/>
  <c r="U28" i="1" s="1"/>
  <c r="BL28" i="1"/>
  <c r="BK28" i="1"/>
  <c r="BM28" i="1" s="1"/>
  <c r="BJ28" i="1"/>
  <c r="BO28" i="1" s="1"/>
  <c r="BH28" i="1"/>
  <c r="AZ28" i="1"/>
  <c r="BB28" i="1" s="1"/>
  <c r="AY28" i="1"/>
  <c r="BA28" i="1" s="1"/>
  <c r="O28" i="1" s="1"/>
  <c r="AX28" i="1"/>
  <c r="BC28" i="1" s="1"/>
  <c r="AV28" i="1"/>
  <c r="AR28" i="1"/>
  <c r="AP28" i="1"/>
  <c r="K28" i="1" s="1"/>
  <c r="AN28" i="1"/>
  <c r="AM28" i="1"/>
  <c r="AO28" i="1" s="1"/>
  <c r="J28" i="1" s="1"/>
  <c r="AL28" i="1"/>
  <c r="AQ28" i="1" s="1"/>
  <c r="AJ28" i="1"/>
  <c r="AD28" i="1"/>
  <c r="AF28" i="1" s="1"/>
  <c r="AB28" i="1"/>
  <c r="AA28" i="1"/>
  <c r="AC28" i="1" s="1"/>
  <c r="Z28" i="1"/>
  <c r="E28" i="1" s="1"/>
  <c r="X28" i="1"/>
  <c r="S28" i="1"/>
  <c r="Q28" i="1"/>
  <c r="M28" i="1"/>
  <c r="H28" i="1"/>
  <c r="C28" i="1"/>
  <c r="BL27" i="1"/>
  <c r="BN27" i="1" s="1"/>
  <c r="BP27" i="1" s="1"/>
  <c r="BK27" i="1"/>
  <c r="BM27" i="1" s="1"/>
  <c r="BJ27" i="1"/>
  <c r="BH27" i="1"/>
  <c r="BD27" i="1"/>
  <c r="AZ27" i="1"/>
  <c r="BB27" i="1" s="1"/>
  <c r="AY27" i="1"/>
  <c r="BA27" i="1" s="1"/>
  <c r="AX27" i="1"/>
  <c r="AV27" i="1"/>
  <c r="M27" i="1" s="1"/>
  <c r="AQ27" i="1"/>
  <c r="AO27" i="1"/>
  <c r="J27" i="1" s="1"/>
  <c r="AN27" i="1"/>
  <c r="AP27" i="1" s="1"/>
  <c r="AR27" i="1" s="1"/>
  <c r="AM27" i="1"/>
  <c r="AL27" i="1"/>
  <c r="AJ27" i="1"/>
  <c r="AC27" i="1"/>
  <c r="AE27" i="1" s="1"/>
  <c r="AB27" i="1"/>
  <c r="AD27" i="1" s="1"/>
  <c r="F27" i="1" s="1"/>
  <c r="AA27" i="1"/>
  <c r="Z27" i="1"/>
  <c r="X27" i="1"/>
  <c r="C27" i="1" s="1"/>
  <c r="Q27" i="1"/>
  <c r="P27" i="1"/>
  <c r="K27" i="1"/>
  <c r="H27" i="1"/>
  <c r="BN26" i="1"/>
  <c r="T26" i="1" s="1"/>
  <c r="BM26" i="1"/>
  <c r="BL26" i="1"/>
  <c r="BK26" i="1"/>
  <c r="BJ26" i="1"/>
  <c r="BO26" i="1" s="1"/>
  <c r="BH26" i="1"/>
  <c r="BA26" i="1"/>
  <c r="O26" i="1" s="1"/>
  <c r="AZ26" i="1"/>
  <c r="BB26" i="1" s="1"/>
  <c r="AY26" i="1"/>
  <c r="AX26" i="1"/>
  <c r="AV26" i="1"/>
  <c r="M26" i="1" s="1"/>
  <c r="AO26" i="1"/>
  <c r="AN26" i="1"/>
  <c r="AP26" i="1" s="1"/>
  <c r="AM26" i="1"/>
  <c r="AL26" i="1"/>
  <c r="AJ26" i="1"/>
  <c r="H26" i="1" s="1"/>
  <c r="AF26" i="1"/>
  <c r="AD26" i="1"/>
  <c r="AC26" i="1"/>
  <c r="AB26" i="1"/>
  <c r="AA26" i="1"/>
  <c r="Z26" i="1"/>
  <c r="AE26" i="1" s="1"/>
  <c r="X26" i="1"/>
  <c r="S26" i="1"/>
  <c r="Q26" i="1"/>
  <c r="U26" i="1" s="1"/>
  <c r="J26" i="1"/>
  <c r="E26" i="1"/>
  <c r="C26" i="1"/>
  <c r="BN25" i="1"/>
  <c r="T25" i="1" s="1"/>
  <c r="BM25" i="1"/>
  <c r="BL25" i="1"/>
  <c r="BK25" i="1"/>
  <c r="BJ25" i="1"/>
  <c r="BO25" i="1" s="1"/>
  <c r="BH25" i="1"/>
  <c r="BB25" i="1"/>
  <c r="BD25" i="1" s="1"/>
  <c r="BA25" i="1"/>
  <c r="O25" i="1" s="1"/>
  <c r="AZ25" i="1"/>
  <c r="AY25" i="1"/>
  <c r="AX25" i="1"/>
  <c r="BC25" i="1" s="1"/>
  <c r="AV25" i="1"/>
  <c r="AP25" i="1"/>
  <c r="K25" i="1" s="1"/>
  <c r="AO25" i="1"/>
  <c r="J25" i="1" s="1"/>
  <c r="AN25" i="1"/>
  <c r="AM25" i="1"/>
  <c r="AL25" i="1"/>
  <c r="AQ25" i="1" s="1"/>
  <c r="AJ25" i="1"/>
  <c r="H25" i="1" s="1"/>
  <c r="AD25" i="1"/>
  <c r="AF25" i="1" s="1"/>
  <c r="AC25" i="1"/>
  <c r="AB25" i="1"/>
  <c r="AA25" i="1"/>
  <c r="Z25" i="1"/>
  <c r="AE25" i="1" s="1"/>
  <c r="X25" i="1"/>
  <c r="C25" i="1" s="1"/>
  <c r="S25" i="1"/>
  <c r="Q25" i="1"/>
  <c r="M25" i="1"/>
  <c r="F25" i="1"/>
  <c r="U24" i="1"/>
  <c r="BL23" i="1"/>
  <c r="BN23" i="1" s="1"/>
  <c r="BK23" i="1"/>
  <c r="BM23" i="1" s="1"/>
  <c r="BJ23" i="1"/>
  <c r="BH23" i="1"/>
  <c r="AZ23" i="1"/>
  <c r="BB23" i="1" s="1"/>
  <c r="BD23" i="1" s="1"/>
  <c r="AY23" i="1"/>
  <c r="BA23" i="1" s="1"/>
  <c r="AX23" i="1"/>
  <c r="AV23" i="1"/>
  <c r="M23" i="1" s="1"/>
  <c r="AN23" i="1"/>
  <c r="AP23" i="1" s="1"/>
  <c r="K23" i="1" s="1"/>
  <c r="AM23" i="1"/>
  <c r="AO23" i="1" s="1"/>
  <c r="AQ23" i="1" s="1"/>
  <c r="AL23" i="1"/>
  <c r="AJ23" i="1"/>
  <c r="AF23" i="1"/>
  <c r="AB23" i="1"/>
  <c r="AD23" i="1" s="1"/>
  <c r="F23" i="1" s="1"/>
  <c r="AA23" i="1"/>
  <c r="AC23" i="1" s="1"/>
  <c r="Z23" i="1"/>
  <c r="X23" i="1"/>
  <c r="Q23" i="1"/>
  <c r="P23" i="1"/>
  <c r="J23" i="1"/>
  <c r="H23" i="1"/>
  <c r="C23" i="1"/>
  <c r="U22" i="1"/>
  <c r="BN21" i="1"/>
  <c r="BM21" i="1"/>
  <c r="BL21" i="1"/>
  <c r="BK21" i="1"/>
  <c r="BJ21" i="1"/>
  <c r="BO21" i="1" s="1"/>
  <c r="BH21" i="1"/>
  <c r="BB21" i="1"/>
  <c r="AZ21" i="1"/>
  <c r="AY21" i="1"/>
  <c r="BA21" i="1" s="1"/>
  <c r="O21" i="1" s="1"/>
  <c r="AX21" i="1"/>
  <c r="AV21" i="1"/>
  <c r="AP21" i="1"/>
  <c r="AN21" i="1"/>
  <c r="AM21" i="1"/>
  <c r="AO21" i="1" s="1"/>
  <c r="J21" i="1" s="1"/>
  <c r="AL21" i="1"/>
  <c r="AQ21" i="1" s="1"/>
  <c r="AJ21" i="1"/>
  <c r="AD21" i="1"/>
  <c r="AF21" i="1" s="1"/>
  <c r="AB21" i="1"/>
  <c r="AA21" i="1"/>
  <c r="AC21" i="1" s="1"/>
  <c r="Z21" i="1"/>
  <c r="F21" i="1" s="1"/>
  <c r="X21" i="1"/>
  <c r="C21" i="1" s="1"/>
  <c r="S21" i="1"/>
  <c r="Q21" i="1"/>
  <c r="M21" i="1"/>
  <c r="H21" i="1"/>
  <c r="BL20" i="1"/>
  <c r="BN20" i="1" s="1"/>
  <c r="BP20" i="1" s="1"/>
  <c r="BK20" i="1"/>
  <c r="BM20" i="1" s="1"/>
  <c r="S20" i="1" s="1"/>
  <c r="BJ20" i="1"/>
  <c r="BH20" i="1"/>
  <c r="AZ20" i="1"/>
  <c r="BB20" i="1" s="1"/>
  <c r="AY20" i="1"/>
  <c r="BA20" i="1" s="1"/>
  <c r="BC20" i="1" s="1"/>
  <c r="AX20" i="1"/>
  <c r="AV20" i="1"/>
  <c r="AQ20" i="1"/>
  <c r="AN20" i="1"/>
  <c r="AP20" i="1" s="1"/>
  <c r="AM20" i="1"/>
  <c r="AO20" i="1" s="1"/>
  <c r="J20" i="1" s="1"/>
  <c r="AL20" i="1"/>
  <c r="AJ20" i="1"/>
  <c r="AB20" i="1"/>
  <c r="AD20" i="1" s="1"/>
  <c r="AA20" i="1"/>
  <c r="AC20" i="1" s="1"/>
  <c r="AE20" i="1" s="1"/>
  <c r="Z20" i="1"/>
  <c r="E20" i="1" s="1"/>
  <c r="X20" i="1"/>
  <c r="T20" i="1"/>
  <c r="U20" i="1" s="1"/>
  <c r="Q20" i="1"/>
  <c r="O20" i="1"/>
  <c r="M20" i="1"/>
  <c r="H20" i="1"/>
  <c r="C20" i="1"/>
  <c r="BP19" i="1"/>
  <c r="BM19" i="1"/>
  <c r="BO19" i="1" s="1"/>
  <c r="BL19" i="1"/>
  <c r="BN19" i="1" s="1"/>
  <c r="T19" i="1" s="1"/>
  <c r="BK19" i="1"/>
  <c r="BJ19" i="1"/>
  <c r="BH19" i="1"/>
  <c r="BA19" i="1"/>
  <c r="BC19" i="1" s="1"/>
  <c r="AZ19" i="1"/>
  <c r="BB19" i="1" s="1"/>
  <c r="BD19" i="1" s="1"/>
  <c r="AY19" i="1"/>
  <c r="AX19" i="1"/>
  <c r="AV19" i="1"/>
  <c r="M19" i="1" s="1"/>
  <c r="AR19" i="1"/>
  <c r="AO19" i="1"/>
  <c r="AQ19" i="1" s="1"/>
  <c r="AN19" i="1"/>
  <c r="AP19" i="1" s="1"/>
  <c r="K19" i="1" s="1"/>
  <c r="AM19" i="1"/>
  <c r="AL19" i="1"/>
  <c r="AJ19" i="1"/>
  <c r="H19" i="1" s="1"/>
  <c r="AC19" i="1"/>
  <c r="AE19" i="1" s="1"/>
  <c r="AB19" i="1"/>
  <c r="AD19" i="1" s="1"/>
  <c r="F19" i="1" s="1"/>
  <c r="AA19" i="1"/>
  <c r="Z19" i="1"/>
  <c r="X19" i="1"/>
  <c r="U19" i="1"/>
  <c r="Q19" i="1"/>
  <c r="J19" i="1"/>
  <c r="E19" i="1"/>
  <c r="C19" i="1"/>
  <c r="U18" i="1"/>
  <c r="BN17" i="1"/>
  <c r="BL17" i="1"/>
  <c r="BK17" i="1"/>
  <c r="BM17" i="1" s="1"/>
  <c r="BJ17" i="1"/>
  <c r="BO17" i="1" s="1"/>
  <c r="BH17" i="1"/>
  <c r="BB17" i="1"/>
  <c r="AZ17" i="1"/>
  <c r="AY17" i="1"/>
  <c r="BA17" i="1" s="1"/>
  <c r="O17" i="1" s="1"/>
  <c r="AX17" i="1"/>
  <c r="AV17" i="1"/>
  <c r="AP17" i="1"/>
  <c r="AN17" i="1"/>
  <c r="AM17" i="1"/>
  <c r="AO17" i="1" s="1"/>
  <c r="J17" i="1" s="1"/>
  <c r="AL17" i="1"/>
  <c r="AQ17" i="1" s="1"/>
  <c r="AJ17" i="1"/>
  <c r="AD17" i="1"/>
  <c r="AF17" i="1" s="1"/>
  <c r="AB17" i="1"/>
  <c r="AA17" i="1"/>
  <c r="AC17" i="1" s="1"/>
  <c r="Z17" i="1"/>
  <c r="X17" i="1"/>
  <c r="C17" i="1" s="1"/>
  <c r="S17" i="1"/>
  <c r="Q17" i="1"/>
  <c r="M17" i="1"/>
  <c r="H17" i="1"/>
  <c r="BO16" i="1"/>
  <c r="BL16" i="1"/>
  <c r="BN16" i="1" s="1"/>
  <c r="BP16" i="1" s="1"/>
  <c r="BK16" i="1"/>
  <c r="BM16" i="1" s="1"/>
  <c r="S16" i="1" s="1"/>
  <c r="BJ16" i="1"/>
  <c r="BH16" i="1"/>
  <c r="AZ16" i="1"/>
  <c r="BB16" i="1" s="1"/>
  <c r="AY16" i="1"/>
  <c r="BA16" i="1" s="1"/>
  <c r="BC16" i="1" s="1"/>
  <c r="AX16" i="1"/>
  <c r="AV16" i="1"/>
  <c r="AN16" i="1"/>
  <c r="AP16" i="1" s="1"/>
  <c r="AM16" i="1"/>
  <c r="AO16" i="1" s="1"/>
  <c r="J16" i="1" s="1"/>
  <c r="AL16" i="1"/>
  <c r="AJ16" i="1"/>
  <c r="AB16" i="1"/>
  <c r="AD16" i="1" s="1"/>
  <c r="AA16" i="1"/>
  <c r="AC16" i="1" s="1"/>
  <c r="AE16" i="1" s="1"/>
  <c r="Z16" i="1"/>
  <c r="E16" i="1" s="1"/>
  <c r="X16" i="1"/>
  <c r="T16" i="1"/>
  <c r="U16" i="1" s="1"/>
  <c r="Q16" i="1"/>
  <c r="O16" i="1"/>
  <c r="M16" i="1"/>
  <c r="H16" i="1"/>
  <c r="C16" i="1"/>
  <c r="BM15" i="1"/>
  <c r="BO15" i="1" s="1"/>
  <c r="BL15" i="1"/>
  <c r="BN15" i="1" s="1"/>
  <c r="T15" i="1" s="1"/>
  <c r="U15" i="1" s="1"/>
  <c r="BK15" i="1"/>
  <c r="BJ15" i="1"/>
  <c r="BH15" i="1"/>
  <c r="BD15" i="1"/>
  <c r="BA15" i="1"/>
  <c r="BC15" i="1" s="1"/>
  <c r="AZ15" i="1"/>
  <c r="BB15" i="1" s="1"/>
  <c r="AY15" i="1"/>
  <c r="AX15" i="1"/>
  <c r="AV15" i="1"/>
  <c r="M15" i="1" s="1"/>
  <c r="AO15" i="1"/>
  <c r="AQ15" i="1" s="1"/>
  <c r="AN15" i="1"/>
  <c r="AP15" i="1" s="1"/>
  <c r="K15" i="1" s="1"/>
  <c r="AM15" i="1"/>
  <c r="AL15" i="1"/>
  <c r="AJ15" i="1"/>
  <c r="H15" i="1" s="1"/>
  <c r="AF15" i="1"/>
  <c r="AC15" i="1"/>
  <c r="AE15" i="1" s="1"/>
  <c r="AB15" i="1"/>
  <c r="AD15" i="1" s="1"/>
  <c r="F15" i="1" s="1"/>
  <c r="AA15" i="1"/>
  <c r="Z15" i="1"/>
  <c r="X15" i="1"/>
  <c r="Q15" i="1"/>
  <c r="P15" i="1"/>
  <c r="J15" i="1"/>
  <c r="E15" i="1"/>
  <c r="C15" i="1"/>
  <c r="U14" i="1"/>
  <c r="BN13" i="1"/>
  <c r="BL13" i="1"/>
  <c r="BK13" i="1"/>
  <c r="BM13" i="1" s="1"/>
  <c r="BJ13" i="1"/>
  <c r="BO13" i="1" s="1"/>
  <c r="BH13" i="1"/>
  <c r="BB13" i="1"/>
  <c r="AZ13" i="1"/>
  <c r="AY13" i="1"/>
  <c r="BA13" i="1" s="1"/>
  <c r="O13" i="1" s="1"/>
  <c r="AX13" i="1"/>
  <c r="AV13" i="1"/>
  <c r="AP13" i="1"/>
  <c r="AN13" i="1"/>
  <c r="AM13" i="1"/>
  <c r="AO13" i="1" s="1"/>
  <c r="J13" i="1" s="1"/>
  <c r="AL13" i="1"/>
  <c r="AQ13" i="1" s="1"/>
  <c r="AJ13" i="1"/>
  <c r="AD13" i="1"/>
  <c r="AF13" i="1" s="1"/>
  <c r="AB13" i="1"/>
  <c r="AA13" i="1"/>
  <c r="AC13" i="1" s="1"/>
  <c r="Z13" i="1"/>
  <c r="X13" i="1"/>
  <c r="C13" i="1" s="1"/>
  <c r="S13" i="1"/>
  <c r="Q13" i="1"/>
  <c r="M13" i="1"/>
  <c r="H13" i="1"/>
  <c r="BL12" i="1"/>
  <c r="BN12" i="1" s="1"/>
  <c r="T12" i="1" s="1"/>
  <c r="U12" i="1" s="1"/>
  <c r="BK12" i="1"/>
  <c r="BM12" i="1" s="1"/>
  <c r="S12" i="1" s="1"/>
  <c r="BJ12" i="1"/>
  <c r="BH12" i="1"/>
  <c r="BD12" i="1"/>
  <c r="AZ12" i="1"/>
  <c r="BB12" i="1" s="1"/>
  <c r="P12" i="1" s="1"/>
  <c r="AY12" i="1"/>
  <c r="BA12" i="1" s="1"/>
  <c r="BC12" i="1" s="1"/>
  <c r="AX12" i="1"/>
  <c r="AV12" i="1"/>
  <c r="AQ12" i="1"/>
  <c r="AN12" i="1"/>
  <c r="AP12" i="1" s="1"/>
  <c r="K12" i="1" s="1"/>
  <c r="AM12" i="1"/>
  <c r="AO12" i="1" s="1"/>
  <c r="AL12" i="1"/>
  <c r="AJ12" i="1"/>
  <c r="AF12" i="1"/>
  <c r="AB12" i="1"/>
  <c r="AD12" i="1" s="1"/>
  <c r="F12" i="1" s="1"/>
  <c r="AA12" i="1"/>
  <c r="AC12" i="1" s="1"/>
  <c r="AE12" i="1" s="1"/>
  <c r="Z12" i="1"/>
  <c r="E12" i="1" s="1"/>
  <c r="X12" i="1"/>
  <c r="Q12" i="1"/>
  <c r="O12" i="1"/>
  <c r="M12" i="1"/>
  <c r="J12" i="1"/>
  <c r="H12" i="1"/>
  <c r="C12" i="1"/>
  <c r="BP11" i="1"/>
  <c r="BM11" i="1"/>
  <c r="BL11" i="1"/>
  <c r="BN11" i="1" s="1"/>
  <c r="T11" i="1" s="1"/>
  <c r="BK11" i="1"/>
  <c r="BJ11" i="1"/>
  <c r="BH11" i="1"/>
  <c r="BA11" i="1"/>
  <c r="AZ11" i="1"/>
  <c r="BB11" i="1" s="1"/>
  <c r="BD11" i="1" s="1"/>
  <c r="AY11" i="1"/>
  <c r="AX11" i="1"/>
  <c r="AV11" i="1"/>
  <c r="M11" i="1" s="1"/>
  <c r="AR11" i="1"/>
  <c r="AO11" i="1"/>
  <c r="AQ11" i="1" s="1"/>
  <c r="AN11" i="1"/>
  <c r="AP11" i="1" s="1"/>
  <c r="AM11" i="1"/>
  <c r="AL11" i="1"/>
  <c r="AJ11" i="1"/>
  <c r="H11" i="1" s="1"/>
  <c r="AC11" i="1"/>
  <c r="AE11" i="1" s="1"/>
  <c r="AB11" i="1"/>
  <c r="AD11" i="1" s="1"/>
  <c r="F11" i="1" s="1"/>
  <c r="AA11" i="1"/>
  <c r="Z11" i="1"/>
  <c r="X11" i="1"/>
  <c r="C11" i="1" s="1"/>
  <c r="Q11" i="1"/>
  <c r="U11" i="1" s="1"/>
  <c r="K11" i="1"/>
  <c r="E11" i="1"/>
  <c r="BP10" i="1"/>
  <c r="BN10" i="1"/>
  <c r="T10" i="1" s="1"/>
  <c r="BM10" i="1"/>
  <c r="S10" i="1" s="1"/>
  <c r="BL10" i="1"/>
  <c r="BK10" i="1"/>
  <c r="BJ10" i="1"/>
  <c r="BH10" i="1"/>
  <c r="BA10" i="1"/>
  <c r="O10" i="1" s="1"/>
  <c r="AZ10" i="1"/>
  <c r="BB10" i="1" s="1"/>
  <c r="AY10" i="1"/>
  <c r="AX10" i="1"/>
  <c r="BC10" i="1" s="1"/>
  <c r="AV10" i="1"/>
  <c r="AO10" i="1"/>
  <c r="AN10" i="1"/>
  <c r="AP10" i="1" s="1"/>
  <c r="AM10" i="1"/>
  <c r="AL10" i="1"/>
  <c r="AJ10" i="1"/>
  <c r="H10" i="1" s="1"/>
  <c r="AD10" i="1"/>
  <c r="AF10" i="1" s="1"/>
  <c r="AC10" i="1"/>
  <c r="AB10" i="1"/>
  <c r="AA10" i="1"/>
  <c r="Z10" i="1"/>
  <c r="AE10" i="1" s="1"/>
  <c r="X10" i="1"/>
  <c r="Q10" i="1"/>
  <c r="U10" i="1" s="1"/>
  <c r="M10" i="1"/>
  <c r="J10" i="1"/>
  <c r="C10" i="1"/>
  <c r="K10" i="1" l="1"/>
  <c r="AR10" i="1"/>
  <c r="BD10" i="1"/>
  <c r="P10" i="1"/>
  <c r="BO11" i="1"/>
  <c r="S11" i="1"/>
  <c r="AF16" i="1"/>
  <c r="F16" i="1"/>
  <c r="E10" i="1"/>
  <c r="BC11" i="1"/>
  <c r="O11" i="1"/>
  <c r="AR12" i="1"/>
  <c r="BP12" i="1"/>
  <c r="BD13" i="1"/>
  <c r="P13" i="1"/>
  <c r="AR15" i="1"/>
  <c r="AF20" i="1"/>
  <c r="F20" i="1"/>
  <c r="F10" i="1"/>
  <c r="AQ10" i="1"/>
  <c r="P11" i="1"/>
  <c r="AF11" i="1"/>
  <c r="F13" i="1"/>
  <c r="E13" i="1"/>
  <c r="AE13" i="1"/>
  <c r="BC13" i="1"/>
  <c r="BP13" i="1"/>
  <c r="AE17" i="1"/>
  <c r="E17" i="1"/>
  <c r="K17" i="1"/>
  <c r="AR17" i="1"/>
  <c r="AR20" i="1"/>
  <c r="K20" i="1"/>
  <c r="BC21" i="1"/>
  <c r="BD26" i="1"/>
  <c r="P26" i="1"/>
  <c r="BO29" i="1"/>
  <c r="S29" i="1"/>
  <c r="J31" i="1"/>
  <c r="AQ31" i="1"/>
  <c r="K13" i="1"/>
  <c r="AR13" i="1"/>
  <c r="BD17" i="1"/>
  <c r="P17" i="1"/>
  <c r="BD20" i="1"/>
  <c r="P20" i="1"/>
  <c r="T21" i="1"/>
  <c r="BP21" i="1"/>
  <c r="BC23" i="1"/>
  <c r="O23" i="1"/>
  <c r="BO23" i="1"/>
  <c r="S23" i="1"/>
  <c r="BC27" i="1"/>
  <c r="O27" i="1"/>
  <c r="BC31" i="1"/>
  <c r="O31" i="1"/>
  <c r="BO10" i="1"/>
  <c r="J11" i="1"/>
  <c r="BO12" i="1"/>
  <c r="T13" i="1"/>
  <c r="U13" i="1" s="1"/>
  <c r="AR16" i="1"/>
  <c r="K16" i="1"/>
  <c r="F17" i="1"/>
  <c r="BC17" i="1"/>
  <c r="T17" i="1"/>
  <c r="U17" i="1" s="1"/>
  <c r="BP17" i="1"/>
  <c r="AE21" i="1"/>
  <c r="E21" i="1"/>
  <c r="K21" i="1"/>
  <c r="AR21" i="1"/>
  <c r="AR23" i="1"/>
  <c r="BP23" i="1"/>
  <c r="T23" i="1"/>
  <c r="U23" i="1" s="1"/>
  <c r="U25" i="1"/>
  <c r="S27" i="1"/>
  <c r="BO27" i="1"/>
  <c r="AF32" i="1"/>
  <c r="F32" i="1"/>
  <c r="K32" i="1"/>
  <c r="AR32" i="1"/>
  <c r="BP15" i="1"/>
  <c r="AQ16" i="1"/>
  <c r="BD16" i="1"/>
  <c r="P16" i="1"/>
  <c r="P19" i="1"/>
  <c r="AF19" i="1"/>
  <c r="BO20" i="1"/>
  <c r="U21" i="1"/>
  <c r="BD21" i="1"/>
  <c r="P21" i="1"/>
  <c r="E23" i="1"/>
  <c r="AE23" i="1"/>
  <c r="K26" i="1"/>
  <c r="AR26" i="1"/>
  <c r="BD28" i="1"/>
  <c r="P28" i="1"/>
  <c r="BC29" i="1"/>
  <c r="O29" i="1"/>
  <c r="S15" i="1"/>
  <c r="S19" i="1"/>
  <c r="P25" i="1"/>
  <c r="AR25" i="1"/>
  <c r="BP25" i="1"/>
  <c r="AQ26" i="1"/>
  <c r="T27" i="1"/>
  <c r="U27" i="1" s="1"/>
  <c r="AF27" i="1"/>
  <c r="BP28" i="1"/>
  <c r="AE29" i="1"/>
  <c r="BP29" i="1"/>
  <c r="BP31" i="1"/>
  <c r="BD32" i="1"/>
  <c r="E33" i="1"/>
  <c r="P35" i="1"/>
  <c r="AQ36" i="1"/>
  <c r="P36" i="1"/>
  <c r="BD36" i="1"/>
  <c r="S37" i="1"/>
  <c r="BO37" i="1"/>
  <c r="O15" i="1"/>
  <c r="O19" i="1"/>
  <c r="E25" i="1"/>
  <c r="E27" i="1"/>
  <c r="BD29" i="1"/>
  <c r="P29" i="1"/>
  <c r="E32" i="1"/>
  <c r="AE32" i="1"/>
  <c r="F33" i="1"/>
  <c r="AR33" i="1"/>
  <c r="BP33" i="1"/>
  <c r="U36" i="1"/>
  <c r="AE28" i="1"/>
  <c r="AR29" i="1"/>
  <c r="U33" i="1"/>
  <c r="AF33" i="1"/>
  <c r="AF36" i="1"/>
  <c r="F36" i="1"/>
  <c r="BD38" i="1"/>
  <c r="P38" i="1"/>
  <c r="F26" i="1"/>
  <c r="BC26" i="1"/>
  <c r="BP26" i="1"/>
  <c r="F28" i="1"/>
  <c r="U29" i="1"/>
  <c r="AF29" i="1"/>
  <c r="AF31" i="1"/>
  <c r="BO31" i="1"/>
  <c r="K33" i="1"/>
  <c r="BC33" i="1"/>
  <c r="BD33" i="1"/>
  <c r="P33" i="1"/>
  <c r="AE36" i="1"/>
  <c r="AR36" i="1"/>
  <c r="K36" i="1"/>
  <c r="E37" i="1"/>
  <c r="AE37" i="1"/>
  <c r="AE38" i="1"/>
  <c r="AR38" i="1"/>
  <c r="P40" i="1"/>
  <c r="AF40" i="1"/>
  <c r="BC41" i="1"/>
  <c r="F42" i="1"/>
  <c r="U42" i="1"/>
  <c r="E42" i="1"/>
  <c r="AE42" i="1"/>
  <c r="F43" i="1"/>
  <c r="AQ43" i="1"/>
  <c r="AR43" i="1"/>
  <c r="BO43" i="1"/>
  <c r="BP43" i="1"/>
  <c r="T43" i="1"/>
  <c r="P45" i="1"/>
  <c r="AE45" i="1"/>
  <c r="J46" i="1"/>
  <c r="AQ46" i="1"/>
  <c r="BC46" i="1"/>
  <c r="E48" i="1"/>
  <c r="AE48" i="1"/>
  <c r="J48" i="1"/>
  <c r="AQ48" i="1"/>
  <c r="BC48" i="1"/>
  <c r="O48" i="1"/>
  <c r="BO50" i="1"/>
  <c r="BC36" i="1"/>
  <c r="F38" i="1"/>
  <c r="AE39" i="1"/>
  <c r="AF39" i="1"/>
  <c r="BC39" i="1"/>
  <c r="BD39" i="1"/>
  <c r="P39" i="1"/>
  <c r="E40" i="1"/>
  <c r="BO40" i="1"/>
  <c r="S40" i="1"/>
  <c r="E41" i="1"/>
  <c r="AF41" i="1"/>
  <c r="K42" i="1"/>
  <c r="AR42" i="1"/>
  <c r="BP42" i="1"/>
  <c r="K43" i="1"/>
  <c r="P44" i="1"/>
  <c r="AF44" i="1"/>
  <c r="BC44" i="1"/>
  <c r="AF45" i="1"/>
  <c r="BO46" i="1"/>
  <c r="F48" i="1"/>
  <c r="AF48" i="1"/>
  <c r="K48" i="1"/>
  <c r="AR48" i="1"/>
  <c r="BD48" i="1"/>
  <c r="P48" i="1"/>
  <c r="BP48" i="1"/>
  <c r="T48" i="1"/>
  <c r="U48" i="1" s="1"/>
  <c r="AE50" i="1"/>
  <c r="AF43" i="1"/>
  <c r="BD43" i="1"/>
  <c r="P43" i="1"/>
  <c r="O37" i="1"/>
  <c r="AQ39" i="1"/>
  <c r="AR39" i="1"/>
  <c r="BO39" i="1"/>
  <c r="BP39" i="1"/>
  <c r="BC40" i="1"/>
  <c r="O40" i="1"/>
  <c r="BD42" i="1"/>
  <c r="P42" i="1"/>
  <c r="E43" i="1"/>
  <c r="U43" i="1"/>
  <c r="AQ44" i="1"/>
  <c r="BO44" i="1"/>
  <c r="S45" i="1"/>
  <c r="BO45" i="1"/>
  <c r="BO48" i="1"/>
  <c r="E50" i="1"/>
  <c r="K50" i="1"/>
  <c r="P46" i="1"/>
  <c r="AR46" i="1"/>
  <c r="T50" i="1"/>
  <c r="U50" i="1" s="1"/>
  <c r="P50" i="1"/>
</calcChain>
</file>

<file path=xl/sharedStrings.xml><?xml version="1.0" encoding="utf-8"?>
<sst xmlns="http://schemas.openxmlformats.org/spreadsheetml/2006/main" count="278" uniqueCount="87">
  <si>
    <t>Appendix H</t>
  </si>
  <si>
    <t xml:space="preserve">Local Authority roads: Casualty rates per 100 million vehicle kilometres, by council and </t>
  </si>
  <si>
    <t xml:space="preserve">WORKING FIGURES - </t>
  </si>
  <si>
    <t>severity, for child killed and seriously injured (KSI) casualties, all ages KSI casualties, and slight casualties</t>
  </si>
  <si>
    <t>NO NEED TO PRINT THESE PARTS OF THE SPREADSHEET</t>
  </si>
  <si>
    <t>-</t>
  </si>
  <si>
    <t>2010 rates, with the likely range of values around the 2008-2012 annual average casualty numbers</t>
  </si>
  <si>
    <t>text to appear when value is zero  ==&gt;</t>
  </si>
  <si>
    <t>Child KSI</t>
  </si>
  <si>
    <t>All Killed</t>
  </si>
  <si>
    <t>All Serious</t>
  </si>
  <si>
    <t>Slight</t>
  </si>
  <si>
    <t>Traffic</t>
  </si>
  <si>
    <t>Child Killed and Seriously Injured casualty rate         2010</t>
  </si>
  <si>
    <t>Likely range of values</t>
  </si>
  <si>
    <t>All ages Killed casualty rate        2010</t>
  </si>
  <si>
    <t>All ages Seriously injured casualty rate        2010</t>
  </si>
  <si>
    <t>Lower</t>
  </si>
  <si>
    <t>Upper</t>
  </si>
  <si>
    <t>Slight casualty rate       2010</t>
  </si>
  <si>
    <r>
      <t xml:space="preserve">Child Killed and Serious LA roads single year (2010) </t>
    </r>
    <r>
      <rPr>
        <sz val="11"/>
        <rFont val="Arial"/>
        <family val="2"/>
      </rPr>
      <t>(appendix H prog)</t>
    </r>
  </si>
  <si>
    <t>Child Rate single year (2010)</t>
  </si>
  <si>
    <r>
      <t xml:space="preserve">Child Killed and Serious LA roads five year average (2008-2012) </t>
    </r>
    <r>
      <rPr>
        <sz val="11"/>
        <rFont val="Arial"/>
        <family val="2"/>
      </rPr>
      <t>(appendix H prog)</t>
    </r>
  </si>
  <si>
    <t>Child Rate five year average (2008-2012)</t>
  </si>
  <si>
    <t>LL Av</t>
  </si>
  <si>
    <t>UL Av</t>
  </si>
  <si>
    <t>LL  rate</t>
  </si>
  <si>
    <t>UL rate</t>
  </si>
  <si>
    <t>Rate - (for chart)</t>
  </si>
  <si>
    <t>Rate + (for chart)</t>
  </si>
  <si>
    <r>
      <t xml:space="preserve">All Ages Killed  LA roads single year (2010) </t>
    </r>
    <r>
      <rPr>
        <sz val="11"/>
        <rFont val="Arial"/>
        <family val="2"/>
      </rPr>
      <t xml:space="preserve"> (appendix H prog)</t>
    </r>
  </si>
  <si>
    <t>All Ages Killed single year rate (2010)</t>
  </si>
  <si>
    <r>
      <t>All Ages Killed  LA roads five year average (2008-2012)</t>
    </r>
    <r>
      <rPr>
        <sz val="11"/>
        <rFont val="Arial"/>
        <family val="2"/>
      </rPr>
      <t xml:space="preserve">  (appendix H prog)</t>
    </r>
  </si>
  <si>
    <t>All Ages Killed five year average rate (2008-2012)</t>
  </si>
  <si>
    <t>LL rate</t>
  </si>
  <si>
    <t>UL  rate</t>
  </si>
  <si>
    <r>
      <t xml:space="preserve">All Ages Serious LA roads single year (2010) </t>
    </r>
    <r>
      <rPr>
        <sz val="11"/>
        <rFont val="Arial"/>
        <family val="2"/>
      </rPr>
      <t xml:space="preserve"> (from table 40)</t>
    </r>
  </si>
  <si>
    <t>All Ages Serious single year rate (2010)</t>
  </si>
  <si>
    <r>
      <t>All Ages Serious LA roads five year average (2008-2012)</t>
    </r>
    <r>
      <rPr>
        <sz val="11"/>
        <rFont val="Arial"/>
        <family val="2"/>
      </rPr>
      <t xml:space="preserve">  (from table 40)</t>
    </r>
  </si>
  <si>
    <t>All Ages Serious five year average rate (2008-2012)</t>
  </si>
  <si>
    <r>
      <t xml:space="preserve">All ages Slight Casualties LA roads single year (2010)  </t>
    </r>
    <r>
      <rPr>
        <sz val="11"/>
        <rFont val="Arial"/>
        <family val="2"/>
      </rPr>
      <t>(appendix H prog)</t>
    </r>
  </si>
  <si>
    <t>All ages Slight Casualties single year Rate (2010)</t>
  </si>
  <si>
    <r>
      <t xml:space="preserve">All ages Slight Casualties LA roads five year average (2008-2012)  </t>
    </r>
    <r>
      <rPr>
        <sz val="11"/>
        <rFont val="Arial"/>
        <family val="2"/>
      </rPr>
      <t>(appendix H prog)</t>
    </r>
  </si>
  <si>
    <t>All ages Slight Casualties five year average rate (2008-2012)</t>
  </si>
  <si>
    <t>LL</t>
  </si>
  <si>
    <t>UL</t>
  </si>
  <si>
    <r>
      <t xml:space="preserve">Estimated total volume of traffic on LA roads (million vehicle kilometres) single year (2010) </t>
    </r>
    <r>
      <rPr>
        <sz val="11"/>
        <rFont val="Arial"/>
        <family val="2"/>
      </rPr>
      <t xml:space="preserve"> (appendix H prog)</t>
    </r>
  </si>
  <si>
    <r>
      <t xml:space="preserve">Estimated total volume of traffic on LA roads (million vehicle kilometres) five year average (2008-2012) </t>
    </r>
    <r>
      <rPr>
        <sz val="11"/>
        <rFont val="Arial"/>
        <family val="2"/>
      </rPr>
      <t xml:space="preserve"> (appendix H prog)</t>
    </r>
  </si>
  <si>
    <t>Northern</t>
  </si>
  <si>
    <t>Highland</t>
  </si>
  <si>
    <t>Orkney Islands</t>
  </si>
  <si>
    <t>Shetland Islands</t>
  </si>
  <si>
    <t>Eilean Siar</t>
  </si>
  <si>
    <t>Grampian</t>
  </si>
  <si>
    <t>Aberdeen City</t>
  </si>
  <si>
    <t>Aberdeenshire</t>
  </si>
  <si>
    <t>Moray</t>
  </si>
  <si>
    <t>Tayside</t>
  </si>
  <si>
    <t>Dundee City</t>
  </si>
  <si>
    <t>Angus</t>
  </si>
  <si>
    <t>Perth &amp; Kinross</t>
  </si>
  <si>
    <t>Fife</t>
  </si>
  <si>
    <t>Lothian &amp; Borders</t>
  </si>
  <si>
    <t>Edinburgh, City of</t>
  </si>
  <si>
    <t>West Lothian</t>
  </si>
  <si>
    <t>Midlothian</t>
  </si>
  <si>
    <t>East Lothian</t>
  </si>
  <si>
    <t>Scottish Borders</t>
  </si>
  <si>
    <t>Central</t>
  </si>
  <si>
    <t>Clackmannanshire</t>
  </si>
  <si>
    <t>Stirling</t>
  </si>
  <si>
    <t>Falkirk</t>
  </si>
  <si>
    <t>Strathclyde</t>
  </si>
  <si>
    <t>Glasgow City</t>
  </si>
  <si>
    <t>Argyll &amp; Bute</t>
  </si>
  <si>
    <t>West Dunbartonshire</t>
  </si>
  <si>
    <t>East Dunbartonshire</t>
  </si>
  <si>
    <t>Inverclyde</t>
  </si>
  <si>
    <t>Renfrewshire</t>
  </si>
  <si>
    <t>East Renfrewshire</t>
  </si>
  <si>
    <t>North Lanarkshire</t>
  </si>
  <si>
    <t>South Lanarkshire</t>
  </si>
  <si>
    <t>North Ayrshire</t>
  </si>
  <si>
    <t>East Ayrshire</t>
  </si>
  <si>
    <t>South Ayrshire</t>
  </si>
  <si>
    <t>Dumfries &amp; Galloway</t>
  </si>
  <si>
    <t>Scotland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</si>
</sst>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.0_-;\-* #,##0.0_-;_-* &quot;-&quot;_-;_-@_-"/>
    <numFmt numFmtId="166" formatCode="#,##0_ ;\-#,##0\ "/>
    <numFmt numFmtId="167" formatCode="0.0"/>
    <numFmt numFmtId="168" formatCode="_-* #,##0_-;\-* #,##0_-;_-* &quot;-&quot;??_-;_-@_-"/>
    <numFmt numFmtId="169" formatCode="_-* #,##0.0_-;\-* #,##0.0_-;_-* &quot;-&quot;??_-;_-@_-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 MT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2"/>
      <color theme="1"/>
      <name val="Arial"/>
      <family val="2"/>
    </font>
    <font>
      <sz val="10"/>
      <name val="Arial"/>
    </font>
    <font>
      <sz val="10"/>
      <color rgb="FF00000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AFBFE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7" fillId="0" borderId="0">
      <alignment vertical="top"/>
    </xf>
    <xf numFmtId="0" fontId="1" fillId="2" borderId="1" applyNumberFormat="0" applyFont="0" applyAlignment="0" applyProtection="0"/>
  </cellStyleXfs>
  <cellXfs count="73">
    <xf numFmtId="0" fontId="0" fillId="0" borderId="0" xfId="0"/>
    <xf numFmtId="164" fontId="3" fillId="0" borderId="0" xfId="3" applyFont="1"/>
    <xf numFmtId="164" fontId="4" fillId="0" borderId="0" xfId="3" applyFont="1" applyBorder="1"/>
    <xf numFmtId="164" fontId="5" fillId="0" borderId="0" xfId="3" applyFont="1" applyBorder="1"/>
    <xf numFmtId="164" fontId="4" fillId="0" borderId="0" xfId="3" applyFont="1"/>
    <xf numFmtId="49" fontId="3" fillId="0" borderId="0" xfId="3" applyNumberFormat="1" applyFont="1"/>
    <xf numFmtId="164" fontId="6" fillId="3" borderId="0" xfId="3" applyFont="1" applyFill="1"/>
    <xf numFmtId="164" fontId="3" fillId="3" borderId="0" xfId="3" applyFont="1" applyFill="1"/>
    <xf numFmtId="164" fontId="4" fillId="3" borderId="0" xfId="3" applyFont="1" applyFill="1"/>
    <xf numFmtId="164" fontId="7" fillId="0" borderId="0" xfId="3" applyFont="1"/>
    <xf numFmtId="49" fontId="6" fillId="3" borderId="0" xfId="3" applyNumberFormat="1" applyFont="1" applyFill="1"/>
    <xf numFmtId="49" fontId="3" fillId="3" borderId="0" xfId="3" applyNumberFormat="1" applyFont="1" applyFill="1"/>
    <xf numFmtId="164" fontId="7" fillId="3" borderId="0" xfId="3" applyFont="1" applyFill="1"/>
    <xf numFmtId="164" fontId="4" fillId="0" borderId="0" xfId="3" quotePrefix="1" applyFont="1" applyAlignment="1">
      <alignment horizontal="center"/>
    </xf>
    <xf numFmtId="164" fontId="4" fillId="0" borderId="0" xfId="3" applyFont="1" applyAlignment="1">
      <alignment horizontal="right"/>
    </xf>
    <xf numFmtId="164" fontId="5" fillId="4" borderId="2" xfId="3" applyFont="1" applyFill="1" applyBorder="1"/>
    <xf numFmtId="164" fontId="4" fillId="4" borderId="2" xfId="3" applyFont="1" applyFill="1" applyBorder="1"/>
    <xf numFmtId="164" fontId="4" fillId="4" borderId="0" xfId="3" applyFont="1" applyFill="1" applyBorder="1"/>
    <xf numFmtId="164" fontId="8" fillId="0" borderId="2" xfId="3" applyFont="1" applyBorder="1" applyAlignment="1">
      <alignment horizontal="center" wrapText="1"/>
    </xf>
    <xf numFmtId="164" fontId="8" fillId="0" borderId="2" xfId="3" applyFont="1" applyBorder="1" applyAlignment="1">
      <alignment horizontal="right" wrapText="1"/>
    </xf>
    <xf numFmtId="164" fontId="8" fillId="0" borderId="2" xfId="3" applyFont="1" applyBorder="1" applyAlignment="1">
      <alignment horizontal="right" wrapText="1"/>
    </xf>
    <xf numFmtId="164" fontId="8" fillId="0" borderId="3" xfId="3" applyFont="1" applyBorder="1" applyAlignment="1">
      <alignment horizontal="center" wrapText="1"/>
    </xf>
    <xf numFmtId="164" fontId="5" fillId="4" borderId="4" xfId="3" applyFont="1" applyFill="1" applyBorder="1"/>
    <xf numFmtId="164" fontId="4" fillId="4" borderId="4" xfId="3" applyFont="1" applyFill="1" applyBorder="1"/>
    <xf numFmtId="164" fontId="5" fillId="4" borderId="0" xfId="3" applyFont="1" applyFill="1"/>
    <xf numFmtId="164" fontId="4" fillId="4" borderId="0" xfId="3" applyFont="1" applyFill="1"/>
    <xf numFmtId="164" fontId="9" fillId="0" borderId="4" xfId="3" applyFont="1" applyBorder="1"/>
    <xf numFmtId="164" fontId="8" fillId="0" borderId="4" xfId="3" applyFont="1" applyBorder="1" applyAlignment="1">
      <alignment horizontal="center" wrapText="1"/>
    </xf>
    <xf numFmtId="164" fontId="8" fillId="0" borderId="4" xfId="3" applyFont="1" applyBorder="1" applyAlignment="1">
      <alignment horizontal="right" wrapText="1"/>
    </xf>
    <xf numFmtId="164" fontId="8" fillId="0" borderId="4" xfId="3" applyFont="1" applyBorder="1" applyAlignment="1">
      <alignment horizontal="right" wrapText="1"/>
    </xf>
    <xf numFmtId="164" fontId="8" fillId="0" borderId="5" xfId="3" applyFont="1" applyBorder="1" applyAlignment="1">
      <alignment horizontal="right" vertical="center" wrapText="1"/>
    </xf>
    <xf numFmtId="164" fontId="9" fillId="0" borderId="0" xfId="3" applyFont="1"/>
    <xf numFmtId="164" fontId="8" fillId="0" borderId="6" xfId="3" applyFont="1" applyBorder="1" applyAlignment="1">
      <alignment horizontal="center" wrapText="1"/>
    </xf>
    <xf numFmtId="164" fontId="8" fillId="0" borderId="0" xfId="3" applyFont="1" applyBorder="1" applyAlignment="1">
      <alignment horizontal="center" wrapText="1"/>
    </xf>
    <xf numFmtId="49" fontId="8" fillId="0" borderId="6" xfId="3" applyNumberFormat="1" applyFont="1" applyBorder="1" applyAlignment="1">
      <alignment wrapText="1"/>
    </xf>
    <xf numFmtId="164" fontId="5" fillId="0" borderId="0" xfId="3" applyFont="1" applyBorder="1" applyAlignment="1">
      <alignment horizontal="center" wrapText="1"/>
    </xf>
    <xf numFmtId="49" fontId="3" fillId="0" borderId="0" xfId="3" applyNumberFormat="1" applyFont="1" applyBorder="1" applyAlignment="1">
      <alignment wrapText="1"/>
    </xf>
    <xf numFmtId="164" fontId="5" fillId="0" borderId="0" xfId="3" applyFont="1"/>
    <xf numFmtId="2" fontId="10" fillId="0" borderId="0" xfId="3" applyNumberFormat="1" applyFont="1"/>
    <xf numFmtId="2" fontId="11" fillId="0" borderId="0" xfId="3" applyNumberFormat="1" applyFont="1" applyAlignment="1">
      <alignment horizontal="right"/>
    </xf>
    <xf numFmtId="2" fontId="11" fillId="0" borderId="0" xfId="3" applyNumberFormat="1" applyFont="1"/>
    <xf numFmtId="165" fontId="10" fillId="0" borderId="0" xfId="3" applyNumberFormat="1" applyFont="1" applyFill="1" applyAlignment="1">
      <alignment horizontal="right"/>
    </xf>
    <xf numFmtId="165" fontId="11" fillId="0" borderId="0" xfId="3" applyNumberFormat="1" applyFont="1"/>
    <xf numFmtId="166" fontId="12" fillId="0" borderId="0" xfId="4" applyNumberFormat="1" applyFont="1"/>
    <xf numFmtId="0" fontId="12" fillId="0" borderId="0" xfId="4" applyFont="1"/>
    <xf numFmtId="43" fontId="10" fillId="0" borderId="0" xfId="1" applyFont="1"/>
    <xf numFmtId="167" fontId="4" fillId="5" borderId="0" xfId="3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1" fontId="11" fillId="0" borderId="0" xfId="3" applyNumberFormat="1" applyFont="1" applyFill="1" applyAlignment="1">
      <alignment horizontal="right"/>
    </xf>
    <xf numFmtId="2" fontId="11" fillId="0" borderId="0" xfId="3" applyNumberFormat="1" applyFont="1" applyFill="1" applyAlignment="1">
      <alignment horizontal="right"/>
    </xf>
    <xf numFmtId="2" fontId="4" fillId="0" borderId="0" xfId="3" applyNumberFormat="1" applyFont="1" applyFill="1" applyAlignment="1">
      <alignment horizontal="right"/>
    </xf>
    <xf numFmtId="1" fontId="4" fillId="5" borderId="0" xfId="3" applyNumberFormat="1" applyFont="1" applyFill="1" applyAlignment="1">
      <alignment horizontal="right"/>
    </xf>
    <xf numFmtId="2" fontId="10" fillId="0" borderId="0" xfId="3" applyNumberFormat="1" applyFont="1" applyFill="1" applyAlignment="1">
      <alignment horizontal="right"/>
    </xf>
    <xf numFmtId="2" fontId="11" fillId="0" borderId="0" xfId="3" applyNumberFormat="1" applyFont="1" applyFill="1"/>
    <xf numFmtId="41" fontId="11" fillId="0" borderId="0" xfId="3" applyNumberFormat="1" applyFont="1" applyFill="1" applyAlignment="1">
      <alignment horizontal="right"/>
    </xf>
    <xf numFmtId="0" fontId="1" fillId="0" borderId="0" xfId="4"/>
    <xf numFmtId="164" fontId="4" fillId="0" borderId="0" xfId="3" applyFont="1" applyFill="1"/>
    <xf numFmtId="168" fontId="4" fillId="5" borderId="0" xfId="1" applyNumberFormat="1" applyFont="1" applyFill="1" applyAlignment="1">
      <alignment horizontal="right"/>
    </xf>
    <xf numFmtId="169" fontId="10" fillId="0" borderId="0" xfId="1" applyNumberFormat="1" applyFont="1" applyFill="1" applyAlignment="1">
      <alignment horizontal="right"/>
    </xf>
    <xf numFmtId="169" fontId="4" fillId="5" borderId="0" xfId="1" applyNumberFormat="1" applyFont="1" applyFill="1" applyAlignment="1">
      <alignment horizontal="right"/>
    </xf>
    <xf numFmtId="169" fontId="11" fillId="0" borderId="0" xfId="1" applyNumberFormat="1" applyFont="1" applyFill="1" applyAlignment="1">
      <alignment horizontal="right"/>
    </xf>
    <xf numFmtId="167" fontId="11" fillId="0" borderId="0" xfId="3" applyNumberFormat="1" applyFont="1" applyFill="1" applyAlignment="1">
      <alignment horizontal="right"/>
    </xf>
    <xf numFmtId="167" fontId="4" fillId="0" borderId="0" xfId="3" applyNumberFormat="1" applyFont="1" applyFill="1" applyAlignment="1">
      <alignment horizontal="right"/>
    </xf>
    <xf numFmtId="3" fontId="14" fillId="6" borderId="0" xfId="5" applyNumberFormat="1" applyFont="1" applyFill="1" applyAlignment="1">
      <alignment vertical="top" wrapText="1"/>
    </xf>
    <xf numFmtId="0" fontId="4" fillId="0" borderId="0" xfId="3" applyNumberFormat="1" applyFont="1"/>
    <xf numFmtId="2" fontId="10" fillId="0" borderId="0" xfId="3" applyNumberFormat="1" applyFont="1" applyAlignment="1">
      <alignment horizontal="right"/>
    </xf>
    <xf numFmtId="43" fontId="11" fillId="0" borderId="0" xfId="1" applyFont="1" applyFill="1" applyAlignment="1">
      <alignment horizontal="right"/>
    </xf>
    <xf numFmtId="0" fontId="14" fillId="6" borderId="0" xfId="5" applyFont="1" applyFill="1" applyAlignment="1">
      <alignment vertical="top" wrapText="1"/>
    </xf>
    <xf numFmtId="164" fontId="5" fillId="0" borderId="0" xfId="3" applyFont="1" applyFill="1"/>
    <xf numFmtId="1" fontId="4" fillId="0" borderId="0" xfId="3" applyNumberFormat="1" applyFont="1" applyFill="1" applyAlignment="1">
      <alignment horizontal="right"/>
    </xf>
    <xf numFmtId="164" fontId="4" fillId="0" borderId="4" xfId="3" applyFont="1" applyBorder="1"/>
    <xf numFmtId="164" fontId="5" fillId="0" borderId="4" xfId="3" applyFont="1" applyBorder="1" applyAlignment="1">
      <alignment horizontal="center" wrapText="1"/>
    </xf>
    <xf numFmtId="9" fontId="4" fillId="0" borderId="4" xfId="2" applyFont="1" applyBorder="1"/>
  </cellXfs>
  <cellStyles count="13">
    <cellStyle name="Comma" xfId="1" builtinId="3"/>
    <cellStyle name="Followed Hyperlink 2" xfId="6"/>
    <cellStyle name="Followed Hyperlink 3" xfId="7"/>
    <cellStyle name="Hyperlink 2" xfId="8"/>
    <cellStyle name="Hyperlink 3" xfId="9"/>
    <cellStyle name="Normal" xfId="0" builtinId="0"/>
    <cellStyle name="Normal 2" xfId="10"/>
    <cellStyle name="Normal 3" xfId="11"/>
    <cellStyle name="Normal_Appendix H" xfId="5"/>
    <cellStyle name="Normal_RasAnnex H tables" xfId="3"/>
    <cellStyle name="Normal_Sheet2" xfId="4"/>
    <cellStyle name="Note 2" xfId="12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2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3a"/>
      <sheetName val="Table4"/>
      <sheetName val="Table5a"/>
      <sheetName val="Table5b"/>
      <sheetName val="Table5c0408"/>
      <sheetName val="Table5c0812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7a"/>
      <sheetName val="Table37a cont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9"/>
      <sheetData sheetId="120"/>
      <sheetData sheetId="121"/>
      <sheetData sheetId="122"/>
      <sheetData sheetId="1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4"/>
  <sheetViews>
    <sheetView tabSelected="1" topLeftCell="A4" zoomScale="55" zoomScaleNormal="55" workbookViewId="0">
      <selection activeCell="AA11" sqref="AA11"/>
    </sheetView>
  </sheetViews>
  <sheetFormatPr defaultColWidth="11.42578125" defaultRowHeight="15.75"/>
  <cols>
    <col min="1" max="1" width="1.42578125" style="4" customWidth="1"/>
    <col min="2" max="2" width="23.7109375" style="2" customWidth="1"/>
    <col min="3" max="3" width="12.140625" style="3" customWidth="1"/>
    <col min="4" max="4" width="3.28515625" style="3" customWidth="1"/>
    <col min="5" max="6" width="8.5703125" style="4" customWidth="1"/>
    <col min="7" max="7" width="4.85546875" style="4" customWidth="1"/>
    <col min="8" max="8" width="12.85546875" style="2" customWidth="1"/>
    <col min="9" max="9" width="2.85546875" style="2" customWidth="1"/>
    <col min="10" max="10" width="8.7109375" style="2" customWidth="1"/>
    <col min="11" max="11" width="8.85546875" style="2" customWidth="1"/>
    <col min="12" max="12" width="5.5703125" style="2" customWidth="1"/>
    <col min="13" max="13" width="12.85546875" style="2" customWidth="1"/>
    <col min="14" max="14" width="2.85546875" style="2" customWidth="1"/>
    <col min="15" max="16" width="8.42578125" style="2" customWidth="1"/>
    <col min="17" max="17" width="12.5703125" style="4" customWidth="1"/>
    <col min="18" max="18" width="3.42578125" style="4" customWidth="1"/>
    <col min="19" max="19" width="8.7109375" style="2" customWidth="1"/>
    <col min="20" max="20" width="8.5703125" style="2" customWidth="1"/>
    <col min="21" max="21" width="26.7109375" style="4" customWidth="1"/>
    <col min="22" max="22" width="17.28515625" style="4" customWidth="1"/>
    <col min="23" max="23" width="17.28515625" style="2" customWidth="1"/>
    <col min="24" max="24" width="13.28515625" style="2" customWidth="1"/>
    <col min="25" max="25" width="17.28515625" style="2" customWidth="1"/>
    <col min="26" max="26" width="13.140625" style="2" customWidth="1"/>
    <col min="27" max="27" width="15.5703125" style="4" bestFit="1" customWidth="1"/>
    <col min="28" max="28" width="7" style="4" customWidth="1"/>
    <col min="29" max="32" width="8.42578125" style="4" customWidth="1"/>
    <col min="33" max="33" width="25.5703125" style="4" customWidth="1"/>
    <col min="34" max="34" width="17.28515625" style="4" customWidth="1"/>
    <col min="35" max="35" width="19.28515625" style="2" customWidth="1"/>
    <col min="36" max="36" width="14.42578125" style="2" customWidth="1"/>
    <col min="37" max="37" width="19.28515625" style="2" customWidth="1"/>
    <col min="38" max="38" width="13.42578125" style="2" customWidth="1"/>
    <col min="39" max="39" width="8.85546875" style="4" customWidth="1"/>
    <col min="40" max="40" width="8.5703125" style="4" customWidth="1"/>
    <col min="41" max="41" width="7.85546875" style="4" customWidth="1"/>
    <col min="42" max="44" width="8.42578125" style="4" customWidth="1"/>
    <col min="45" max="45" width="21.7109375" style="4" customWidth="1"/>
    <col min="46" max="46" width="17.28515625" style="4" customWidth="1"/>
    <col min="47" max="47" width="19.28515625" style="2" customWidth="1"/>
    <col min="48" max="48" width="14.42578125" style="2" customWidth="1"/>
    <col min="49" max="49" width="19.28515625" style="2" customWidth="1"/>
    <col min="50" max="50" width="13.42578125" style="2" customWidth="1"/>
    <col min="51" max="51" width="8.85546875" style="4" customWidth="1"/>
    <col min="52" max="52" width="8.5703125" style="4" customWidth="1"/>
    <col min="53" max="53" width="7.85546875" style="4" customWidth="1"/>
    <col min="54" max="56" width="8.42578125" style="4" customWidth="1"/>
    <col min="57" max="57" width="22" style="4" customWidth="1"/>
    <col min="58" max="58" width="17.28515625" style="4" customWidth="1"/>
    <col min="59" max="59" width="19.85546875" style="2" customWidth="1"/>
    <col min="60" max="60" width="13.140625" style="2" customWidth="1"/>
    <col min="61" max="61" width="19.85546875" style="2" customWidth="1"/>
    <col min="62" max="62" width="13.140625" style="2" customWidth="1"/>
    <col min="63" max="64" width="9.7109375" style="4" bestFit="1" customWidth="1"/>
    <col min="65" max="65" width="7.85546875" style="4" customWidth="1"/>
    <col min="66" max="68" width="8.42578125" style="4" customWidth="1"/>
    <col min="69" max="69" width="16" style="4" customWidth="1"/>
    <col min="70" max="70" width="17.5703125" style="4" customWidth="1"/>
    <col min="71" max="71" width="25.140625" style="4" customWidth="1"/>
    <col min="72" max="73" width="25.28515625" style="4" customWidth="1"/>
    <col min="74" max="16384" width="11.42578125" style="4"/>
  </cols>
  <sheetData>
    <row r="1" spans="1:74" ht="18">
      <c r="A1" s="1" t="s">
        <v>0</v>
      </c>
    </row>
    <row r="2" spans="1:74" ht="23.25">
      <c r="A2" s="5" t="s">
        <v>1</v>
      </c>
      <c r="C2" s="1"/>
      <c r="D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W2" s="6" t="s">
        <v>2</v>
      </c>
      <c r="X2" s="7"/>
      <c r="Y2" s="7"/>
      <c r="Z2" s="7"/>
      <c r="AA2" s="8"/>
      <c r="AB2" s="8"/>
      <c r="AC2" s="8"/>
      <c r="AD2" s="8"/>
      <c r="AE2" s="8"/>
      <c r="AF2" s="8"/>
      <c r="AG2" s="8"/>
      <c r="AI2" s="1"/>
      <c r="AJ2" s="1"/>
      <c r="AK2" s="1"/>
      <c r="AL2" s="1"/>
      <c r="AU2" s="1"/>
      <c r="AV2" s="1"/>
      <c r="AW2" s="1"/>
      <c r="AX2" s="1"/>
      <c r="BG2" s="4"/>
      <c r="BH2" s="4"/>
      <c r="BI2" s="4"/>
      <c r="BJ2" s="4"/>
    </row>
    <row r="3" spans="1:74" s="9" customFormat="1" ht="23.25">
      <c r="A3" s="5" t="s">
        <v>3</v>
      </c>
      <c r="C3" s="5"/>
      <c r="D3" s="5"/>
      <c r="H3" s="5"/>
      <c r="I3" s="5"/>
      <c r="J3" s="5"/>
      <c r="K3" s="5"/>
      <c r="L3" s="5"/>
      <c r="M3" s="5"/>
      <c r="N3" s="5"/>
      <c r="O3" s="5"/>
      <c r="P3" s="5"/>
      <c r="Q3" s="4"/>
      <c r="R3" s="4"/>
      <c r="S3" s="5"/>
      <c r="T3" s="5"/>
      <c r="W3" s="10" t="s">
        <v>4</v>
      </c>
      <c r="X3" s="11"/>
      <c r="Y3" s="11"/>
      <c r="Z3" s="11"/>
      <c r="AA3" s="8"/>
      <c r="AB3" s="8"/>
      <c r="AC3" s="12"/>
      <c r="AD3" s="8"/>
      <c r="AE3" s="8"/>
      <c r="AF3" s="8"/>
      <c r="AG3" s="8"/>
      <c r="AI3" s="5"/>
      <c r="AJ3" s="5"/>
      <c r="AK3" s="5"/>
      <c r="AL3" s="5"/>
      <c r="AM3" s="4"/>
      <c r="AN3" s="4"/>
      <c r="AO3" s="13" t="s">
        <v>5</v>
      </c>
      <c r="AP3" s="4"/>
      <c r="AQ3" s="4"/>
      <c r="AR3" s="4"/>
      <c r="AS3" s="4"/>
      <c r="AU3" s="5"/>
      <c r="AV3" s="5"/>
      <c r="AW3" s="5"/>
      <c r="AX3" s="5"/>
      <c r="AY3" s="4"/>
      <c r="AZ3" s="4"/>
      <c r="BA3" s="13" t="s">
        <v>5</v>
      </c>
      <c r="BB3" s="4"/>
      <c r="BC3" s="4"/>
      <c r="BD3" s="4"/>
      <c r="BE3" s="4"/>
      <c r="BG3" s="4"/>
      <c r="BH3" s="4"/>
      <c r="BI3" s="4"/>
      <c r="BJ3" s="4"/>
      <c r="BK3" s="4"/>
      <c r="BL3" s="4"/>
      <c r="BM3" s="13" t="s">
        <v>5</v>
      </c>
      <c r="BN3" s="4"/>
      <c r="BO3" s="4"/>
      <c r="BP3" s="4"/>
      <c r="BQ3" s="4"/>
      <c r="BR3" s="4"/>
      <c r="BT3" s="4"/>
    </row>
    <row r="4" spans="1:74" s="9" customFormat="1" ht="18.75" thickBot="1">
      <c r="A4" s="5" t="s">
        <v>6</v>
      </c>
      <c r="C4" s="5"/>
      <c r="D4" s="5"/>
      <c r="H4" s="5"/>
      <c r="I4" s="5"/>
      <c r="J4" s="5"/>
      <c r="K4" s="5"/>
      <c r="L4" s="5"/>
      <c r="M4" s="5"/>
      <c r="N4" s="5"/>
      <c r="O4" s="5"/>
      <c r="P4" s="5"/>
      <c r="Q4" s="4"/>
      <c r="R4" s="4"/>
      <c r="S4" s="5"/>
      <c r="T4" s="5"/>
      <c r="W4" s="5"/>
      <c r="X4" s="5"/>
      <c r="Y4" s="5"/>
      <c r="Z4" s="5"/>
      <c r="AB4" s="4"/>
      <c r="AD4" s="4"/>
      <c r="AE4" s="14" t="s">
        <v>7</v>
      </c>
      <c r="AF4" s="13" t="s">
        <v>5</v>
      </c>
      <c r="AG4" s="13"/>
      <c r="AI4" s="5"/>
      <c r="AJ4" s="5"/>
      <c r="AK4" s="5"/>
      <c r="AL4" s="5"/>
      <c r="AM4" s="4"/>
      <c r="AN4" s="4"/>
      <c r="AO4" s="4"/>
      <c r="AP4" s="4"/>
      <c r="AQ4" s="4"/>
      <c r="AR4" s="4"/>
      <c r="AS4" s="4"/>
      <c r="AU4" s="5"/>
      <c r="AV4" s="5"/>
      <c r="AW4" s="5"/>
      <c r="AX4" s="5"/>
      <c r="AY4" s="4"/>
      <c r="AZ4" s="4"/>
      <c r="BA4" s="4"/>
      <c r="BB4" s="4"/>
      <c r="BC4" s="4"/>
      <c r="BD4" s="4"/>
      <c r="BE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T4" s="4"/>
    </row>
    <row r="5" spans="1:74" ht="16.5" thickBot="1">
      <c r="W5" s="15" t="s">
        <v>8</v>
      </c>
      <c r="X5" s="15"/>
      <c r="Y5" s="16"/>
      <c r="Z5" s="16"/>
      <c r="AA5" s="16"/>
      <c r="AB5" s="16"/>
      <c r="AC5" s="16"/>
      <c r="AD5" s="16"/>
      <c r="AE5" s="16"/>
      <c r="AF5" s="16"/>
      <c r="AG5" s="17"/>
      <c r="AI5" s="15" t="s">
        <v>9</v>
      </c>
      <c r="AJ5" s="15"/>
      <c r="AK5" s="16"/>
      <c r="AL5" s="16"/>
      <c r="AM5" s="16"/>
      <c r="AN5" s="16"/>
      <c r="AO5" s="16"/>
      <c r="AP5" s="16"/>
      <c r="AQ5" s="16"/>
      <c r="AR5" s="16"/>
      <c r="AS5" s="17"/>
      <c r="AU5" s="15" t="s">
        <v>10</v>
      </c>
      <c r="AV5" s="15"/>
      <c r="AW5" s="16"/>
      <c r="AX5" s="16"/>
      <c r="AY5" s="16"/>
      <c r="AZ5" s="16"/>
      <c r="BA5" s="16"/>
      <c r="BB5" s="16"/>
      <c r="BC5" s="16"/>
      <c r="BD5" s="16"/>
      <c r="BE5" s="17"/>
      <c r="BG5" s="15" t="s">
        <v>11</v>
      </c>
      <c r="BH5" s="15"/>
      <c r="BI5" s="16"/>
      <c r="BJ5" s="16"/>
      <c r="BK5" s="16"/>
      <c r="BL5" s="16"/>
      <c r="BM5" s="16"/>
      <c r="BN5" s="16"/>
      <c r="BO5" s="16"/>
      <c r="BP5" s="16"/>
      <c r="BQ5" s="17"/>
      <c r="BR5" s="17"/>
      <c r="BT5" s="15" t="s">
        <v>12</v>
      </c>
      <c r="BU5" s="16"/>
    </row>
    <row r="6" spans="1:74" ht="29.25" customHeight="1" thickBot="1">
      <c r="A6" s="2"/>
      <c r="B6" s="18"/>
      <c r="C6" s="19" t="s">
        <v>13</v>
      </c>
      <c r="D6" s="20"/>
      <c r="E6" s="21" t="s">
        <v>14</v>
      </c>
      <c r="F6" s="21"/>
      <c r="G6" s="20"/>
      <c r="H6" s="19" t="s">
        <v>15</v>
      </c>
      <c r="I6" s="20"/>
      <c r="J6" s="21" t="s">
        <v>14</v>
      </c>
      <c r="K6" s="21"/>
      <c r="L6" s="20"/>
      <c r="M6" s="19" t="s">
        <v>16</v>
      </c>
      <c r="N6" s="20"/>
      <c r="O6" s="21" t="s">
        <v>14</v>
      </c>
      <c r="P6" s="21"/>
      <c r="Q6" s="20"/>
      <c r="R6" s="20"/>
      <c r="S6" s="21" t="s">
        <v>14</v>
      </c>
      <c r="T6" s="21"/>
      <c r="W6" s="22"/>
      <c r="X6" s="22"/>
      <c r="Y6" s="23"/>
      <c r="Z6" s="23"/>
      <c r="AA6" s="23"/>
      <c r="AB6" s="23"/>
      <c r="AC6" s="23"/>
      <c r="AD6" s="23"/>
      <c r="AE6" s="23"/>
      <c r="AF6" s="23"/>
      <c r="AG6" s="17"/>
      <c r="AI6" s="24"/>
      <c r="AJ6" s="24"/>
      <c r="AK6" s="17"/>
      <c r="AL6" s="17"/>
      <c r="AM6" s="25"/>
      <c r="AN6" s="25"/>
      <c r="AO6" s="25"/>
      <c r="AP6" s="25"/>
      <c r="AQ6" s="25"/>
      <c r="AR6" s="25"/>
      <c r="AS6" s="25"/>
      <c r="AU6" s="24"/>
      <c r="AV6" s="24"/>
      <c r="AW6" s="17"/>
      <c r="AX6" s="17"/>
      <c r="AY6" s="25"/>
      <c r="AZ6" s="25"/>
      <c r="BA6" s="25"/>
      <c r="BB6" s="25"/>
      <c r="BC6" s="25"/>
      <c r="BD6" s="25"/>
      <c r="BE6" s="25"/>
      <c r="BG6" s="22"/>
      <c r="BH6" s="22"/>
      <c r="BI6" s="23"/>
      <c r="BJ6" s="23"/>
      <c r="BK6" s="23"/>
      <c r="BL6" s="23"/>
      <c r="BM6" s="23"/>
      <c r="BN6" s="23"/>
      <c r="BO6" s="23"/>
      <c r="BP6" s="23"/>
      <c r="BQ6" s="17"/>
      <c r="BR6" s="17"/>
      <c r="BT6" s="24"/>
      <c r="BU6" s="25"/>
    </row>
    <row r="7" spans="1:74" s="31" customFormat="1" ht="127.5" customHeight="1" thickBot="1">
      <c r="A7" s="26"/>
      <c r="B7" s="27"/>
      <c r="C7" s="28"/>
      <c r="D7" s="29"/>
      <c r="E7" s="30" t="s">
        <v>17</v>
      </c>
      <c r="F7" s="30" t="s">
        <v>18</v>
      </c>
      <c r="G7" s="29"/>
      <c r="H7" s="28"/>
      <c r="I7" s="29"/>
      <c r="J7" s="30" t="s">
        <v>17</v>
      </c>
      <c r="K7" s="30" t="s">
        <v>18</v>
      </c>
      <c r="L7" s="29"/>
      <c r="M7" s="28"/>
      <c r="N7" s="29"/>
      <c r="O7" s="30" t="s">
        <v>17</v>
      </c>
      <c r="P7" s="30" t="s">
        <v>18</v>
      </c>
      <c r="Q7" s="29" t="s">
        <v>19</v>
      </c>
      <c r="R7" s="29"/>
      <c r="S7" s="30" t="s">
        <v>17</v>
      </c>
      <c r="T7" s="30" t="s">
        <v>18</v>
      </c>
      <c r="W7" s="32" t="s">
        <v>20</v>
      </c>
      <c r="X7" s="32" t="s">
        <v>21</v>
      </c>
      <c r="Y7" s="32" t="s">
        <v>22</v>
      </c>
      <c r="Z7" s="32" t="s">
        <v>23</v>
      </c>
      <c r="AA7" s="32" t="s">
        <v>24</v>
      </c>
      <c r="AB7" s="32" t="s">
        <v>25</v>
      </c>
      <c r="AC7" s="32" t="s">
        <v>26</v>
      </c>
      <c r="AD7" s="32" t="s">
        <v>27</v>
      </c>
      <c r="AE7" s="32" t="s">
        <v>28</v>
      </c>
      <c r="AF7" s="32" t="s">
        <v>29</v>
      </c>
      <c r="AG7" s="33"/>
      <c r="AI7" s="32" t="s">
        <v>30</v>
      </c>
      <c r="AJ7" s="32" t="s">
        <v>31</v>
      </c>
      <c r="AK7" s="32" t="s">
        <v>32</v>
      </c>
      <c r="AL7" s="32" t="s">
        <v>33</v>
      </c>
      <c r="AM7" s="32" t="s">
        <v>24</v>
      </c>
      <c r="AN7" s="32" t="s">
        <v>25</v>
      </c>
      <c r="AO7" s="32" t="s">
        <v>34</v>
      </c>
      <c r="AP7" s="32" t="s">
        <v>35</v>
      </c>
      <c r="AQ7" s="32" t="s">
        <v>28</v>
      </c>
      <c r="AR7" s="32" t="s">
        <v>29</v>
      </c>
      <c r="AS7" s="33"/>
      <c r="AU7" s="32" t="s">
        <v>36</v>
      </c>
      <c r="AV7" s="32" t="s">
        <v>37</v>
      </c>
      <c r="AW7" s="32" t="s">
        <v>38</v>
      </c>
      <c r="AX7" s="32" t="s">
        <v>39</v>
      </c>
      <c r="AY7" s="32" t="s">
        <v>24</v>
      </c>
      <c r="AZ7" s="32" t="s">
        <v>25</v>
      </c>
      <c r="BA7" s="32" t="s">
        <v>34</v>
      </c>
      <c r="BB7" s="32" t="s">
        <v>35</v>
      </c>
      <c r="BC7" s="32" t="s">
        <v>28</v>
      </c>
      <c r="BD7" s="32" t="s">
        <v>29</v>
      </c>
      <c r="BE7" s="33"/>
      <c r="BG7" s="32" t="s">
        <v>40</v>
      </c>
      <c r="BH7" s="32" t="s">
        <v>41</v>
      </c>
      <c r="BI7" s="32" t="s">
        <v>42</v>
      </c>
      <c r="BJ7" s="32" t="s">
        <v>43</v>
      </c>
      <c r="BK7" s="32" t="s">
        <v>44</v>
      </c>
      <c r="BL7" s="32" t="s">
        <v>45</v>
      </c>
      <c r="BM7" s="32" t="s">
        <v>34</v>
      </c>
      <c r="BN7" s="32" t="s">
        <v>27</v>
      </c>
      <c r="BO7" s="32" t="s">
        <v>28</v>
      </c>
      <c r="BP7" s="32" t="s">
        <v>29</v>
      </c>
      <c r="BQ7" s="33"/>
      <c r="BR7" s="33"/>
      <c r="BT7" s="34" t="s">
        <v>46</v>
      </c>
      <c r="BU7" s="34" t="s">
        <v>47</v>
      </c>
    </row>
    <row r="8" spans="1:74" ht="18.75" customHeight="1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T8" s="36"/>
    </row>
    <row r="9" spans="1:74" ht="18.75" customHeight="1">
      <c r="A9" s="37" t="s">
        <v>48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T9" s="36"/>
    </row>
    <row r="10" spans="1:74">
      <c r="B10" s="4" t="s">
        <v>49</v>
      </c>
      <c r="C10" s="38">
        <f>X10</f>
        <v>0.6635071090047393</v>
      </c>
      <c r="D10" s="38"/>
      <c r="E10" s="39">
        <f>IF(Z10=0,$AF$4,AC10)</f>
        <v>8.016457213839441E-2</v>
      </c>
      <c r="F10" s="39">
        <f>IF($Z10=0,$AF$4,AD10)</f>
        <v>0.90240833959400535</v>
      </c>
      <c r="G10" s="39"/>
      <c r="H10" s="38">
        <f>AJ10</f>
        <v>1.2322274881516588</v>
      </c>
      <c r="I10" s="38"/>
      <c r="J10" s="40">
        <f t="shared" ref="J10:K13" si="0">AO10</f>
        <v>0.48780350011968021</v>
      </c>
      <c r="K10" s="40">
        <f t="shared" si="0"/>
        <v>1.8062441769618502</v>
      </c>
      <c r="L10" s="40"/>
      <c r="M10" s="38">
        <f>AV10</f>
        <v>5.0236966824644549</v>
      </c>
      <c r="N10" s="40"/>
      <c r="O10" s="40">
        <f>BA10</f>
        <v>3.7666638455747123</v>
      </c>
      <c r="P10" s="40">
        <f>BB10</f>
        <v>6.5773534088429066</v>
      </c>
      <c r="Q10" s="41">
        <f>BH10</f>
        <v>26.066350710900476</v>
      </c>
      <c r="R10" s="41"/>
      <c r="S10" s="42">
        <f t="shared" ref="S10:T13" si="1">BM10</f>
        <v>28.936970051995921</v>
      </c>
      <c r="T10" s="42">
        <f t="shared" si="1"/>
        <v>35.806862965081876</v>
      </c>
      <c r="U10" s="43">
        <f t="shared" ref="U10:U50" si="2">Q10-T10</f>
        <v>-9.7405122541814002</v>
      </c>
      <c r="V10" s="4" t="s">
        <v>49</v>
      </c>
      <c r="W10" s="44">
        <v>7</v>
      </c>
      <c r="X10" s="45">
        <f>W10/BT10*100</f>
        <v>0.6635071090047393</v>
      </c>
      <c r="Y10" s="46">
        <v>3.6</v>
      </c>
      <c r="Z10" s="47">
        <f>Y10/BU10*100</f>
        <v>0.34155597722960152</v>
      </c>
      <c r="AA10" s="48">
        <f>IF(Y10&lt;1,0,IF(Y10&gt;100,Y10-(1.96*SQRT(Y10)),CHIINV(0.975,2*Y10)/2))</f>
        <v>0.84493459033867713</v>
      </c>
      <c r="AB10" s="48">
        <f>IF(Y10=0,0,IF(Y10&gt;100,Y10+(1.96*SQRT(Y10)),CHIINV(0.025,2*(Y10+1))/2))</f>
        <v>9.5113838993208173</v>
      </c>
      <c r="AC10" s="49">
        <f t="shared" ref="AC10:AD13" si="3">(AA10/$BU10)*100</f>
        <v>8.016457213839441E-2</v>
      </c>
      <c r="AD10" s="49">
        <f t="shared" si="3"/>
        <v>0.90240833959400535</v>
      </c>
      <c r="AE10" s="49">
        <f>Z10-AC10</f>
        <v>0.26139140509120712</v>
      </c>
      <c r="AF10" s="49">
        <f>AD10-Z10</f>
        <v>0.56085236236440383</v>
      </c>
      <c r="AG10" s="50"/>
      <c r="AH10" s="4" t="s">
        <v>49</v>
      </c>
      <c r="AI10" s="51">
        <v>13</v>
      </c>
      <c r="AJ10" s="52">
        <f>AI10/BT10*100</f>
        <v>1.2322274881516588</v>
      </c>
      <c r="AK10" s="46">
        <v>10.8</v>
      </c>
      <c r="AL10" s="53">
        <f>AK10/BU10*100</f>
        <v>1.0246679316888048</v>
      </c>
      <c r="AM10" s="54">
        <f>IF(AK10&lt;0.5,0,IF(AK10&gt;100,AK10-(1.96*SQRT(AK10)),CHIINV(0.975,2*AK10)/2))</f>
        <v>5.1414488912614296</v>
      </c>
      <c r="AN10" s="54">
        <f>IF(AK10=0,0,IF(AK10&gt;100,AK10+(1.96*SQRT(AK10)),CHIINV(0.025,2*(AK10+1))/2))</f>
        <v>19.0378136251779</v>
      </c>
      <c r="AO10" s="49">
        <f t="shared" ref="AO10:AP13" si="4">(AM10/$BU10)*100</f>
        <v>0.48780350011968021</v>
      </c>
      <c r="AP10" s="49">
        <f t="shared" si="4"/>
        <v>1.8062441769618502</v>
      </c>
      <c r="AQ10" s="49">
        <f>AL10-AO10</f>
        <v>0.53686443156912456</v>
      </c>
      <c r="AR10" s="49">
        <f>AP10-AL10</f>
        <v>0.78157624527304548</v>
      </c>
      <c r="AS10" s="55"/>
      <c r="AT10" s="56" t="s">
        <v>49</v>
      </c>
      <c r="AU10" s="51">
        <v>53</v>
      </c>
      <c r="AV10" s="52">
        <f>AU10/BT10*100</f>
        <v>5.0236966824644549</v>
      </c>
      <c r="AW10" s="46">
        <v>53.2</v>
      </c>
      <c r="AX10" s="53">
        <f>AW10/BU10*100</f>
        <v>5.0474383301707784</v>
      </c>
      <c r="AY10" s="54">
        <f>IF(AW10=0,0,IF(AW10&gt;100,AW10-(1.96*SQRT(AW10)),CHIINV(0.975,2*AW10)/2))</f>
        <v>39.700636932357469</v>
      </c>
      <c r="AZ10" s="54">
        <f>IF(AW10=0,0,IF(AW10&gt;100,AW10+(1.96*SQRT(AW10)),CHIINV(0.025,2*(AW10+1))/2))</f>
        <v>69.325304929204236</v>
      </c>
      <c r="BA10" s="49">
        <f t="shared" ref="BA10:BB13" si="5">(AY10/$BU10)*100</f>
        <v>3.7666638455747123</v>
      </c>
      <c r="BB10" s="49">
        <f t="shared" si="5"/>
        <v>6.5773534088429066</v>
      </c>
      <c r="BC10" s="49">
        <f>AX10-BA10</f>
        <v>1.280774484596066</v>
      </c>
      <c r="BD10" s="49">
        <f>BB10-AX10</f>
        <v>1.5299150786721283</v>
      </c>
      <c r="BE10" s="55"/>
      <c r="BF10" s="4" t="s">
        <v>49</v>
      </c>
      <c r="BG10" s="57">
        <v>275</v>
      </c>
      <c r="BH10" s="58">
        <f>BG10/BT10*100</f>
        <v>26.066350710900476</v>
      </c>
      <c r="BI10" s="59">
        <v>341.2</v>
      </c>
      <c r="BJ10" s="60">
        <f>BI10/BU10*100</f>
        <v>32.371916508538902</v>
      </c>
      <c r="BK10" s="54">
        <f>IF(BI10=0,0,IF(BI10&gt;100,BI10-(1.96*SQRT(BI10)),CHIINV(0.975,2*BI10)/2))</f>
        <v>304.995664348037</v>
      </c>
      <c r="BL10" s="54">
        <f>IF(BI10=0,0,IF(BI10&gt;100,BI10+(1.96*SQRT(BI10)),CHIINV(0.025,2*(BI10+1))/2))</f>
        <v>377.40433565196298</v>
      </c>
      <c r="BM10" s="61">
        <f t="shared" ref="BM10:BN13" si="6">(BK10/$BU10)*100</f>
        <v>28.936970051995921</v>
      </c>
      <c r="BN10" s="61">
        <f t="shared" si="6"/>
        <v>35.806862965081876</v>
      </c>
      <c r="BO10" s="61">
        <f>BJ10-BM10</f>
        <v>3.4349464565429813</v>
      </c>
      <c r="BP10" s="61">
        <f>BN10-BJ10</f>
        <v>3.4349464565429741</v>
      </c>
      <c r="BQ10" s="62"/>
      <c r="BR10" s="63"/>
      <c r="BS10" s="4" t="s">
        <v>49</v>
      </c>
      <c r="BT10" s="57">
        <v>1055</v>
      </c>
      <c r="BU10" s="57">
        <v>1054</v>
      </c>
      <c r="BV10" s="64"/>
    </row>
    <row r="11" spans="1:74" s="56" customFormat="1">
      <c r="B11" s="56" t="s">
        <v>50</v>
      </c>
      <c r="C11" s="38">
        <f>X11</f>
        <v>0.74074074074074081</v>
      </c>
      <c r="D11" s="65"/>
      <c r="E11" s="39">
        <f>IF(Z11=0,$AF$4,AC11)</f>
        <v>0</v>
      </c>
      <c r="F11" s="39">
        <f>IF($Z11=0,$AF$4,AD11)</f>
        <v>2.7325032993436564</v>
      </c>
      <c r="G11" s="39"/>
      <c r="H11" s="38">
        <f>AJ11</f>
        <v>0</v>
      </c>
      <c r="I11" s="38"/>
      <c r="J11" s="40">
        <f t="shared" si="0"/>
        <v>1.875393184021474E-2</v>
      </c>
      <c r="K11" s="40">
        <f t="shared" si="0"/>
        <v>4.1271432525473326</v>
      </c>
      <c r="L11" s="40"/>
      <c r="M11" s="38">
        <f t="shared" ref="M11:M50" si="7">AV11</f>
        <v>3.7037037037037033</v>
      </c>
      <c r="N11" s="40"/>
      <c r="O11" s="40">
        <f t="shared" ref="O11:P50" si="8">BA11</f>
        <v>1.6310327803635938</v>
      </c>
      <c r="P11" s="40">
        <f t="shared" si="8"/>
        <v>9.6736844611249531</v>
      </c>
      <c r="Q11" s="41">
        <f>BH11</f>
        <v>24.444444444444443</v>
      </c>
      <c r="R11" s="41"/>
      <c r="S11" s="42">
        <f t="shared" si="1"/>
        <v>13.480781905301964</v>
      </c>
      <c r="T11" s="42">
        <f t="shared" si="1"/>
        <v>29.537848992700138</v>
      </c>
      <c r="U11" s="43">
        <f t="shared" si="2"/>
        <v>-5.0934045482556947</v>
      </c>
      <c r="V11" s="56" t="s">
        <v>50</v>
      </c>
      <c r="W11" s="44">
        <v>1</v>
      </c>
      <c r="X11" s="66">
        <f>W11/BT11*100</f>
        <v>0.74074074074074081</v>
      </c>
      <c r="Y11" s="46">
        <v>0.4</v>
      </c>
      <c r="Z11" s="47">
        <f>Y11/BU11*100</f>
        <v>0.29629629629629634</v>
      </c>
      <c r="AA11" s="48">
        <f>IF(Y11&lt;1,0,IF(Y11&gt;100,Y11-(1.96*SQRT(Y11)),CHIINV(0.975,2*Y11)/2))</f>
        <v>0</v>
      </c>
      <c r="AB11" s="48">
        <f>IF(Y11=0,0,IF(Y11&gt;100,Y11+(1.96*SQRT(Y11)),CHIINV(0.025,2*(Y11+1))/2))</f>
        <v>3.6888794541139363</v>
      </c>
      <c r="AC11" s="49">
        <f t="shared" si="3"/>
        <v>0</v>
      </c>
      <c r="AD11" s="49">
        <f t="shared" si="3"/>
        <v>2.7325032993436564</v>
      </c>
      <c r="AE11" s="49">
        <f>Z11-AC11</f>
        <v>0.29629629629629634</v>
      </c>
      <c r="AF11" s="49">
        <f>AD11-Z11</f>
        <v>2.4362070030473602</v>
      </c>
      <c r="AG11" s="50"/>
      <c r="AH11" s="56" t="s">
        <v>50</v>
      </c>
      <c r="AI11" s="51">
        <v>0</v>
      </c>
      <c r="AJ11" s="52">
        <f>AI11/BT11*100</f>
        <v>0</v>
      </c>
      <c r="AK11" s="46">
        <v>1.4</v>
      </c>
      <c r="AL11" s="53">
        <f>AK11/BU11*100</f>
        <v>1.037037037037037</v>
      </c>
      <c r="AM11" s="54">
        <f>IF(AK11&lt;0.5,0,IF(AK11&gt;100,AK11-(1.96*SQRT(AK11)),CHIINV(0.975,2*AK11)/2))</f>
        <v>2.5317807984289897E-2</v>
      </c>
      <c r="AN11" s="54">
        <f>IF(AK11=0,0,IF(AK11&gt;100,AK11+(1.96*SQRT(AK11)),CHIINV(0.025,2*(AK11+1))/2))</f>
        <v>5.5716433909388989</v>
      </c>
      <c r="AO11" s="49">
        <f t="shared" si="4"/>
        <v>1.875393184021474E-2</v>
      </c>
      <c r="AP11" s="49">
        <f t="shared" si="4"/>
        <v>4.1271432525473326</v>
      </c>
      <c r="AQ11" s="49">
        <f>AL11-AO11</f>
        <v>1.0182831051968222</v>
      </c>
      <c r="AR11" s="49">
        <f>AP11-AL11</f>
        <v>3.0901062155102954</v>
      </c>
      <c r="AS11" s="55"/>
      <c r="AT11" s="56" t="s">
        <v>50</v>
      </c>
      <c r="AU11" s="51">
        <v>5</v>
      </c>
      <c r="AV11" s="52">
        <f>AU11/BT11*100</f>
        <v>3.7037037037037033</v>
      </c>
      <c r="AW11" s="46">
        <v>6.2</v>
      </c>
      <c r="AX11" s="53">
        <f>AW11/BU11*100</f>
        <v>4.5925925925925926</v>
      </c>
      <c r="AY11" s="54">
        <f>IF(AW11=0,0,IF(AW11&gt;100,AW11-(1.96*SQRT(AW11)),CHIINV(0.975,2*AW11)/2))</f>
        <v>2.2018942534908517</v>
      </c>
      <c r="AZ11" s="54">
        <f>IF(AW11=0,0,IF(AW11&gt;100,AW11+(1.96*SQRT(AW11)),CHIINV(0.025,2*(AW11+1))/2))</f>
        <v>13.059474022518685</v>
      </c>
      <c r="BA11" s="49">
        <f t="shared" si="5"/>
        <v>1.6310327803635938</v>
      </c>
      <c r="BB11" s="49">
        <f t="shared" si="5"/>
        <v>9.6736844611249531</v>
      </c>
      <c r="BC11" s="49">
        <f>AX11-BA11</f>
        <v>2.961559812228999</v>
      </c>
      <c r="BD11" s="49">
        <f>BB11-AX11</f>
        <v>5.0810918685323605</v>
      </c>
      <c r="BE11" s="55"/>
      <c r="BF11" s="56" t="s">
        <v>50</v>
      </c>
      <c r="BG11" s="57">
        <v>33</v>
      </c>
      <c r="BH11" s="58">
        <f>BG11/BT11*100</f>
        <v>24.444444444444443</v>
      </c>
      <c r="BI11" s="59">
        <v>27.6</v>
      </c>
      <c r="BJ11" s="60">
        <f>BI11/BU11*100</f>
        <v>20.444444444444446</v>
      </c>
      <c r="BK11" s="54">
        <f>IF(BI11=0,0,IF(BI11&gt;100,BI11-(1.96*SQRT(BI11)),CHIINV(0.975,2*BI11)/2))</f>
        <v>18.199055572157651</v>
      </c>
      <c r="BL11" s="54">
        <f>IF(BI11=0,0,IF(BI11&gt;100,BI11+(1.96*SQRT(BI11)),CHIINV(0.025,2*(BI11+1))/2))</f>
        <v>39.876096140145187</v>
      </c>
      <c r="BM11" s="61">
        <f t="shared" si="6"/>
        <v>13.480781905301964</v>
      </c>
      <c r="BN11" s="61">
        <f t="shared" si="6"/>
        <v>29.537848992700138</v>
      </c>
      <c r="BO11" s="61">
        <f>BJ11-BM11</f>
        <v>6.9636625391424829</v>
      </c>
      <c r="BP11" s="61">
        <f>BN11-BJ11</f>
        <v>9.0934045482556911</v>
      </c>
      <c r="BQ11" s="62"/>
      <c r="BR11" s="67"/>
      <c r="BS11" s="56" t="s">
        <v>50</v>
      </c>
      <c r="BT11" s="57">
        <v>135</v>
      </c>
      <c r="BU11" s="57">
        <v>135</v>
      </c>
      <c r="BV11" s="64"/>
    </row>
    <row r="12" spans="1:74" s="56" customFormat="1" ht="15.75" customHeight="1">
      <c r="B12" s="56" t="s">
        <v>51</v>
      </c>
      <c r="C12" s="38">
        <f>X12</f>
        <v>0.49504950495049505</v>
      </c>
      <c r="D12" s="38"/>
      <c r="E12" s="39">
        <f>IF(Z12=0,$AF$4,AC12)</f>
        <v>0</v>
      </c>
      <c r="F12" s="39">
        <f>IF($Z12=0,$AF$4,AD12)</f>
        <v>1.8171819971004612</v>
      </c>
      <c r="G12" s="39"/>
      <c r="H12" s="38">
        <f>AJ12</f>
        <v>0.49504950495049505</v>
      </c>
      <c r="I12" s="38"/>
      <c r="J12" s="40">
        <f t="shared" si="0"/>
        <v>0</v>
      </c>
      <c r="K12" s="40">
        <f t="shared" si="0"/>
        <v>1.8171819971004612</v>
      </c>
      <c r="L12" s="40"/>
      <c r="M12" s="38">
        <f t="shared" si="7"/>
        <v>1.4851485148514851</v>
      </c>
      <c r="N12" s="40"/>
      <c r="O12" s="40">
        <f t="shared" si="8"/>
        <v>0.79974699020611806</v>
      </c>
      <c r="P12" s="40">
        <f t="shared" si="8"/>
        <v>5.7479468371047631</v>
      </c>
      <c r="Q12" s="41">
        <f>BH12</f>
        <v>25.247524752475247</v>
      </c>
      <c r="R12" s="41"/>
      <c r="S12" s="42">
        <f t="shared" si="1"/>
        <v>14.911283612057979</v>
      </c>
      <c r="T12" s="42">
        <f t="shared" si="1"/>
        <v>27.966403339157957</v>
      </c>
      <c r="U12" s="43">
        <f t="shared" si="2"/>
        <v>-2.7188785866827097</v>
      </c>
      <c r="V12" s="56" t="s">
        <v>51</v>
      </c>
      <c r="W12" s="44">
        <v>1</v>
      </c>
      <c r="X12" s="45">
        <f>W12/BT12*100</f>
        <v>0.49504950495049505</v>
      </c>
      <c r="Y12" s="46">
        <v>0.2</v>
      </c>
      <c r="Z12" s="47">
        <f>Y12/BU12*100</f>
        <v>9.8522167487684748E-2</v>
      </c>
      <c r="AA12" s="48">
        <f>IF(Y12&lt;1,0,IF(Y12&gt;100,Y12-(1.96*SQRT(Y12)),CHIINV(0.975,2*Y12)/2))</f>
        <v>0</v>
      </c>
      <c r="AB12" s="48">
        <f>IF(Y12=0,0,IF(Y12&gt;100,Y12+(1.96*SQRT(Y12)),CHIINV(0.025,2*(Y12+1))/2))</f>
        <v>3.6888794541139363</v>
      </c>
      <c r="AC12" s="49">
        <f t="shared" si="3"/>
        <v>0</v>
      </c>
      <c r="AD12" s="49">
        <f t="shared" si="3"/>
        <v>1.8171819971004612</v>
      </c>
      <c r="AE12" s="49">
        <f>Z12-AC12</f>
        <v>9.8522167487684748E-2</v>
      </c>
      <c r="AF12" s="49">
        <f>AD12-Z12</f>
        <v>1.7186598296127764</v>
      </c>
      <c r="AG12" s="50"/>
      <c r="AH12" s="56" t="s">
        <v>51</v>
      </c>
      <c r="AI12" s="51">
        <v>1</v>
      </c>
      <c r="AJ12" s="52">
        <f>AI12/BT12*100</f>
        <v>0.49504950495049505</v>
      </c>
      <c r="AK12" s="46">
        <v>0.2</v>
      </c>
      <c r="AL12" s="53">
        <f>AK12/BU12*100</f>
        <v>9.8522167487684748E-2</v>
      </c>
      <c r="AM12" s="54">
        <f t="shared" ref="AM12:AM50" si="9">IF(AK12&lt;0.5,0,IF(AK12&gt;100,AK12-(1.96*SQRT(AK12)),CHIINV(0.975,2*AK12)/2))</f>
        <v>0</v>
      </c>
      <c r="AN12" s="54">
        <f>IF(AK12=0,0,IF(AK12&gt;100,AK12+(1.96*SQRT(AK12)),CHIINV(0.025,2*(AK12+1))/2))</f>
        <v>3.6888794541139363</v>
      </c>
      <c r="AO12" s="49">
        <f t="shared" si="4"/>
        <v>0</v>
      </c>
      <c r="AP12" s="49">
        <f t="shared" si="4"/>
        <v>1.8171819971004612</v>
      </c>
      <c r="AQ12" s="49">
        <f>AL12-AO12</f>
        <v>9.8522167487684748E-2</v>
      </c>
      <c r="AR12" s="49">
        <f>AP12-AL12</f>
        <v>1.7186598296127764</v>
      </c>
      <c r="AS12" s="55"/>
      <c r="AT12" s="56" t="s">
        <v>51</v>
      </c>
      <c r="AU12" s="51">
        <v>3</v>
      </c>
      <c r="AV12" s="52">
        <f>AU12/BT12*100</f>
        <v>1.4851485148514851</v>
      </c>
      <c r="AW12" s="46">
        <v>5</v>
      </c>
      <c r="AX12" s="53">
        <f>AW12/BU12*100</f>
        <v>2.4630541871921183</v>
      </c>
      <c r="AY12" s="54">
        <f>IF(AW12=0,0,IF(AW12&gt;100,AW12-(1.96*SQRT(AW12)),CHIINV(0.975,2*AW12)/2))</f>
        <v>1.6234863901184198</v>
      </c>
      <c r="AZ12" s="54">
        <f>IF(AW12=0,0,IF(AW12&gt;100,AW12+(1.96*SQRT(AW12)),CHIINV(0.025,2*(AW12+1))/2))</f>
        <v>11.668332079322669</v>
      </c>
      <c r="BA12" s="49">
        <f t="shared" si="5"/>
        <v>0.79974699020611806</v>
      </c>
      <c r="BB12" s="49">
        <f t="shared" si="5"/>
        <v>5.7479468371047631</v>
      </c>
      <c r="BC12" s="49">
        <f>AX12-BA12</f>
        <v>1.6633071969860003</v>
      </c>
      <c r="BD12" s="49">
        <f>BB12-AX12</f>
        <v>3.2848926499126447</v>
      </c>
      <c r="BE12" s="55"/>
      <c r="BF12" s="56" t="s">
        <v>51</v>
      </c>
      <c r="BG12" s="57">
        <v>51</v>
      </c>
      <c r="BH12" s="58">
        <f>BG12/BT12*100</f>
        <v>25.247524752475247</v>
      </c>
      <c r="BI12" s="59">
        <v>42.4</v>
      </c>
      <c r="BJ12" s="60">
        <f>BI12/BU12*100</f>
        <v>20.88669950738916</v>
      </c>
      <c r="BK12" s="54">
        <f>IF(BI12=0,0,IF(BI12&gt;100,BI12-(1.96*SQRT(BI12)),CHIINV(0.975,2*BI12)/2))</f>
        <v>30.269905732477699</v>
      </c>
      <c r="BL12" s="54">
        <f>IF(BI12=0,0,IF(BI12&gt;100,BI12+(1.96*SQRT(BI12)),CHIINV(0.025,2*(BI12+1))/2))</f>
        <v>56.771798778490655</v>
      </c>
      <c r="BM12" s="61">
        <f t="shared" si="6"/>
        <v>14.911283612057979</v>
      </c>
      <c r="BN12" s="61">
        <f t="shared" si="6"/>
        <v>27.966403339157957</v>
      </c>
      <c r="BO12" s="61">
        <f>BJ12-BM12</f>
        <v>5.9754158953311816</v>
      </c>
      <c r="BP12" s="61">
        <f>BN12-BJ12</f>
        <v>7.0797038317687964</v>
      </c>
      <c r="BQ12" s="62"/>
      <c r="BR12" s="67"/>
      <c r="BS12" s="56" t="s">
        <v>51</v>
      </c>
      <c r="BT12" s="57">
        <v>202</v>
      </c>
      <c r="BU12" s="57">
        <v>203</v>
      </c>
      <c r="BV12" s="64"/>
    </row>
    <row r="13" spans="1:74" s="56" customFormat="1">
      <c r="B13" s="56" t="s">
        <v>52</v>
      </c>
      <c r="C13" s="38">
        <f>X13</f>
        <v>0</v>
      </c>
      <c r="D13" s="38"/>
      <c r="E13" s="39">
        <f>IF(Z13=0,$AF$4,AC13)</f>
        <v>1.2410690188377401E-2</v>
      </c>
      <c r="F13" s="39">
        <f>IF($Z13=0,$AF$4,AD13)</f>
        <v>2.7311977406563228</v>
      </c>
      <c r="G13" s="39"/>
      <c r="H13" s="38">
        <f>AJ13</f>
        <v>0.98522167487684731</v>
      </c>
      <c r="I13" s="38"/>
      <c r="J13" s="40">
        <f t="shared" si="0"/>
        <v>1.2410690188377401E-2</v>
      </c>
      <c r="K13" s="40">
        <f t="shared" si="0"/>
        <v>2.7311977406563228</v>
      </c>
      <c r="L13" s="40"/>
      <c r="M13" s="38">
        <f t="shared" si="7"/>
        <v>4.9261083743842367</v>
      </c>
      <c r="N13" s="40"/>
      <c r="O13" s="40">
        <f t="shared" si="8"/>
        <v>2.0173397536168305</v>
      </c>
      <c r="P13" s="40">
        <f t="shared" si="8"/>
        <v>8.3749036526564549</v>
      </c>
      <c r="Q13" s="41">
        <f>BH13</f>
        <v>21.182266009852217</v>
      </c>
      <c r="R13" s="41"/>
      <c r="S13" s="42">
        <f t="shared" si="1"/>
        <v>16.29918852161666</v>
      </c>
      <c r="T13" s="42">
        <f t="shared" si="1"/>
        <v>29.796932114756569</v>
      </c>
      <c r="U13" s="43">
        <f t="shared" si="2"/>
        <v>-8.6146661049043516</v>
      </c>
      <c r="V13" s="56" t="s">
        <v>52</v>
      </c>
      <c r="W13" s="56">
        <v>0</v>
      </c>
      <c r="X13" s="45">
        <f>W13/BT13*100</f>
        <v>0</v>
      </c>
      <c r="Y13" s="46">
        <v>1</v>
      </c>
      <c r="Z13" s="47">
        <f>Y13/BU13*100</f>
        <v>0.49019607843137253</v>
      </c>
      <c r="AA13" s="48">
        <f>IF(Y13&lt;1,0,IF(Y13&gt;100,Y13-(1.96*SQRT(Y13)),CHIINV(0.975,2*Y13)/2))</f>
        <v>2.5317807984289897E-2</v>
      </c>
      <c r="AB13" s="48">
        <f>IF(Y13=0,0,IF(Y13&gt;100,Y13+(1.96*SQRT(Y13)),CHIINV(0.025,2*(Y13+1))/2))</f>
        <v>5.5716433909388989</v>
      </c>
      <c r="AC13" s="49">
        <f t="shared" si="3"/>
        <v>1.2410690188377401E-2</v>
      </c>
      <c r="AD13" s="49">
        <f t="shared" si="3"/>
        <v>2.7311977406563228</v>
      </c>
      <c r="AE13" s="49">
        <f>Z13-AC13</f>
        <v>0.4777853882429951</v>
      </c>
      <c r="AF13" s="49">
        <f>AD13-Z13</f>
        <v>2.2410016622249502</v>
      </c>
      <c r="AG13" s="50"/>
      <c r="AH13" s="56" t="s">
        <v>52</v>
      </c>
      <c r="AI13" s="51">
        <v>2</v>
      </c>
      <c r="AJ13" s="52">
        <f>AI13/BT13*100</f>
        <v>0.98522167487684731</v>
      </c>
      <c r="AK13" s="46">
        <v>1.2</v>
      </c>
      <c r="AL13" s="53">
        <f>AK13/BU13*100</f>
        <v>0.58823529411764708</v>
      </c>
      <c r="AM13" s="54">
        <f t="shared" si="9"/>
        <v>2.5317807984289897E-2</v>
      </c>
      <c r="AN13" s="54">
        <f>IF(AK13=0,0,IF(AK13&gt;100,AK13+(1.96*SQRT(AK13)),CHIINV(0.025,2*(AK13+1))/2))</f>
        <v>5.5716433909388989</v>
      </c>
      <c r="AO13" s="49">
        <f t="shared" si="4"/>
        <v>1.2410690188377401E-2</v>
      </c>
      <c r="AP13" s="49">
        <f t="shared" si="4"/>
        <v>2.7311977406563228</v>
      </c>
      <c r="AQ13" s="49">
        <f>AL13-AO13</f>
        <v>0.57582460392926971</v>
      </c>
      <c r="AR13" s="49">
        <f>AP13-AL13</f>
        <v>2.1429624465386756</v>
      </c>
      <c r="AS13" s="55"/>
      <c r="AT13" s="56" t="s">
        <v>52</v>
      </c>
      <c r="AU13" s="51">
        <v>10</v>
      </c>
      <c r="AV13" s="52">
        <f>AU13/BT13*100</f>
        <v>4.9261083743842367</v>
      </c>
      <c r="AW13" s="46">
        <v>9</v>
      </c>
      <c r="AX13" s="53">
        <f>AW13/BU13*100</f>
        <v>4.4117647058823533</v>
      </c>
      <c r="AY13" s="54">
        <f>IF(AW13=0,0,IF(AW13&gt;100,AW13-(1.96*SQRT(AW13)),CHIINV(0.975,2*AW13)/2))</f>
        <v>4.1153730973783347</v>
      </c>
      <c r="AZ13" s="54">
        <f>IF(AW13=0,0,IF(AW13&gt;100,AW13+(1.96*SQRT(AW13)),CHIINV(0.025,2*(AW13+1))/2))</f>
        <v>17.08480345141917</v>
      </c>
      <c r="BA13" s="49">
        <f t="shared" si="5"/>
        <v>2.0173397536168305</v>
      </c>
      <c r="BB13" s="49">
        <f t="shared" si="5"/>
        <v>8.3749036526564549</v>
      </c>
      <c r="BC13" s="49">
        <f>AX13-BA13</f>
        <v>2.3944249522655228</v>
      </c>
      <c r="BD13" s="49">
        <f>BB13-AX13</f>
        <v>3.9631389467741016</v>
      </c>
      <c r="BE13" s="55"/>
      <c r="BF13" s="56" t="s">
        <v>52</v>
      </c>
      <c r="BG13" s="57">
        <v>43</v>
      </c>
      <c r="BH13" s="58">
        <f>BG13/BT13*100</f>
        <v>21.182266009852217</v>
      </c>
      <c r="BI13" s="59">
        <v>45.8</v>
      </c>
      <c r="BJ13" s="60">
        <f>BI13/BU13*100</f>
        <v>22.450980392156861</v>
      </c>
      <c r="BK13" s="54">
        <f>IF(BI13=0,0,IF(BI13&gt;100,BI13-(1.96*SQRT(BI13)),CHIINV(0.975,2*BI13)/2))</f>
        <v>33.250344584097988</v>
      </c>
      <c r="BL13" s="54">
        <f>IF(BI13=0,0,IF(BI13&gt;100,BI13+(1.96*SQRT(BI13)),CHIINV(0.025,2*(BI13+1))/2))</f>
        <v>60.7857415141034</v>
      </c>
      <c r="BM13" s="61">
        <f t="shared" si="6"/>
        <v>16.29918852161666</v>
      </c>
      <c r="BN13" s="61">
        <f t="shared" si="6"/>
        <v>29.796932114756569</v>
      </c>
      <c r="BO13" s="61">
        <f>BJ13-BM13</f>
        <v>6.151791870540201</v>
      </c>
      <c r="BP13" s="61">
        <f>BN13-BJ13</f>
        <v>7.3459517225997075</v>
      </c>
      <c r="BQ13" s="62"/>
      <c r="BR13" s="67"/>
      <c r="BS13" s="56" t="s">
        <v>52</v>
      </c>
      <c r="BT13" s="57">
        <v>203</v>
      </c>
      <c r="BU13" s="57">
        <v>204</v>
      </c>
    </row>
    <row r="14" spans="1:74" s="56" customFormat="1" ht="38.25" customHeight="1">
      <c r="A14" s="68" t="s">
        <v>53</v>
      </c>
      <c r="C14" s="38"/>
      <c r="D14" s="38"/>
      <c r="E14" s="39"/>
      <c r="F14" s="39"/>
      <c r="G14" s="39"/>
      <c r="H14" s="38"/>
      <c r="I14" s="38"/>
      <c r="J14" s="40"/>
      <c r="K14" s="40"/>
      <c r="L14" s="40"/>
      <c r="M14" s="38"/>
      <c r="N14" s="40"/>
      <c r="O14" s="40"/>
      <c r="P14" s="40"/>
      <c r="Q14" s="41"/>
      <c r="R14" s="41"/>
      <c r="S14" s="42"/>
      <c r="T14" s="42"/>
      <c r="U14" s="43">
        <f t="shared" si="2"/>
        <v>0</v>
      </c>
      <c r="X14" s="45"/>
      <c r="Y14" s="46"/>
      <c r="Z14" s="47"/>
      <c r="AA14" s="48"/>
      <c r="AB14" s="48"/>
      <c r="AC14" s="49"/>
      <c r="AD14" s="49"/>
      <c r="AE14" s="49"/>
      <c r="AF14" s="49"/>
      <c r="AI14" s="51"/>
      <c r="AJ14" s="52"/>
      <c r="AK14" s="46"/>
      <c r="AL14" s="53"/>
      <c r="AM14" s="54"/>
      <c r="AN14" s="54"/>
      <c r="AO14" s="49"/>
      <c r="AP14" s="49"/>
      <c r="AQ14" s="49"/>
      <c r="AR14" s="49"/>
      <c r="AU14" s="51"/>
      <c r="AV14" s="52"/>
      <c r="AW14" s="46"/>
      <c r="AX14" s="53"/>
      <c r="AY14" s="54"/>
      <c r="AZ14" s="54"/>
      <c r="BA14" s="49"/>
      <c r="BB14" s="49"/>
      <c r="BC14" s="49"/>
      <c r="BD14" s="49"/>
      <c r="BG14" s="57"/>
      <c r="BH14" s="58"/>
      <c r="BI14" s="59"/>
      <c r="BJ14" s="60"/>
      <c r="BK14" s="54"/>
      <c r="BL14" s="54"/>
      <c r="BM14" s="61"/>
      <c r="BN14" s="61"/>
      <c r="BO14" s="61"/>
      <c r="BP14" s="61"/>
      <c r="BT14" s="57"/>
      <c r="BU14" s="57"/>
    </row>
    <row r="15" spans="1:74">
      <c r="B15" s="4" t="s">
        <v>54</v>
      </c>
      <c r="C15" s="38">
        <f>X15</f>
        <v>0.94966761633428298</v>
      </c>
      <c r="D15" s="38"/>
      <c r="E15" s="39">
        <f>IF(Z15=0,$AF$4,AC15)</f>
        <v>0.61652819666061054</v>
      </c>
      <c r="F15" s="39">
        <f>IF($Z15=0,$AF$4,AD15)</f>
        <v>2.0298172446501894</v>
      </c>
      <c r="G15" s="39"/>
      <c r="H15" s="38">
        <f>AJ15</f>
        <v>0.47483380816714149</v>
      </c>
      <c r="I15" s="38"/>
      <c r="J15" s="40">
        <f t="shared" ref="J15:K17" si="10">AO15</f>
        <v>0.10243095616788772</v>
      </c>
      <c r="K15" s="40">
        <f t="shared" si="10"/>
        <v>0.96255532663568588</v>
      </c>
      <c r="L15" s="40"/>
      <c r="M15" s="38">
        <f t="shared" si="7"/>
        <v>5.5080721747388415</v>
      </c>
      <c r="N15" s="40"/>
      <c r="O15" s="40">
        <f t="shared" si="8"/>
        <v>6.507151320836309</v>
      </c>
      <c r="P15" s="40">
        <f t="shared" si="8"/>
        <v>10.034005128101693</v>
      </c>
      <c r="Q15" s="41">
        <f>BH15</f>
        <v>25.830959164292501</v>
      </c>
      <c r="R15" s="41"/>
      <c r="S15" s="42">
        <f t="shared" ref="S15:T17" si="11">BM15</f>
        <v>26.424650177079219</v>
      </c>
      <c r="T15" s="42">
        <f t="shared" si="11"/>
        <v>32.973846063522288</v>
      </c>
      <c r="U15" s="43">
        <f t="shared" si="2"/>
        <v>-7.1428868992297865</v>
      </c>
      <c r="V15" s="4" t="s">
        <v>54</v>
      </c>
      <c r="W15" s="44">
        <v>10</v>
      </c>
      <c r="X15" s="45">
        <f>W15/BT15*100</f>
        <v>0.94966761633428298</v>
      </c>
      <c r="Y15" s="46">
        <v>12.6</v>
      </c>
      <c r="Z15" s="47">
        <f>Y15/BU15*100</f>
        <v>1.1842105263157896</v>
      </c>
      <c r="AA15" s="48">
        <f>IF(Y15&lt;1,0,IF(Y15&gt;100,Y15-(1.96*SQRT(Y15)),CHIINV(0.975,2*Y15)/2))</f>
        <v>6.5598600124688957</v>
      </c>
      <c r="AB15" s="48">
        <f>IF(Y15=0,0,IF(Y15&gt;100,Y15+(1.96*SQRT(Y15)),CHIINV(0.025,2*(Y15+1))/2))</f>
        <v>21.597255483078015</v>
      </c>
      <c r="AC15" s="49">
        <f t="shared" ref="AC15:AD17" si="12">(AA15/$BU15)*100</f>
        <v>0.61652819666061054</v>
      </c>
      <c r="AD15" s="49">
        <f t="shared" si="12"/>
        <v>2.0298172446501894</v>
      </c>
      <c r="AE15" s="49">
        <f>Z15-AC15</f>
        <v>0.56768232965517906</v>
      </c>
      <c r="AF15" s="49">
        <f>AD15-Z15</f>
        <v>0.84560671833439982</v>
      </c>
      <c r="AG15" s="56"/>
      <c r="AH15" s="4" t="s">
        <v>54</v>
      </c>
      <c r="AI15" s="51">
        <v>5</v>
      </c>
      <c r="AJ15" s="52">
        <f>AI15/BT15*100</f>
        <v>0.47483380816714149</v>
      </c>
      <c r="AK15" s="46">
        <v>4.4000000000000004</v>
      </c>
      <c r="AL15" s="53">
        <f>AK15/BU15*100</f>
        <v>0.4135338345864662</v>
      </c>
      <c r="AM15" s="54">
        <f t="shared" si="9"/>
        <v>1.0898653736263253</v>
      </c>
      <c r="AN15" s="54">
        <f>IF(AK15=0,0,IF(AK15&gt;100,AK15+(1.96*SQRT(AK15)),CHIINV(0.025,2*(AK15+1))/2))</f>
        <v>10.241588675403698</v>
      </c>
      <c r="AO15" s="49">
        <f t="shared" ref="AO15:AP17" si="13">(AM15/$BU15)*100</f>
        <v>0.10243095616788772</v>
      </c>
      <c r="AP15" s="49">
        <f t="shared" si="13"/>
        <v>0.96255532663568588</v>
      </c>
      <c r="AQ15" s="49">
        <f>AL15-AO15</f>
        <v>0.31110287841857848</v>
      </c>
      <c r="AR15" s="49">
        <f>AP15-AL15</f>
        <v>0.54902149204921968</v>
      </c>
      <c r="AS15" s="56"/>
      <c r="AT15" s="56" t="s">
        <v>54</v>
      </c>
      <c r="AU15" s="51">
        <v>58</v>
      </c>
      <c r="AV15" s="52">
        <f>AU15/BT15*100</f>
        <v>5.5080721747388415</v>
      </c>
      <c r="AW15" s="46">
        <v>86.6</v>
      </c>
      <c r="AX15" s="53">
        <f>AW15/BU15*100</f>
        <v>8.1390977443609014</v>
      </c>
      <c r="AY15" s="54">
        <f>IF(AW15=0,0,IF(AW15&gt;100,AW15-(1.96*SQRT(AW15)),CHIINV(0.975,2*AW15)/2))</f>
        <v>69.236090053698319</v>
      </c>
      <c r="AZ15" s="54">
        <f>IF(AW15=0,0,IF(AW15&gt;100,AW15+(1.96*SQRT(AW15)),CHIINV(0.025,2*(AW15+1))/2))</f>
        <v>106.76181456300202</v>
      </c>
      <c r="BA15" s="49">
        <f t="shared" ref="BA15:BB17" si="14">(AY15/$BU15)*100</f>
        <v>6.507151320836309</v>
      </c>
      <c r="BB15" s="49">
        <f t="shared" si="14"/>
        <v>10.034005128101693</v>
      </c>
      <c r="BC15" s="49">
        <f>AX15-BA15</f>
        <v>1.6319464235245924</v>
      </c>
      <c r="BD15" s="49">
        <f>BB15-AX15</f>
        <v>1.8949073837407919</v>
      </c>
      <c r="BE15" s="56"/>
      <c r="BF15" s="4" t="s">
        <v>54</v>
      </c>
      <c r="BG15" s="57">
        <v>272</v>
      </c>
      <c r="BH15" s="58">
        <f>BG15/BT15*100</f>
        <v>25.830959164292501</v>
      </c>
      <c r="BI15" s="59">
        <v>316</v>
      </c>
      <c r="BJ15" s="60">
        <f>BI15/BU15*100</f>
        <v>29.699248120300751</v>
      </c>
      <c r="BK15" s="54">
        <f>IF(BI15=0,0,IF(BI15&gt;100,BI15-(1.96*SQRT(BI15)),CHIINV(0.975,2*BI15)/2))</f>
        <v>281.15827788412287</v>
      </c>
      <c r="BL15" s="54">
        <f>IF(BI15=0,0,IF(BI15&gt;100,BI15+(1.96*SQRT(BI15)),CHIINV(0.025,2*(BI15+1))/2))</f>
        <v>350.84172211587713</v>
      </c>
      <c r="BM15" s="61">
        <f t="shared" ref="BM15:BN17" si="15">(BK15/$BU15)*100</f>
        <v>26.424650177079219</v>
      </c>
      <c r="BN15" s="61">
        <f t="shared" si="15"/>
        <v>32.973846063522288</v>
      </c>
      <c r="BO15" s="61">
        <f>BJ15-BM15</f>
        <v>3.2745979432215329</v>
      </c>
      <c r="BP15" s="61">
        <f>BN15-BJ15</f>
        <v>3.2745979432215364</v>
      </c>
      <c r="BQ15" s="56"/>
      <c r="BR15" s="63"/>
      <c r="BS15" s="4" t="s">
        <v>54</v>
      </c>
      <c r="BT15" s="57">
        <v>1053</v>
      </c>
      <c r="BU15" s="57">
        <v>1064</v>
      </c>
    </row>
    <row r="16" spans="1:74">
      <c r="B16" s="4" t="s">
        <v>55</v>
      </c>
      <c r="C16" s="38">
        <f>X16</f>
        <v>0.31678986272439286</v>
      </c>
      <c r="D16" s="38"/>
      <c r="E16" s="39">
        <f>IF(Z16=0,$AF$4,AC16)</f>
        <v>0.36412164602860614</v>
      </c>
      <c r="F16" s="39">
        <f>IF($Z16=0,$AF$4,AD16)</f>
        <v>1.1694053612918924</v>
      </c>
      <c r="G16" s="39"/>
      <c r="H16" s="38">
        <f>AJ16</f>
        <v>1.1615628299894403</v>
      </c>
      <c r="I16" s="38"/>
      <c r="J16" s="40">
        <f t="shared" si="10"/>
        <v>0.48108271718261586</v>
      </c>
      <c r="K16" s="40">
        <f t="shared" si="10"/>
        <v>1.3668068173361889</v>
      </c>
      <c r="L16" s="40"/>
      <c r="M16" s="38">
        <f t="shared" si="7"/>
        <v>8.0781414994720162</v>
      </c>
      <c r="N16" s="40"/>
      <c r="O16" s="40">
        <f t="shared" si="8"/>
        <v>7.4719043779195662</v>
      </c>
      <c r="P16" s="40">
        <f t="shared" si="8"/>
        <v>10.139878894042559</v>
      </c>
      <c r="Q16" s="41">
        <f>BH16</f>
        <v>23.75923970432946</v>
      </c>
      <c r="R16" s="41"/>
      <c r="S16" s="42">
        <f t="shared" si="11"/>
        <v>21.715420958921026</v>
      </c>
      <c r="T16" s="42">
        <f t="shared" si="11"/>
        <v>26.112038273062144</v>
      </c>
      <c r="U16" s="43">
        <f t="shared" si="2"/>
        <v>-2.352798568732684</v>
      </c>
      <c r="V16" s="4" t="s">
        <v>55</v>
      </c>
      <c r="W16" s="44">
        <v>6</v>
      </c>
      <c r="X16" s="45">
        <f>W16/BT16*100</f>
        <v>0.31678986272439286</v>
      </c>
      <c r="Y16" s="46">
        <v>13.4</v>
      </c>
      <c r="Z16" s="47">
        <f>Y16/BU16*100</f>
        <v>0.7048921620199895</v>
      </c>
      <c r="AA16" s="48">
        <f>IF(Y16&lt;1,0,IF(Y16&gt;100,Y16-(1.96*SQRT(Y16)),CHIINV(0.975,2*Y16)/2))</f>
        <v>6.9219524910038031</v>
      </c>
      <c r="AB16" s="48">
        <f>IF(Y16=0,0,IF(Y16&gt;100,Y16+(1.96*SQRT(Y16)),CHIINV(0.025,2*(Y16+1))/2))</f>
        <v>22.230395918158877</v>
      </c>
      <c r="AC16" s="49">
        <f t="shared" si="12"/>
        <v>0.36412164602860614</v>
      </c>
      <c r="AD16" s="49">
        <f t="shared" si="12"/>
        <v>1.1694053612918924</v>
      </c>
      <c r="AE16" s="49">
        <f>Z16-AC16</f>
        <v>0.34077051599138336</v>
      </c>
      <c r="AF16" s="49">
        <f>AD16-Z16</f>
        <v>0.46451319927190293</v>
      </c>
      <c r="AG16" s="56"/>
      <c r="AH16" s="4" t="s">
        <v>55</v>
      </c>
      <c r="AI16" s="51">
        <v>22</v>
      </c>
      <c r="AJ16" s="52">
        <f>AI16/BT16*100</f>
        <v>1.1615628299894403</v>
      </c>
      <c r="AK16" s="46">
        <v>16.2</v>
      </c>
      <c r="AL16" s="53">
        <f>AK16/BU16*100</f>
        <v>0.85218306154655443</v>
      </c>
      <c r="AM16" s="54">
        <f t="shared" si="9"/>
        <v>9.1453824536415276</v>
      </c>
      <c r="AN16" s="54">
        <f>IF(AK16=0,0,IF(AK16&gt;100,AK16+(1.96*SQRT(AK16)),CHIINV(0.025,2*(AK16+1))/2))</f>
        <v>25.982997597560953</v>
      </c>
      <c r="AO16" s="49">
        <f t="shared" si="13"/>
        <v>0.48108271718261586</v>
      </c>
      <c r="AP16" s="49">
        <f t="shared" si="13"/>
        <v>1.3668068173361889</v>
      </c>
      <c r="AQ16" s="49">
        <f>AL16-AO16</f>
        <v>0.37110034436393857</v>
      </c>
      <c r="AR16" s="49">
        <f>AP16-AL16</f>
        <v>0.51462375578963448</v>
      </c>
      <c r="AS16" s="56"/>
      <c r="AT16" s="56" t="s">
        <v>55</v>
      </c>
      <c r="AU16" s="51">
        <v>153</v>
      </c>
      <c r="AV16" s="52">
        <f>AU16/BT16*100</f>
        <v>8.0781414994720162</v>
      </c>
      <c r="AW16" s="46">
        <v>167.4</v>
      </c>
      <c r="AX16" s="53">
        <f>AW16/BU16*100</f>
        <v>8.8058916359810624</v>
      </c>
      <c r="AY16" s="54">
        <f>IF(AW16=0,0,IF(AW16&gt;100,AW16-(1.96*SQRT(AW16)),CHIINV(0.975,2*AW16)/2))</f>
        <v>142.04090222425097</v>
      </c>
      <c r="AZ16" s="54">
        <f>IF(AW16=0,0,IF(AW16&gt;100,AW16+(1.96*SQRT(AW16)),CHIINV(0.025,2*(AW16+1))/2))</f>
        <v>192.75909777574904</v>
      </c>
      <c r="BA16" s="49">
        <f t="shared" si="14"/>
        <v>7.4719043779195662</v>
      </c>
      <c r="BB16" s="49">
        <f t="shared" si="14"/>
        <v>10.139878894042559</v>
      </c>
      <c r="BC16" s="49">
        <f>AX16-BA16</f>
        <v>1.3339872580614962</v>
      </c>
      <c r="BD16" s="49">
        <f>BB16-AX16</f>
        <v>1.3339872580614962</v>
      </c>
      <c r="BE16" s="56"/>
      <c r="BF16" s="4" t="s">
        <v>55</v>
      </c>
      <c r="BG16" s="57">
        <v>450</v>
      </c>
      <c r="BH16" s="58">
        <f>BG16/BT16*100</f>
        <v>23.75923970432946</v>
      </c>
      <c r="BI16" s="59">
        <v>454.6</v>
      </c>
      <c r="BJ16" s="60">
        <f>BI16/BU16*100</f>
        <v>23.913729615991585</v>
      </c>
      <c r="BK16" s="54">
        <f>IF(BI16=0,0,IF(BI16&gt;100,BI16-(1.96*SQRT(BI16)),CHIINV(0.975,2*BI16)/2))</f>
        <v>412.8101524290887</v>
      </c>
      <c r="BL16" s="54">
        <f>IF(BI16=0,0,IF(BI16&gt;100,BI16+(1.96*SQRT(BI16)),CHIINV(0.025,2*(BI16+1))/2))</f>
        <v>496.38984757091134</v>
      </c>
      <c r="BM16" s="61">
        <f t="shared" si="15"/>
        <v>21.715420958921026</v>
      </c>
      <c r="BN16" s="61">
        <f t="shared" si="15"/>
        <v>26.112038273062144</v>
      </c>
      <c r="BO16" s="61">
        <f>BJ16-BM16</f>
        <v>2.1983086570705588</v>
      </c>
      <c r="BP16" s="61">
        <f>BN16-BJ16</f>
        <v>2.1983086570705588</v>
      </c>
      <c r="BQ16" s="62"/>
      <c r="BR16" s="63"/>
      <c r="BS16" s="4" t="s">
        <v>55</v>
      </c>
      <c r="BT16" s="57">
        <v>1894</v>
      </c>
      <c r="BU16" s="57">
        <v>1901</v>
      </c>
    </row>
    <row r="17" spans="1:73">
      <c r="B17" s="4" t="s">
        <v>56</v>
      </c>
      <c r="C17" s="38">
        <f>X17</f>
        <v>1.1086474501108647</v>
      </c>
      <c r="D17" s="38"/>
      <c r="E17" s="39">
        <f>IF(Z17=0,$AF$4,AC17)</f>
        <v>5.3350061353296285E-2</v>
      </c>
      <c r="F17" s="39">
        <f>IF($Z17=0,$AF$4,AD17)</f>
        <v>1.5913408959744406</v>
      </c>
      <c r="G17" s="39"/>
      <c r="H17" s="38">
        <f>AJ17</f>
        <v>0.66518847006651882</v>
      </c>
      <c r="I17" s="38"/>
      <c r="J17" s="40">
        <f t="shared" si="10"/>
        <v>9.1543129238619361E-2</v>
      </c>
      <c r="K17" s="40">
        <f t="shared" si="10"/>
        <v>1.7635202945627011</v>
      </c>
      <c r="L17" s="40"/>
      <c r="M17" s="38">
        <f t="shared" si="7"/>
        <v>5.3215077605321506</v>
      </c>
      <c r="N17" s="40"/>
      <c r="O17" s="40">
        <f t="shared" si="8"/>
        <v>3.6521791155426135</v>
      </c>
      <c r="P17" s="40">
        <f t="shared" si="8"/>
        <v>8.2601172160714338</v>
      </c>
      <c r="Q17" s="41">
        <f>BH17</f>
        <v>21.286031042128602</v>
      </c>
      <c r="R17" s="41"/>
      <c r="S17" s="42">
        <f t="shared" si="11"/>
        <v>21.221380483703456</v>
      </c>
      <c r="T17" s="42">
        <f t="shared" si="11"/>
        <v>30.584786917177599</v>
      </c>
      <c r="U17" s="43">
        <f t="shared" si="2"/>
        <v>-9.2987558750489967</v>
      </c>
      <c r="V17" s="4" t="s">
        <v>56</v>
      </c>
      <c r="W17" s="44">
        <v>5</v>
      </c>
      <c r="X17" s="45">
        <f>W17/BT17*100</f>
        <v>1.1086474501108647</v>
      </c>
      <c r="Y17" s="46">
        <v>2.2000000000000002</v>
      </c>
      <c r="Z17" s="47">
        <f>Y17/BU17*100</f>
        <v>0.48458149779735687</v>
      </c>
      <c r="AA17" s="48">
        <f>IF(Y17&lt;1,0,IF(Y17&gt;100,Y17-(1.96*SQRT(Y17)),CHIINV(0.975,2*Y17)/2))</f>
        <v>0.24220927854396515</v>
      </c>
      <c r="AB17" s="48">
        <f>IF(Y17=0,0,IF(Y17&gt;100,Y17+(1.96*SQRT(Y17)),CHIINV(0.025,2*(Y17+1))/2))</f>
        <v>7.2246876677239609</v>
      </c>
      <c r="AC17" s="49">
        <f t="shared" si="12"/>
        <v>5.3350061353296285E-2</v>
      </c>
      <c r="AD17" s="49">
        <f t="shared" si="12"/>
        <v>1.5913408959744406</v>
      </c>
      <c r="AE17" s="49">
        <f>Z17-AC17</f>
        <v>0.43123143644406059</v>
      </c>
      <c r="AF17" s="49">
        <f>AD17-Z17</f>
        <v>1.1067593981770838</v>
      </c>
      <c r="AG17" s="50"/>
      <c r="AH17" s="4" t="s">
        <v>56</v>
      </c>
      <c r="AI17" s="51">
        <v>3</v>
      </c>
      <c r="AJ17" s="52">
        <f>AI17/BT17*100</f>
        <v>0.66518847006651882</v>
      </c>
      <c r="AK17" s="46">
        <v>2.8</v>
      </c>
      <c r="AL17" s="53">
        <f>AK17/BU17*100</f>
        <v>0.61674008810572678</v>
      </c>
      <c r="AM17" s="54">
        <f t="shared" si="9"/>
        <v>0.41560580674333192</v>
      </c>
      <c r="AN17" s="54">
        <f>IF(AK17=0,0,IF(AK17&gt;100,AK17+(1.96*SQRT(AK17)),CHIINV(0.025,2*(AK17+1))/2))</f>
        <v>8.0063821373146631</v>
      </c>
      <c r="AO17" s="49">
        <f t="shared" si="13"/>
        <v>9.1543129238619361E-2</v>
      </c>
      <c r="AP17" s="49">
        <f t="shared" si="13"/>
        <v>1.7635202945627011</v>
      </c>
      <c r="AQ17" s="49">
        <f>AL17-AO17</f>
        <v>0.52519695886710738</v>
      </c>
      <c r="AR17" s="49">
        <f>AP17-AL17</f>
        <v>1.1467802064569743</v>
      </c>
      <c r="AS17" s="55"/>
      <c r="AT17" s="56" t="s">
        <v>56</v>
      </c>
      <c r="AU17" s="51">
        <v>24</v>
      </c>
      <c r="AV17" s="52">
        <f>AU17/BT17*100</f>
        <v>5.3215077605321506</v>
      </c>
      <c r="AW17" s="46">
        <v>25.6</v>
      </c>
      <c r="AX17" s="53">
        <f>AW17/BU17*100</f>
        <v>5.6387665198237888</v>
      </c>
      <c r="AY17" s="54">
        <f>IF(AW17=0,0,IF(AW17&gt;100,AW17-(1.96*SQRT(AW17)),CHIINV(0.975,2*AW17)/2))</f>
        <v>16.580893184563465</v>
      </c>
      <c r="AZ17" s="54">
        <f>IF(AW17=0,0,IF(AW17&gt;100,AW17+(1.96*SQRT(AW17)),CHIINV(0.025,2*(AW17+1))/2))</f>
        <v>37.500932160964311</v>
      </c>
      <c r="BA17" s="49">
        <f t="shared" si="14"/>
        <v>3.6521791155426135</v>
      </c>
      <c r="BB17" s="49">
        <f t="shared" si="14"/>
        <v>8.2601172160714338</v>
      </c>
      <c r="BC17" s="49">
        <f>AX17-BA17</f>
        <v>1.9865874042811753</v>
      </c>
      <c r="BD17" s="49">
        <f>BB17-AX17</f>
        <v>2.6213506962476449</v>
      </c>
      <c r="BE17" s="55"/>
      <c r="BF17" s="4" t="s">
        <v>56</v>
      </c>
      <c r="BG17" s="57">
        <v>96</v>
      </c>
      <c r="BH17" s="58">
        <f>BG17/BT17*100</f>
        <v>21.286031042128602</v>
      </c>
      <c r="BI17" s="59">
        <v>117.6</v>
      </c>
      <c r="BJ17" s="60">
        <f>BI17/BU17*100</f>
        <v>25.903083700440526</v>
      </c>
      <c r="BK17" s="54">
        <f>IF(BI17=0,0,IF(BI17&gt;100,BI17-(1.96*SQRT(BI17)),CHIINV(0.975,2*BI17)/2))</f>
        <v>96.34506739601369</v>
      </c>
      <c r="BL17" s="54">
        <f>IF(BI17=0,0,IF(BI17&gt;100,BI17+(1.96*SQRT(BI17)),CHIINV(0.025,2*(BI17+1))/2))</f>
        <v>138.8549326039863</v>
      </c>
      <c r="BM17" s="61">
        <f t="shared" si="15"/>
        <v>21.221380483703456</v>
      </c>
      <c r="BN17" s="61">
        <f t="shared" si="15"/>
        <v>30.584786917177599</v>
      </c>
      <c r="BO17" s="61">
        <f>BJ17-BM17</f>
        <v>4.6817032167370698</v>
      </c>
      <c r="BP17" s="61">
        <f>BN17-BJ17</f>
        <v>4.6817032167370733</v>
      </c>
      <c r="BQ17" s="62"/>
      <c r="BR17" s="67"/>
      <c r="BS17" s="4" t="s">
        <v>56</v>
      </c>
      <c r="BT17" s="57">
        <v>451</v>
      </c>
      <c r="BU17" s="57">
        <v>454</v>
      </c>
    </row>
    <row r="18" spans="1:73" ht="45" customHeight="1">
      <c r="A18" s="37" t="s">
        <v>57</v>
      </c>
      <c r="B18" s="4"/>
      <c r="C18" s="38"/>
      <c r="D18" s="38"/>
      <c r="E18" s="39"/>
      <c r="F18" s="39"/>
      <c r="G18" s="39"/>
      <c r="H18" s="38"/>
      <c r="I18" s="38"/>
      <c r="J18" s="40"/>
      <c r="K18" s="40"/>
      <c r="L18" s="40"/>
      <c r="M18" s="38"/>
      <c r="N18" s="40"/>
      <c r="O18" s="40"/>
      <c r="P18" s="40"/>
      <c r="Q18" s="41"/>
      <c r="R18" s="41"/>
      <c r="S18" s="42"/>
      <c r="T18" s="42"/>
      <c r="U18" s="43">
        <f t="shared" si="2"/>
        <v>0</v>
      </c>
      <c r="W18" s="4"/>
      <c r="X18" s="45"/>
      <c r="Y18" s="46"/>
      <c r="Z18" s="47"/>
      <c r="AA18" s="48"/>
      <c r="AB18" s="48"/>
      <c r="AC18" s="49"/>
      <c r="AD18" s="49"/>
      <c r="AE18" s="49"/>
      <c r="AF18" s="49"/>
      <c r="AI18" s="51"/>
      <c r="AJ18" s="52"/>
      <c r="AK18" s="46"/>
      <c r="AL18" s="53"/>
      <c r="AM18" s="54"/>
      <c r="AN18" s="54"/>
      <c r="AO18" s="49"/>
      <c r="AP18" s="49"/>
      <c r="AQ18" s="49"/>
      <c r="AR18" s="49"/>
      <c r="AT18" s="56"/>
      <c r="AU18" s="51"/>
      <c r="AV18" s="52"/>
      <c r="AW18" s="46"/>
      <c r="AX18" s="53"/>
      <c r="AY18" s="54"/>
      <c r="AZ18" s="54"/>
      <c r="BA18" s="49"/>
      <c r="BB18" s="49"/>
      <c r="BC18" s="49"/>
      <c r="BD18" s="49"/>
      <c r="BG18" s="57"/>
      <c r="BH18" s="58"/>
      <c r="BI18" s="59"/>
      <c r="BJ18" s="60"/>
      <c r="BK18" s="54"/>
      <c r="BL18" s="54"/>
      <c r="BM18" s="61"/>
      <c r="BN18" s="61"/>
      <c r="BO18" s="61"/>
      <c r="BP18" s="61"/>
      <c r="BT18" s="57"/>
      <c r="BU18" s="57"/>
    </row>
    <row r="19" spans="1:73">
      <c r="B19" s="4" t="s">
        <v>58</v>
      </c>
      <c r="C19" s="38">
        <f>X19</f>
        <v>1.4556040756914119</v>
      </c>
      <c r="D19" s="38"/>
      <c r="E19" s="39">
        <f>IF(Z19=0,$AF$4,AC19)</f>
        <v>0.68800411709217124</v>
      </c>
      <c r="F19" s="39">
        <f>IF($Z19=0,$AF$4,AD19)</f>
        <v>2.6385015842206281</v>
      </c>
      <c r="G19" s="39"/>
      <c r="H19" s="38">
        <f>AJ19</f>
        <v>0.43668122270742354</v>
      </c>
      <c r="I19" s="38"/>
      <c r="J19" s="40">
        <f t="shared" ref="J19:K21" si="16">AO19</f>
        <v>3.4750255171300599E-2</v>
      </c>
      <c r="K19" s="40">
        <f t="shared" si="16"/>
        <v>1.0365405549101809</v>
      </c>
      <c r="L19" s="40"/>
      <c r="M19" s="38">
        <f t="shared" si="7"/>
        <v>4.9490538573508003</v>
      </c>
      <c r="N19" s="40"/>
      <c r="O19" s="40">
        <f t="shared" si="8"/>
        <v>4.8932012516862544</v>
      </c>
      <c r="P19" s="40">
        <f t="shared" si="8"/>
        <v>8.8850765139379515</v>
      </c>
      <c r="Q19" s="41">
        <f>BH19</f>
        <v>26.78311499272198</v>
      </c>
      <c r="R19" s="41"/>
      <c r="S19" s="42">
        <f t="shared" ref="S19:T21" si="17">BM19</f>
        <v>26.428719454063877</v>
      </c>
      <c r="T19" s="42">
        <f t="shared" si="17"/>
        <v>34.632973515807002</v>
      </c>
      <c r="U19" s="43">
        <f t="shared" si="2"/>
        <v>-7.8498585230850217</v>
      </c>
      <c r="V19" s="4" t="s">
        <v>58</v>
      </c>
      <c r="W19" s="44">
        <v>10</v>
      </c>
      <c r="X19" s="45">
        <f>W19/BT19*100</f>
        <v>1.4556040756914119</v>
      </c>
      <c r="Y19" s="46">
        <v>10.199999999999999</v>
      </c>
      <c r="Z19" s="47">
        <f>Y19/BU19*100</f>
        <v>1.4634146341463414</v>
      </c>
      <c r="AA19" s="48">
        <f>IF(Y19&lt;1,0,IF(Y19&gt;100,Y19-(1.96*SQRT(Y19)),CHIINV(0.975,2*Y19)/2))</f>
        <v>4.7953886961324335</v>
      </c>
      <c r="AB19" s="48">
        <f>IF(Y19=0,0,IF(Y19&gt;100,Y19+(1.96*SQRT(Y19)),CHIINV(0.025,2*(Y19+1))/2))</f>
        <v>18.390356042017778</v>
      </c>
      <c r="AC19" s="49">
        <f t="shared" ref="AC19:AD21" si="18">(AA19/$BU19)*100</f>
        <v>0.68800411709217124</v>
      </c>
      <c r="AD19" s="49">
        <f t="shared" si="18"/>
        <v>2.6385015842206281</v>
      </c>
      <c r="AE19" s="49">
        <f>Z19-AC19</f>
        <v>0.77541051705417019</v>
      </c>
      <c r="AF19" s="49">
        <f>AD19-Z19</f>
        <v>1.1750869500742867</v>
      </c>
      <c r="AG19" s="50"/>
      <c r="AH19" s="4" t="s">
        <v>58</v>
      </c>
      <c r="AI19" s="51">
        <v>3</v>
      </c>
      <c r="AJ19" s="52">
        <f>AI19/BT19*100</f>
        <v>0.43668122270742354</v>
      </c>
      <c r="AK19" s="46">
        <v>2.2000000000000002</v>
      </c>
      <c r="AL19" s="53">
        <f>AK19/BU19*100</f>
        <v>0.31563845050215211</v>
      </c>
      <c r="AM19" s="54">
        <f t="shared" si="9"/>
        <v>0.24220927854396515</v>
      </c>
      <c r="AN19" s="54">
        <f>IF(AK19=0,0,IF(AK19&gt;100,AK19+(1.96*SQRT(AK19)),CHIINV(0.025,2*(AK19+1))/2))</f>
        <v>7.2246876677239609</v>
      </c>
      <c r="AO19" s="49">
        <f t="shared" ref="AO19:AP21" si="19">(AM19/$BU19)*100</f>
        <v>3.4750255171300599E-2</v>
      </c>
      <c r="AP19" s="49">
        <f t="shared" si="19"/>
        <v>1.0365405549101809</v>
      </c>
      <c r="AQ19" s="49">
        <f>AL19-AO19</f>
        <v>0.28088819533085152</v>
      </c>
      <c r="AR19" s="49">
        <f>AP19-AL19</f>
        <v>0.72090210440802882</v>
      </c>
      <c r="AS19" s="55"/>
      <c r="AT19" s="56" t="s">
        <v>58</v>
      </c>
      <c r="AU19" s="51">
        <v>34</v>
      </c>
      <c r="AV19" s="52">
        <f>AU19/BT19*100</f>
        <v>4.9490538573508003</v>
      </c>
      <c r="AW19" s="46">
        <v>46.8</v>
      </c>
      <c r="AX19" s="53">
        <f>AW19/BU19*100</f>
        <v>6.7144906743185073</v>
      </c>
      <c r="AY19" s="54">
        <f>IF(AW19=0,0,IF(AW19&gt;100,AW19-(1.96*SQRT(AW19)),CHIINV(0.975,2*AW19)/2))</f>
        <v>34.105612724253191</v>
      </c>
      <c r="AZ19" s="54">
        <f>IF(AW19=0,0,IF(AW19&gt;100,AW19+(1.96*SQRT(AW19)),CHIINV(0.025,2*(AW19+1))/2))</f>
        <v>61.928983302147529</v>
      </c>
      <c r="BA19" s="49">
        <f t="shared" ref="BA19:BB21" si="20">(AY19/$BU19)*100</f>
        <v>4.8932012516862544</v>
      </c>
      <c r="BB19" s="49">
        <f t="shared" si="20"/>
        <v>8.8850765139379515</v>
      </c>
      <c r="BC19" s="49">
        <f>AX19-BA19</f>
        <v>1.8212894226322529</v>
      </c>
      <c r="BD19" s="49">
        <f>BB19-AX19</f>
        <v>2.1705858396194442</v>
      </c>
      <c r="BE19" s="55"/>
      <c r="BF19" s="4" t="s">
        <v>58</v>
      </c>
      <c r="BG19" s="57">
        <v>184</v>
      </c>
      <c r="BH19" s="58">
        <f>BG19/BT19*100</f>
        <v>26.78311499272198</v>
      </c>
      <c r="BI19" s="59">
        <v>212.8</v>
      </c>
      <c r="BJ19" s="60">
        <f>BI19/BU19*100</f>
        <v>30.530846484935438</v>
      </c>
      <c r="BK19" s="54">
        <f>IF(BI19=0,0,IF(BI19&gt;100,BI19-(1.96*SQRT(BI19)),CHIINV(0.975,2*BI19)/2))</f>
        <v>184.20817459482521</v>
      </c>
      <c r="BL19" s="54">
        <f>IF(BI19=0,0,IF(BI19&gt;100,BI19+(1.96*SQRT(BI19)),CHIINV(0.025,2*(BI19+1))/2))</f>
        <v>241.39182540517481</v>
      </c>
      <c r="BM19" s="61">
        <f t="shared" ref="BM19:BN21" si="21">(BK19/$BU19)*100</f>
        <v>26.428719454063877</v>
      </c>
      <c r="BN19" s="61">
        <f t="shared" si="21"/>
        <v>34.632973515807002</v>
      </c>
      <c r="BO19" s="61">
        <f>BJ19-BM19</f>
        <v>4.1021270308715607</v>
      </c>
      <c r="BP19" s="61">
        <f>BN19-BJ19</f>
        <v>4.1021270308715643</v>
      </c>
      <c r="BQ19" s="62"/>
      <c r="BR19" s="67"/>
      <c r="BS19" s="4" t="s">
        <v>58</v>
      </c>
      <c r="BT19" s="57">
        <v>687</v>
      </c>
      <c r="BU19" s="57">
        <v>697</v>
      </c>
    </row>
    <row r="20" spans="1:73">
      <c r="B20" s="4" t="s">
        <v>59</v>
      </c>
      <c r="C20" s="38">
        <f>X20</f>
        <v>0.54054054054054057</v>
      </c>
      <c r="D20" s="38"/>
      <c r="E20" s="39">
        <f>IF(Z20=0,$AF$4,AC20)</f>
        <v>0.1470803473179926</v>
      </c>
      <c r="F20" s="39">
        <f>IF($Z20=0,$AF$4,AD20)</f>
        <v>1.3821307254256001</v>
      </c>
      <c r="G20" s="39"/>
      <c r="H20" s="38">
        <f>AJ20</f>
        <v>0.67567567567567566</v>
      </c>
      <c r="I20" s="38"/>
      <c r="J20" s="40">
        <f t="shared" si="16"/>
        <v>0.29715172111887334</v>
      </c>
      <c r="K20" s="40">
        <f t="shared" si="16"/>
        <v>1.7624121487879469</v>
      </c>
      <c r="L20" s="40"/>
      <c r="M20" s="38">
        <f t="shared" si="7"/>
        <v>6.0810810810810816</v>
      </c>
      <c r="N20" s="40"/>
      <c r="O20" s="40">
        <f t="shared" si="8"/>
        <v>4.7182771314062251</v>
      </c>
      <c r="P20" s="40">
        <f t="shared" si="8"/>
        <v>8.5115679784140337</v>
      </c>
      <c r="Q20" s="41">
        <f>BH20</f>
        <v>20.675675675675677</v>
      </c>
      <c r="R20" s="41"/>
      <c r="S20" s="42">
        <f t="shared" si="17"/>
        <v>23.074035033877731</v>
      </c>
      <c r="T20" s="42">
        <f t="shared" si="17"/>
        <v>30.52920383251903</v>
      </c>
      <c r="U20" s="43">
        <f t="shared" si="2"/>
        <v>-9.8535281568433533</v>
      </c>
      <c r="V20" s="4" t="s">
        <v>59</v>
      </c>
      <c r="W20" s="44">
        <v>4</v>
      </c>
      <c r="X20" s="45">
        <f>W20/BT20*100</f>
        <v>0.54054054054054057</v>
      </c>
      <c r="Y20" s="46">
        <v>4</v>
      </c>
      <c r="Z20" s="47">
        <f>Y20/BU20*100</f>
        <v>0.53981106612685559</v>
      </c>
      <c r="AA20" s="48">
        <f>IF(Y20&lt;1,0,IF(Y20&gt;100,Y20-(1.96*SQRT(Y20)),CHIINV(0.975,2*Y20)/2))</f>
        <v>1.0898653736263253</v>
      </c>
      <c r="AB20" s="48">
        <f>IF(Y20=0,0,IF(Y20&gt;100,Y20+(1.96*SQRT(Y20)),CHIINV(0.025,2*(Y20+1))/2))</f>
        <v>10.241588675403698</v>
      </c>
      <c r="AC20" s="49">
        <f t="shared" si="18"/>
        <v>0.1470803473179926</v>
      </c>
      <c r="AD20" s="49">
        <f t="shared" si="18"/>
        <v>1.3821307254256001</v>
      </c>
      <c r="AE20" s="49">
        <f>Z20-AC20</f>
        <v>0.39273071880886301</v>
      </c>
      <c r="AF20" s="49">
        <f>AD20-Z20</f>
        <v>0.84231965929874453</v>
      </c>
      <c r="AH20" s="4" t="s">
        <v>59</v>
      </c>
      <c r="AI20" s="51">
        <v>5</v>
      </c>
      <c r="AJ20" s="52">
        <f>AI20/BT20*100</f>
        <v>0.67567567567567566</v>
      </c>
      <c r="AK20" s="46">
        <v>6.2</v>
      </c>
      <c r="AL20" s="53">
        <f>AK20/BU20*100</f>
        <v>0.83670715249662619</v>
      </c>
      <c r="AM20" s="54">
        <f t="shared" si="9"/>
        <v>2.2018942534908517</v>
      </c>
      <c r="AN20" s="54">
        <f>IF(AK20=0,0,IF(AK20&gt;100,AK20+(1.96*SQRT(AK20)),CHIINV(0.025,2*(AK20+1))/2))</f>
        <v>13.059474022518685</v>
      </c>
      <c r="AO20" s="49">
        <f t="shared" si="19"/>
        <v>0.29715172111887334</v>
      </c>
      <c r="AP20" s="49">
        <f t="shared" si="19"/>
        <v>1.7624121487879469</v>
      </c>
      <c r="AQ20" s="49">
        <f>AL20-AO20</f>
        <v>0.53955543137775286</v>
      </c>
      <c r="AR20" s="49">
        <f>AP20-AL20</f>
        <v>0.92570499629132075</v>
      </c>
      <c r="AT20" s="56" t="s">
        <v>59</v>
      </c>
      <c r="AU20" s="51">
        <v>45</v>
      </c>
      <c r="AV20" s="52">
        <f>AU20/BT20*100</f>
        <v>6.0810810810810816</v>
      </c>
      <c r="AW20" s="46">
        <v>47.8</v>
      </c>
      <c r="AX20" s="53">
        <f>AW20/BU20*100</f>
        <v>6.4507422402159245</v>
      </c>
      <c r="AY20" s="54">
        <f>IF(AW20=0,0,IF(AW20&gt;100,AW20-(1.96*SQRT(AW20)),CHIINV(0.975,2*AW20)/2))</f>
        <v>34.962433543720131</v>
      </c>
      <c r="AZ20" s="54">
        <f>IF(AW20=0,0,IF(AW20&gt;100,AW20+(1.96*SQRT(AW20)),CHIINV(0.025,2*(AW20+1))/2))</f>
        <v>63.070718720047985</v>
      </c>
      <c r="BA20" s="49">
        <f t="shared" si="20"/>
        <v>4.7182771314062251</v>
      </c>
      <c r="BB20" s="49">
        <f t="shared" si="20"/>
        <v>8.5115679784140337</v>
      </c>
      <c r="BC20" s="49">
        <f>AX20-BA20</f>
        <v>1.7324651088096994</v>
      </c>
      <c r="BD20" s="49">
        <f>BB20-AX20</f>
        <v>2.0608257381981092</v>
      </c>
      <c r="BF20" s="4" t="s">
        <v>59</v>
      </c>
      <c r="BG20" s="57">
        <v>153</v>
      </c>
      <c r="BH20" s="58">
        <f>BG20/BT20*100</f>
        <v>20.675675675675677</v>
      </c>
      <c r="BI20" s="59">
        <v>198.6</v>
      </c>
      <c r="BJ20" s="60">
        <f>BI20/BU20*100</f>
        <v>26.801619433198383</v>
      </c>
      <c r="BK20" s="54">
        <f>IF(BI20=0,0,IF(BI20&gt;100,BI20-(1.96*SQRT(BI20)),CHIINV(0.975,2*BI20)/2))</f>
        <v>170.97859960103398</v>
      </c>
      <c r="BL20" s="54">
        <f>IF(BI20=0,0,IF(BI20&gt;100,BI20+(1.96*SQRT(BI20)),CHIINV(0.025,2*(BI20+1))/2))</f>
        <v>226.22140039896601</v>
      </c>
      <c r="BM20" s="61">
        <f t="shared" si="21"/>
        <v>23.074035033877731</v>
      </c>
      <c r="BN20" s="61">
        <f t="shared" si="21"/>
        <v>30.52920383251903</v>
      </c>
      <c r="BO20" s="61">
        <f>BJ20-BM20</f>
        <v>3.7275843993206514</v>
      </c>
      <c r="BP20" s="61">
        <f>BN20-BJ20</f>
        <v>3.7275843993206479</v>
      </c>
      <c r="BR20" s="67"/>
      <c r="BS20" s="4" t="s">
        <v>59</v>
      </c>
      <c r="BT20" s="57">
        <v>740</v>
      </c>
      <c r="BU20" s="57">
        <v>741</v>
      </c>
    </row>
    <row r="21" spans="1:73">
      <c r="B21" s="4" t="s">
        <v>60</v>
      </c>
      <c r="C21" s="38">
        <f>X21</f>
        <v>0.31746031746031744</v>
      </c>
      <c r="D21" s="38"/>
      <c r="E21" s="39">
        <f>IF(Z21=0,$AF$4,AC21)</f>
        <v>0.17216186533599362</v>
      </c>
      <c r="F21" s="39">
        <f>IF($Z21=0,$AF$4,AD21)</f>
        <v>1.2373628928231886</v>
      </c>
      <c r="G21" s="39"/>
      <c r="H21" s="38">
        <f>AJ21</f>
        <v>0.74074074074074081</v>
      </c>
      <c r="I21" s="38"/>
      <c r="J21" s="40">
        <f t="shared" si="16"/>
        <v>0.26557531875982671</v>
      </c>
      <c r="K21" s="40">
        <f t="shared" si="16"/>
        <v>1.457496970490084</v>
      </c>
      <c r="L21" s="40"/>
      <c r="M21" s="38">
        <f t="shared" si="7"/>
        <v>5.9259259259259265</v>
      </c>
      <c r="N21" s="40"/>
      <c r="O21" s="40">
        <f t="shared" si="8"/>
        <v>5.2267018606824447</v>
      </c>
      <c r="P21" s="40">
        <f t="shared" si="8"/>
        <v>8.6666565438902445</v>
      </c>
      <c r="Q21" s="41">
        <f>BH21</f>
        <v>24.656084656084655</v>
      </c>
      <c r="R21" s="41"/>
      <c r="S21" s="42">
        <f t="shared" si="17"/>
        <v>20.345970864820334</v>
      </c>
      <c r="T21" s="42">
        <f t="shared" si="17"/>
        <v>26.525715243345093</v>
      </c>
      <c r="U21" s="43">
        <f t="shared" si="2"/>
        <v>-1.8696305872604384</v>
      </c>
      <c r="V21" s="4" t="s">
        <v>60</v>
      </c>
      <c r="W21" s="44">
        <v>3</v>
      </c>
      <c r="X21" s="45">
        <f>W21/BT21*100</f>
        <v>0.31746031746031744</v>
      </c>
      <c r="Y21" s="46">
        <v>5</v>
      </c>
      <c r="Z21" s="47">
        <f>Y21/BU21*100</f>
        <v>0.53022269353128315</v>
      </c>
      <c r="AA21" s="48">
        <f>IF(Y21&lt;1,0,IF(Y21&gt;100,Y21-(1.96*SQRT(Y21)),CHIINV(0.975,2*Y21)/2))</f>
        <v>1.6234863901184198</v>
      </c>
      <c r="AB21" s="48">
        <f>IF(Y21=0,0,IF(Y21&gt;100,Y21+(1.96*SQRT(Y21)),CHIINV(0.025,2*(Y21+1))/2))</f>
        <v>11.668332079322669</v>
      </c>
      <c r="AC21" s="49">
        <f t="shared" si="18"/>
        <v>0.17216186533599362</v>
      </c>
      <c r="AD21" s="49">
        <f t="shared" si="18"/>
        <v>1.2373628928231886</v>
      </c>
      <c r="AE21" s="49">
        <f>Z21-AC21</f>
        <v>0.3580608281952895</v>
      </c>
      <c r="AF21" s="49">
        <f>AD21-Z21</f>
        <v>0.70714019929190541</v>
      </c>
      <c r="AG21" s="50"/>
      <c r="AH21" s="4" t="s">
        <v>60</v>
      </c>
      <c r="AI21" s="51">
        <v>7</v>
      </c>
      <c r="AJ21" s="52">
        <f>AI21/BT21*100</f>
        <v>0.74074074074074081</v>
      </c>
      <c r="AK21" s="46">
        <v>6.8</v>
      </c>
      <c r="AL21" s="53">
        <f>AK21/BU21*100</f>
        <v>0.72110286320254502</v>
      </c>
      <c r="AM21" s="54">
        <f t="shared" si="9"/>
        <v>2.504375255905166</v>
      </c>
      <c r="AN21" s="54">
        <f>IF(AK21=0,0,IF(AK21&gt;100,AK21+(1.96*SQRT(AK21)),CHIINV(0.025,2*(AK21+1))/2))</f>
        <v>13.744196431721491</v>
      </c>
      <c r="AO21" s="49">
        <f t="shared" si="19"/>
        <v>0.26557531875982671</v>
      </c>
      <c r="AP21" s="49">
        <f t="shared" si="19"/>
        <v>1.457496970490084</v>
      </c>
      <c r="AQ21" s="49">
        <f>AL21-AO21</f>
        <v>0.45552754444271831</v>
      </c>
      <c r="AR21" s="49">
        <f>AP21-AL21</f>
        <v>0.73639410728753896</v>
      </c>
      <c r="AS21" s="55"/>
      <c r="AT21" s="56" t="s">
        <v>60</v>
      </c>
      <c r="AU21" s="51">
        <v>56</v>
      </c>
      <c r="AV21" s="52">
        <f>AU21/BT21*100</f>
        <v>5.9259259259259265</v>
      </c>
      <c r="AW21" s="46">
        <v>64.400000000000006</v>
      </c>
      <c r="AX21" s="53">
        <f>AW21/BU21*100</f>
        <v>6.8292682926829276</v>
      </c>
      <c r="AY21" s="54">
        <f>IF(AW21=0,0,IF(AW21&gt;100,AW21-(1.96*SQRT(AW21)),CHIINV(0.975,2*AW21)/2))</f>
        <v>49.287798546235457</v>
      </c>
      <c r="AZ21" s="54">
        <f>IF(AW21=0,0,IF(AW21&gt;100,AW21+(1.96*SQRT(AW21)),CHIINV(0.025,2*(AW21+1))/2))</f>
        <v>81.726571208885005</v>
      </c>
      <c r="BA21" s="49">
        <f t="shared" si="20"/>
        <v>5.2267018606824447</v>
      </c>
      <c r="BB21" s="49">
        <f t="shared" si="20"/>
        <v>8.6666565438902445</v>
      </c>
      <c r="BC21" s="49">
        <f>AX21-BA21</f>
        <v>1.6025664320004829</v>
      </c>
      <c r="BD21" s="49">
        <f>BB21-AX21</f>
        <v>1.837388251207317</v>
      </c>
      <c r="BE21" s="55"/>
      <c r="BF21" s="4" t="s">
        <v>60</v>
      </c>
      <c r="BG21" s="57">
        <v>233</v>
      </c>
      <c r="BH21" s="58">
        <f>BG21/BT21*100</f>
        <v>24.656084656084655</v>
      </c>
      <c r="BI21" s="59">
        <v>221</v>
      </c>
      <c r="BJ21" s="60">
        <f>BI21/BU21*100</f>
        <v>23.435843054082714</v>
      </c>
      <c r="BK21" s="54">
        <f>IF(BI21=0,0,IF(BI21&gt;100,BI21-(1.96*SQRT(BI21)),CHIINV(0.975,2*BI21)/2))</f>
        <v>191.86250525525574</v>
      </c>
      <c r="BL21" s="54">
        <f>IF(BI21=0,0,IF(BI21&gt;100,BI21+(1.96*SQRT(BI21)),CHIINV(0.025,2*(BI21+1))/2))</f>
        <v>250.13749474474426</v>
      </c>
      <c r="BM21" s="61">
        <f t="shared" si="21"/>
        <v>20.345970864820334</v>
      </c>
      <c r="BN21" s="61">
        <f t="shared" si="21"/>
        <v>26.525715243345093</v>
      </c>
      <c r="BO21" s="61">
        <f>BJ21-BM21</f>
        <v>3.0898721892623797</v>
      </c>
      <c r="BP21" s="61">
        <f>BN21-BJ21</f>
        <v>3.0898721892623797</v>
      </c>
      <c r="BQ21" s="62"/>
      <c r="BR21" s="67"/>
      <c r="BS21" s="4" t="s">
        <v>60</v>
      </c>
      <c r="BT21" s="57">
        <v>945</v>
      </c>
      <c r="BU21" s="57">
        <v>943</v>
      </c>
    </row>
    <row r="22" spans="1:73" ht="24.75" customHeight="1">
      <c r="B22" s="4"/>
      <c r="C22" s="38"/>
      <c r="D22" s="38"/>
      <c r="E22" s="39"/>
      <c r="F22" s="39"/>
      <c r="G22" s="39"/>
      <c r="H22" s="38"/>
      <c r="I22" s="38"/>
      <c r="J22" s="40"/>
      <c r="K22" s="40"/>
      <c r="L22" s="40"/>
      <c r="M22" s="38"/>
      <c r="N22" s="40"/>
      <c r="O22" s="40"/>
      <c r="P22" s="40"/>
      <c r="Q22" s="41"/>
      <c r="R22" s="41"/>
      <c r="S22" s="42"/>
      <c r="T22" s="42"/>
      <c r="U22" s="43">
        <f t="shared" si="2"/>
        <v>0</v>
      </c>
      <c r="W22" s="4"/>
      <c r="X22" s="45"/>
      <c r="Y22" s="46"/>
      <c r="Z22" s="47"/>
      <c r="AA22" s="48"/>
      <c r="AB22" s="48"/>
      <c r="AC22" s="49"/>
      <c r="AD22" s="49"/>
      <c r="AE22" s="49"/>
      <c r="AF22" s="49"/>
      <c r="AI22" s="51"/>
      <c r="AJ22" s="52"/>
      <c r="AK22" s="46"/>
      <c r="AL22" s="53"/>
      <c r="AM22" s="54"/>
      <c r="AN22" s="54"/>
      <c r="AO22" s="49"/>
      <c r="AP22" s="49"/>
      <c r="AQ22" s="49"/>
      <c r="AR22" s="49"/>
      <c r="AT22" s="56"/>
      <c r="AU22" s="51"/>
      <c r="AV22" s="52"/>
      <c r="AW22" s="46"/>
      <c r="AX22" s="53"/>
      <c r="AY22" s="54"/>
      <c r="AZ22" s="54"/>
      <c r="BA22" s="49"/>
      <c r="BB22" s="49"/>
      <c r="BC22" s="49"/>
      <c r="BD22" s="49"/>
      <c r="BG22" s="57"/>
      <c r="BH22" s="58"/>
      <c r="BI22" s="59"/>
      <c r="BJ22" s="60"/>
      <c r="BK22" s="54"/>
      <c r="BL22" s="54"/>
      <c r="BM22" s="61"/>
      <c r="BN22" s="61"/>
      <c r="BO22" s="61"/>
      <c r="BP22" s="61"/>
      <c r="BT22" s="57"/>
      <c r="BU22" s="57"/>
    </row>
    <row r="23" spans="1:73">
      <c r="B23" s="37" t="s">
        <v>61</v>
      </c>
      <c r="C23" s="38">
        <f>X23</f>
        <v>0.4</v>
      </c>
      <c r="D23" s="38"/>
      <c r="E23" s="39">
        <f>IF(Z23=0,$AF$4,AC23)</f>
        <v>0.36360735356341589</v>
      </c>
      <c r="F23" s="39">
        <f>IF($Z23=0,$AF$4,AD23)</f>
        <v>1.1407755939165303</v>
      </c>
      <c r="G23" s="39"/>
      <c r="H23" s="38">
        <f>AJ23</f>
        <v>0.4</v>
      </c>
      <c r="I23" s="38"/>
      <c r="J23" s="40">
        <f>AO23</f>
        <v>0.20535793899093485</v>
      </c>
      <c r="K23" s="40">
        <f>AP23</f>
        <v>0.85253510236622598</v>
      </c>
      <c r="L23" s="40"/>
      <c r="M23" s="38">
        <f t="shared" si="7"/>
        <v>4.7</v>
      </c>
      <c r="N23" s="40"/>
      <c r="O23" s="40">
        <f t="shared" si="8"/>
        <v>3.8578056312780586</v>
      </c>
      <c r="P23" s="40">
        <f t="shared" si="8"/>
        <v>5.8224833890533967</v>
      </c>
      <c r="Q23" s="41">
        <f>BH23</f>
        <v>25.45</v>
      </c>
      <c r="R23" s="41"/>
      <c r="S23" s="42">
        <f>BM23</f>
        <v>21.828376394580193</v>
      </c>
      <c r="T23" s="42">
        <f>BN23</f>
        <v>26.115735381866912</v>
      </c>
      <c r="U23" s="43">
        <f t="shared" si="2"/>
        <v>-0.66573538186691295</v>
      </c>
      <c r="V23" s="37" t="s">
        <v>61</v>
      </c>
      <c r="W23" s="44">
        <v>8</v>
      </c>
      <c r="X23" s="45">
        <f>W23/BT23*100</f>
        <v>0.4</v>
      </c>
      <c r="Y23" s="46">
        <v>13.8</v>
      </c>
      <c r="Z23" s="47">
        <f>Y23/BU23*100</f>
        <v>0.68862275449101806</v>
      </c>
      <c r="AA23" s="48">
        <f>IF(Y23&lt;1,0,IF(Y23&gt;100,Y23-(1.96*SQRT(Y23)),CHIINV(0.975,2*Y23)/2))</f>
        <v>7.2866913654108547</v>
      </c>
      <c r="AB23" s="48">
        <f>IF(Y23=0,0,IF(Y23&gt;100,Y23+(1.96*SQRT(Y23)),CHIINV(0.025,2*(Y23+1))/2))</f>
        <v>22.861142902087266</v>
      </c>
      <c r="AC23" s="49">
        <f>(AA23/$BU23)*100</f>
        <v>0.36360735356341589</v>
      </c>
      <c r="AD23" s="49">
        <f>(AB23/$BU23)*100</f>
        <v>1.1407755939165303</v>
      </c>
      <c r="AE23" s="49">
        <f>Z23-AC23</f>
        <v>0.32501540092760217</v>
      </c>
      <c r="AF23" s="49">
        <f>AD23-Z23</f>
        <v>0.45215283942551221</v>
      </c>
      <c r="AH23" s="37" t="s">
        <v>61</v>
      </c>
      <c r="AI23" s="51">
        <v>8</v>
      </c>
      <c r="AJ23" s="52">
        <f>AI23/BT23*100</f>
        <v>0.4</v>
      </c>
      <c r="AK23" s="46">
        <v>9</v>
      </c>
      <c r="AL23" s="53">
        <f>AK23/BU23*100</f>
        <v>0.44910179640718562</v>
      </c>
      <c r="AM23" s="54">
        <f t="shared" si="9"/>
        <v>4.1153730973783347</v>
      </c>
      <c r="AN23" s="54">
        <f>IF(AK23=0,0,IF(AK23&gt;100,AK23+(1.96*SQRT(AK23)),CHIINV(0.025,2*(AK23+1))/2))</f>
        <v>17.08480345141917</v>
      </c>
      <c r="AO23" s="49">
        <f>(AM23/$BU23)*100</f>
        <v>0.20535793899093485</v>
      </c>
      <c r="AP23" s="49">
        <f>(AN23/$BU23)*100</f>
        <v>0.85253510236622598</v>
      </c>
      <c r="AQ23" s="49">
        <f>AL23-AO23</f>
        <v>0.24374385741625076</v>
      </c>
      <c r="AR23" s="49">
        <f>AP23-AL23</f>
        <v>0.40343330595904037</v>
      </c>
      <c r="AT23" s="68" t="s">
        <v>61</v>
      </c>
      <c r="AU23" s="51">
        <v>94</v>
      </c>
      <c r="AV23" s="52">
        <f>AU23/BT23*100</f>
        <v>4.7</v>
      </c>
      <c r="AW23" s="46">
        <v>95.6</v>
      </c>
      <c r="AX23" s="53">
        <f>AW23/BU23*100</f>
        <v>4.7704590818363268</v>
      </c>
      <c r="AY23" s="54">
        <f>IF(AW23=0,0,IF(AW23&gt;100,AW23-(1.96*SQRT(AW23)),CHIINV(0.975,2*AW23)/2))</f>
        <v>77.310424850812296</v>
      </c>
      <c r="AZ23" s="54">
        <f>IF(AW23=0,0,IF(AW23&gt;100,AW23+(1.96*SQRT(AW23)),CHIINV(0.025,2*(AW23+1))/2))</f>
        <v>116.68256711663007</v>
      </c>
      <c r="BA23" s="49">
        <f>(AY23/$BU23)*100</f>
        <v>3.8578056312780586</v>
      </c>
      <c r="BB23" s="49">
        <f>(AZ23/$BU23)*100</f>
        <v>5.8224833890533967</v>
      </c>
      <c r="BC23" s="49">
        <f>AX23-BA23</f>
        <v>0.91265345055826819</v>
      </c>
      <c r="BD23" s="49">
        <f>BB23-AX23</f>
        <v>1.0520243072170699</v>
      </c>
      <c r="BF23" s="37" t="s">
        <v>61</v>
      </c>
      <c r="BG23" s="57">
        <v>509</v>
      </c>
      <c r="BH23" s="58">
        <f>BG23/BT23*100</f>
        <v>25.45</v>
      </c>
      <c r="BI23" s="59">
        <v>480.4</v>
      </c>
      <c r="BJ23" s="60">
        <f>BI23/BU23*100</f>
        <v>23.972055888223551</v>
      </c>
      <c r="BK23" s="54">
        <f>IF(BI23=0,0,IF(BI23&gt;100,BI23-(1.96*SQRT(BI23)),CHIINV(0.975,2*BI23)/2))</f>
        <v>437.44066294738707</v>
      </c>
      <c r="BL23" s="54">
        <f>IF(BI23=0,0,IF(BI23&gt;100,BI23+(1.96*SQRT(BI23)),CHIINV(0.025,2*(BI23+1))/2))</f>
        <v>523.35933705261289</v>
      </c>
      <c r="BM23" s="61">
        <f>(BK23/$BU23)*100</f>
        <v>21.828376394580193</v>
      </c>
      <c r="BN23" s="61">
        <f>(BL23/$BU23)*100</f>
        <v>26.115735381866912</v>
      </c>
      <c r="BO23" s="61">
        <f>BJ23-BM23</f>
        <v>2.1436794936433579</v>
      </c>
      <c r="BP23" s="61">
        <f>BN23-BJ23</f>
        <v>2.1436794936433614</v>
      </c>
      <c r="BQ23" s="62"/>
      <c r="BR23" s="63"/>
      <c r="BS23" s="37" t="s">
        <v>61</v>
      </c>
      <c r="BT23" s="57">
        <v>2000</v>
      </c>
      <c r="BU23" s="57">
        <v>2004</v>
      </c>
    </row>
    <row r="24" spans="1:73" ht="38.25" customHeight="1">
      <c r="A24" s="37" t="s">
        <v>62</v>
      </c>
      <c r="B24" s="4"/>
      <c r="C24" s="38"/>
      <c r="D24" s="38"/>
      <c r="E24" s="39"/>
      <c r="F24" s="39"/>
      <c r="G24" s="39"/>
      <c r="H24" s="38"/>
      <c r="I24" s="38"/>
      <c r="J24" s="40"/>
      <c r="K24" s="40"/>
      <c r="L24" s="40"/>
      <c r="M24" s="38"/>
      <c r="N24" s="40"/>
      <c r="O24" s="40"/>
      <c r="P24" s="40"/>
      <c r="Q24" s="41"/>
      <c r="R24" s="41"/>
      <c r="S24" s="42"/>
      <c r="T24" s="42"/>
      <c r="U24" s="43">
        <f t="shared" si="2"/>
        <v>0</v>
      </c>
      <c r="W24" s="4"/>
      <c r="X24" s="45"/>
      <c r="Y24" s="46"/>
      <c r="Z24" s="47"/>
      <c r="AA24" s="48"/>
      <c r="AB24" s="48"/>
      <c r="AC24" s="49"/>
      <c r="AD24" s="49"/>
      <c r="AE24" s="49"/>
      <c r="AF24" s="49"/>
      <c r="AI24" s="51"/>
      <c r="AJ24" s="52"/>
      <c r="AK24" s="46"/>
      <c r="AL24" s="53"/>
      <c r="AM24" s="54"/>
      <c r="AN24" s="54"/>
      <c r="AO24" s="49"/>
      <c r="AP24" s="49"/>
      <c r="AQ24" s="49"/>
      <c r="AR24" s="49"/>
      <c r="AT24" s="56"/>
      <c r="AU24" s="51"/>
      <c r="AV24" s="52"/>
      <c r="AW24" s="46"/>
      <c r="AX24" s="53"/>
      <c r="AY24" s="54"/>
      <c r="AZ24" s="54"/>
      <c r="BA24" s="49"/>
      <c r="BB24" s="49"/>
      <c r="BC24" s="49"/>
      <c r="BD24" s="49"/>
      <c r="BG24" s="57"/>
      <c r="BH24" s="58"/>
      <c r="BI24" s="59"/>
      <c r="BJ24" s="60"/>
      <c r="BK24" s="54"/>
      <c r="BL24" s="54"/>
      <c r="BM24" s="61"/>
      <c r="BN24" s="61"/>
      <c r="BO24" s="61"/>
      <c r="BP24" s="61"/>
      <c r="BT24" s="57"/>
      <c r="BU24" s="57"/>
    </row>
    <row r="25" spans="1:73">
      <c r="B25" s="4" t="s">
        <v>63</v>
      </c>
      <c r="C25" s="38">
        <f>X25</f>
        <v>0.67965564114182153</v>
      </c>
      <c r="D25" s="38"/>
      <c r="E25" s="39">
        <f>IF(Z25=0,$AF$4,AC25)</f>
        <v>0.48053787299096962</v>
      </c>
      <c r="F25" s="39">
        <f>IF($Z25=0,$AF$4,AD25)</f>
        <v>1.281430642681441</v>
      </c>
      <c r="G25" s="39"/>
      <c r="H25" s="38">
        <f>AJ25</f>
        <v>0.13593112822836431</v>
      </c>
      <c r="I25" s="38"/>
      <c r="J25" s="40">
        <f t="shared" ref="J25:K29" si="22">AO25</f>
        <v>0.17036455967517047</v>
      </c>
      <c r="K25" s="40">
        <f t="shared" si="22"/>
        <v>0.73991727166057897</v>
      </c>
      <c r="L25" s="40"/>
      <c r="M25" s="38">
        <f t="shared" si="7"/>
        <v>5.7997281377435437</v>
      </c>
      <c r="N25" s="40"/>
      <c r="O25" s="40">
        <f t="shared" si="8"/>
        <v>5.9907381816255345</v>
      </c>
      <c r="P25" s="40">
        <f t="shared" si="8"/>
        <v>8.2074600165726626</v>
      </c>
      <c r="Q25" s="41">
        <f>BH25</f>
        <v>52.333484367920256</v>
      </c>
      <c r="R25" s="41"/>
      <c r="S25" s="42">
        <f t="shared" ref="S25:T29" si="23">BM25</f>
        <v>48.764057255577526</v>
      </c>
      <c r="T25" s="42">
        <f t="shared" si="23"/>
        <v>54.749456257935989</v>
      </c>
      <c r="U25" s="43">
        <f t="shared" si="2"/>
        <v>-2.415971890015733</v>
      </c>
      <c r="V25" s="4" t="s">
        <v>63</v>
      </c>
      <c r="W25" s="44">
        <v>15</v>
      </c>
      <c r="X25" s="45">
        <f>W25/BT25*100</f>
        <v>0.67965564114182153</v>
      </c>
      <c r="Y25" s="46">
        <v>18</v>
      </c>
      <c r="Z25" s="47">
        <f>Y25/BU25*100</f>
        <v>0.81081081081081086</v>
      </c>
      <c r="AA25" s="48">
        <f>IF(Y25&lt;1,0,IF(Y25&gt;100,Y25-(1.96*SQRT(Y25)),CHIINV(0.975,2*Y25)/2))</f>
        <v>10.667940780399524</v>
      </c>
      <c r="AB25" s="48">
        <f>IF(Y25=0,0,IF(Y25&gt;100,Y25+(1.96*SQRT(Y25)),CHIINV(0.025,2*(Y25+1))/2))</f>
        <v>28.44776026752799</v>
      </c>
      <c r="AC25" s="49">
        <f t="shared" ref="AC25:AD29" si="24">(AA25/$BU25)*100</f>
        <v>0.48053787299096962</v>
      </c>
      <c r="AD25" s="49">
        <f t="shared" si="24"/>
        <v>1.281430642681441</v>
      </c>
      <c r="AE25" s="49">
        <f>Z25-AC25</f>
        <v>0.33027293781984124</v>
      </c>
      <c r="AF25" s="49">
        <f>AD25-Z25</f>
        <v>0.47061983187063017</v>
      </c>
      <c r="AG25" s="50"/>
      <c r="AH25" s="4" t="s">
        <v>63</v>
      </c>
      <c r="AI25" s="51">
        <v>3</v>
      </c>
      <c r="AJ25" s="52">
        <f>AI25/BT25*100</f>
        <v>0.13593112822836431</v>
      </c>
      <c r="AK25" s="46">
        <v>8.6</v>
      </c>
      <c r="AL25" s="53">
        <f>AK25/BU25*100</f>
        <v>0.38738738738738737</v>
      </c>
      <c r="AM25" s="54">
        <f t="shared" si="9"/>
        <v>3.7820932247887846</v>
      </c>
      <c r="AN25" s="54">
        <f>IF(AK25=0,0,IF(AK25&gt;100,AK25+(1.96*SQRT(AK25)),CHIINV(0.025,2*(AK25+1))/2))</f>
        <v>16.426163430864854</v>
      </c>
      <c r="AO25" s="49">
        <f t="shared" ref="AO25:AP29" si="25">(AM25/$BU25)*100</f>
        <v>0.17036455967517047</v>
      </c>
      <c r="AP25" s="49">
        <f t="shared" si="25"/>
        <v>0.73991727166057897</v>
      </c>
      <c r="AQ25" s="49">
        <f>AL25-AO25</f>
        <v>0.2170228277122169</v>
      </c>
      <c r="AR25" s="49">
        <f>AP25-AL25</f>
        <v>0.3525298842731916</v>
      </c>
      <c r="AS25" s="55"/>
      <c r="AT25" s="56" t="s">
        <v>63</v>
      </c>
      <c r="AU25" s="51">
        <v>128</v>
      </c>
      <c r="AV25" s="52">
        <f>AU25/BT25*100</f>
        <v>5.7997281377435437</v>
      </c>
      <c r="AW25" s="46">
        <v>157.6</v>
      </c>
      <c r="AX25" s="53">
        <f>AW25/BU25*100</f>
        <v>7.0990990990990985</v>
      </c>
      <c r="AY25" s="54">
        <f>IF(AW25=0,0,IF(AW25&gt;100,AW25-(1.96*SQRT(AW25)),CHIINV(0.975,2*AW25)/2))</f>
        <v>132.99438763208687</v>
      </c>
      <c r="AZ25" s="54">
        <f>IF(AW25=0,0,IF(AW25&gt;100,AW25+(1.96*SQRT(AW25)),CHIINV(0.025,2*(AW25+1))/2))</f>
        <v>182.20561236791312</v>
      </c>
      <c r="BA25" s="49">
        <f t="shared" ref="BA25:BB29" si="26">(AY25/$BU25)*100</f>
        <v>5.9907381816255345</v>
      </c>
      <c r="BB25" s="49">
        <f t="shared" si="26"/>
        <v>8.2074600165726626</v>
      </c>
      <c r="BC25" s="49">
        <f>AX25-BA25</f>
        <v>1.108360917473564</v>
      </c>
      <c r="BD25" s="49">
        <f>BB25-AX25</f>
        <v>1.108360917473564</v>
      </c>
      <c r="BE25" s="55"/>
      <c r="BF25" s="4" t="s">
        <v>63</v>
      </c>
      <c r="BG25" s="57">
        <v>1155</v>
      </c>
      <c r="BH25" s="58">
        <f>BG25/BT25*100</f>
        <v>52.333484367920256</v>
      </c>
      <c r="BI25" s="59">
        <v>1149</v>
      </c>
      <c r="BJ25" s="60">
        <f>BI25/BU25*100</f>
        <v>51.756756756756758</v>
      </c>
      <c r="BK25" s="54">
        <f>IF(BI25=0,0,IF(BI25&gt;100,BI25-(1.96*SQRT(BI25)),CHIINV(0.975,2*BI25)/2))</f>
        <v>1082.562071073821</v>
      </c>
      <c r="BL25" s="54">
        <f>IF(BI25=0,0,IF(BI25&gt;100,BI25+(1.96*SQRT(BI25)),CHIINV(0.025,2*(BI25+1))/2))</f>
        <v>1215.437928926179</v>
      </c>
      <c r="BM25" s="61">
        <f t="shared" ref="BM25:BN29" si="27">(BK25/$BU25)*100</f>
        <v>48.764057255577526</v>
      </c>
      <c r="BN25" s="61">
        <f t="shared" si="27"/>
        <v>54.749456257935989</v>
      </c>
      <c r="BO25" s="61">
        <f>BJ25-BM25</f>
        <v>2.9926995011792314</v>
      </c>
      <c r="BP25" s="61">
        <f>BN25-BJ25</f>
        <v>2.9926995011792314</v>
      </c>
      <c r="BQ25" s="62"/>
      <c r="BR25" s="63"/>
      <c r="BS25" s="4" t="s">
        <v>63</v>
      </c>
      <c r="BT25" s="57">
        <v>2207</v>
      </c>
      <c r="BU25" s="57">
        <v>2220</v>
      </c>
    </row>
    <row r="26" spans="1:73">
      <c r="B26" s="4" t="s">
        <v>64</v>
      </c>
      <c r="C26" s="38">
        <f>X26</f>
        <v>0.77369439071566737</v>
      </c>
      <c r="D26" s="38"/>
      <c r="E26" s="39">
        <f>IF(Z26=0,$AF$4,AC26)</f>
        <v>0.24034311477016948</v>
      </c>
      <c r="F26" s="39">
        <f>IF($Z26=0,$AF$4,AD26)</f>
        <v>1.3190207707986077</v>
      </c>
      <c r="G26" s="39"/>
      <c r="H26" s="38">
        <f>AJ26</f>
        <v>9.6711798839458421E-2</v>
      </c>
      <c r="I26" s="38"/>
      <c r="J26" s="40">
        <f t="shared" si="22"/>
        <v>5.937352427021135E-2</v>
      </c>
      <c r="K26" s="40">
        <f t="shared" si="22"/>
        <v>0.84138897022479131</v>
      </c>
      <c r="L26" s="40"/>
      <c r="M26" s="38">
        <f t="shared" si="7"/>
        <v>5.7059961315280461</v>
      </c>
      <c r="N26" s="40"/>
      <c r="O26" s="40">
        <f t="shared" si="8"/>
        <v>4.5199115226710136</v>
      </c>
      <c r="P26" s="40">
        <f t="shared" si="8"/>
        <v>7.5738245145184582</v>
      </c>
      <c r="Q26" s="41">
        <f>BH26</f>
        <v>39.651837524177949</v>
      </c>
      <c r="R26" s="41"/>
      <c r="S26" s="42">
        <f t="shared" si="23"/>
        <v>38.500452824988187</v>
      </c>
      <c r="T26" s="42">
        <f t="shared" si="23"/>
        <v>46.413174814167277</v>
      </c>
      <c r="U26" s="43">
        <f t="shared" si="2"/>
        <v>-6.7613372899893278</v>
      </c>
      <c r="V26" s="4" t="s">
        <v>64</v>
      </c>
      <c r="W26" s="44">
        <v>8</v>
      </c>
      <c r="X26" s="45">
        <f>W26/BT26*100</f>
        <v>0.77369439071566737</v>
      </c>
      <c r="Y26" s="46">
        <v>6.6</v>
      </c>
      <c r="Z26" s="47">
        <f>Y26/BU26*100</f>
        <v>0.63339731285988488</v>
      </c>
      <c r="AA26" s="48">
        <f>IF(Y26&lt;1,0,IF(Y26&gt;100,Y26-(1.96*SQRT(Y26)),CHIINV(0.975,2*Y26)/2))</f>
        <v>2.504375255905166</v>
      </c>
      <c r="AB26" s="48">
        <f>IF(Y26=0,0,IF(Y26&gt;100,Y26+(1.96*SQRT(Y26)),CHIINV(0.025,2*(Y26+1))/2))</f>
        <v>13.744196431721491</v>
      </c>
      <c r="AC26" s="49">
        <f t="shared" si="24"/>
        <v>0.24034311477016948</v>
      </c>
      <c r="AD26" s="49">
        <f t="shared" si="24"/>
        <v>1.3190207707986077</v>
      </c>
      <c r="AE26" s="49">
        <f>Z26-AC26</f>
        <v>0.39305419808971542</v>
      </c>
      <c r="AF26" s="49">
        <f>AD26-Z26</f>
        <v>0.68562345793872281</v>
      </c>
      <c r="AH26" s="4" t="s">
        <v>64</v>
      </c>
      <c r="AI26" s="51">
        <v>1</v>
      </c>
      <c r="AJ26" s="52">
        <f>AI26/BT26*100</f>
        <v>9.6711798839458421E-2</v>
      </c>
      <c r="AK26" s="46">
        <v>3.4</v>
      </c>
      <c r="AL26" s="53">
        <f>AK26/BU26*100</f>
        <v>0.3262955854126679</v>
      </c>
      <c r="AM26" s="54">
        <f t="shared" si="9"/>
        <v>0.61867212289560225</v>
      </c>
      <c r="AN26" s="54">
        <f>IF(AK26=0,0,IF(AK26&gt;100,AK26+(1.96*SQRT(AK26)),CHIINV(0.025,2*(AK26+1))/2))</f>
        <v>8.7672730697423251</v>
      </c>
      <c r="AO26" s="49">
        <f t="shared" si="25"/>
        <v>5.937352427021135E-2</v>
      </c>
      <c r="AP26" s="49">
        <f t="shared" si="25"/>
        <v>0.84138897022479131</v>
      </c>
      <c r="AQ26" s="49">
        <f>AL26-AO26</f>
        <v>0.26692206114245653</v>
      </c>
      <c r="AR26" s="49">
        <f>AP26-AL26</f>
        <v>0.51509338481212341</v>
      </c>
      <c r="AT26" s="56" t="s">
        <v>64</v>
      </c>
      <c r="AU26" s="51">
        <v>59</v>
      </c>
      <c r="AV26" s="52">
        <f>AU26/BT26*100</f>
        <v>5.7059961315280461</v>
      </c>
      <c r="AW26" s="46">
        <v>61.6</v>
      </c>
      <c r="AX26" s="53">
        <f>AW26/BU26*100</f>
        <v>5.9117082533589249</v>
      </c>
      <c r="AY26" s="54">
        <f>IF(AW26=0,0,IF(AW26&gt;100,AW26-(1.96*SQRT(AW26)),CHIINV(0.975,2*AW26)/2))</f>
        <v>47.097478066231957</v>
      </c>
      <c r="AZ26" s="54">
        <f>IF(AW26=0,0,IF(AW26&gt;100,AW26+(1.96*SQRT(AW26)),CHIINV(0.025,2*(AW26+1))/2))</f>
        <v>78.919251441282341</v>
      </c>
      <c r="BA26" s="49">
        <f t="shared" si="26"/>
        <v>4.5199115226710136</v>
      </c>
      <c r="BB26" s="49">
        <f t="shared" si="26"/>
        <v>7.5738245145184582</v>
      </c>
      <c r="BC26" s="49">
        <f>AX26-BA26</f>
        <v>1.3917967306879113</v>
      </c>
      <c r="BD26" s="49">
        <f>BB26-AX26</f>
        <v>1.6621162611595333</v>
      </c>
      <c r="BF26" s="4" t="s">
        <v>64</v>
      </c>
      <c r="BG26" s="57">
        <v>410</v>
      </c>
      <c r="BH26" s="58">
        <f>BG26/BT26*100</f>
        <v>39.651837524177949</v>
      </c>
      <c r="BI26" s="59">
        <v>442.4</v>
      </c>
      <c r="BJ26" s="60">
        <f>BI26/BU26*100</f>
        <v>42.456813819577732</v>
      </c>
      <c r="BK26" s="54">
        <f>IF(BI26=0,0,IF(BI26&gt;100,BI26-(1.96*SQRT(BI26)),CHIINV(0.975,2*BI26)/2))</f>
        <v>401.17471843637691</v>
      </c>
      <c r="BL26" s="54">
        <f>IF(BI26=0,0,IF(BI26&gt;100,BI26+(1.96*SQRT(BI26)),CHIINV(0.025,2*(BI26+1))/2))</f>
        <v>483.62528156362305</v>
      </c>
      <c r="BM26" s="61">
        <f t="shared" si="27"/>
        <v>38.500452824988187</v>
      </c>
      <c r="BN26" s="61">
        <f t="shared" si="27"/>
        <v>46.413174814167277</v>
      </c>
      <c r="BO26" s="61">
        <f>BJ26-BM26</f>
        <v>3.956360994589545</v>
      </c>
      <c r="BP26" s="61">
        <f>BN26-BJ26</f>
        <v>3.956360994589545</v>
      </c>
      <c r="BR26" s="63"/>
      <c r="BS26" s="4" t="s">
        <v>64</v>
      </c>
      <c r="BT26" s="57">
        <v>1034</v>
      </c>
      <c r="BU26" s="57">
        <v>1042</v>
      </c>
    </row>
    <row r="27" spans="1:73">
      <c r="B27" s="4" t="s">
        <v>65</v>
      </c>
      <c r="C27" s="38">
        <f>X27</f>
        <v>1.5473887814313347</v>
      </c>
      <c r="D27" s="38"/>
      <c r="E27" s="39">
        <f>IF(Z27=0,$AF$4,AC27)</f>
        <v>0.26319585769789067</v>
      </c>
      <c r="F27" s="39">
        <f>IF($Z27=0,$AF$4,AD27)</f>
        <v>2.1364570429845227</v>
      </c>
      <c r="G27" s="39"/>
      <c r="H27" s="38">
        <f>AJ27</f>
        <v>0.19342359767891684</v>
      </c>
      <c r="I27" s="38"/>
      <c r="J27" s="40">
        <f t="shared" si="22"/>
        <v>2.1032678618313653E-2</v>
      </c>
      <c r="K27" s="40">
        <f t="shared" si="22"/>
        <v>1.2507311885019521</v>
      </c>
      <c r="L27" s="40"/>
      <c r="M27" s="38">
        <f t="shared" si="7"/>
        <v>4.2553191489361701</v>
      </c>
      <c r="N27" s="40"/>
      <c r="O27" s="40">
        <f t="shared" si="8"/>
        <v>3.0755279203379282</v>
      </c>
      <c r="P27" s="40">
        <f t="shared" si="8"/>
        <v>7.0775820925034871</v>
      </c>
      <c r="Q27" s="41">
        <f>BH27</f>
        <v>38.49129593810445</v>
      </c>
      <c r="R27" s="41"/>
      <c r="S27" s="42">
        <f t="shared" si="23"/>
        <v>34.236463843398909</v>
      </c>
      <c r="T27" s="42">
        <f t="shared" si="23"/>
        <v>45.139754480187833</v>
      </c>
      <c r="U27" s="43">
        <f t="shared" si="2"/>
        <v>-6.6484585420833824</v>
      </c>
      <c r="V27" s="4" t="s">
        <v>65</v>
      </c>
      <c r="W27" s="44">
        <v>8</v>
      </c>
      <c r="X27" s="45">
        <f>W27/BT27*100</f>
        <v>1.5473887814313347</v>
      </c>
      <c r="Y27" s="46">
        <v>4.5999999999999996</v>
      </c>
      <c r="Z27" s="47">
        <f>Y27/BU27*100</f>
        <v>0.89668615984405453</v>
      </c>
      <c r="AA27" s="48">
        <f>IF(Y27&lt;1,0,IF(Y27&gt;100,Y27-(1.96*SQRT(Y27)),CHIINV(0.975,2*Y27)/2))</f>
        <v>1.3501947499901792</v>
      </c>
      <c r="AB27" s="48">
        <f>IF(Y27=0,0,IF(Y27&gt;100,Y27+(1.96*SQRT(Y27)),CHIINV(0.025,2*(Y27+1))/2))</f>
        <v>10.960024630510603</v>
      </c>
      <c r="AC27" s="49">
        <f t="shared" si="24"/>
        <v>0.26319585769789067</v>
      </c>
      <c r="AD27" s="49">
        <f t="shared" si="24"/>
        <v>2.1364570429845227</v>
      </c>
      <c r="AE27" s="49">
        <f>Z27-AC27</f>
        <v>0.63349030214616386</v>
      </c>
      <c r="AF27" s="49">
        <f>AD27-Z27</f>
        <v>1.2397708831404681</v>
      </c>
      <c r="AH27" s="4" t="s">
        <v>65</v>
      </c>
      <c r="AI27" s="51">
        <v>1</v>
      </c>
      <c r="AJ27" s="52">
        <f>AI27/BT27*100</f>
        <v>0.19342359767891684</v>
      </c>
      <c r="AK27" s="46">
        <v>1.8</v>
      </c>
      <c r="AL27" s="53">
        <f>AK27/BU27*100</f>
        <v>0.35087719298245612</v>
      </c>
      <c r="AM27" s="54">
        <f t="shared" si="9"/>
        <v>0.10789764131194905</v>
      </c>
      <c r="AN27" s="54">
        <f>IF(AK27=0,0,IF(AK27&gt;100,AK27+(1.96*SQRT(AK27)),CHIINV(0.025,2*(AK27+1))/2))</f>
        <v>6.4162509970150143</v>
      </c>
      <c r="AO27" s="49">
        <f t="shared" si="25"/>
        <v>2.1032678618313653E-2</v>
      </c>
      <c r="AP27" s="49">
        <f t="shared" si="25"/>
        <v>1.2507311885019521</v>
      </c>
      <c r="AQ27" s="49">
        <f>AL27-AO27</f>
        <v>0.32984451436414247</v>
      </c>
      <c r="AR27" s="49">
        <f>AP27-AL27</f>
        <v>0.89985399551949596</v>
      </c>
      <c r="AS27" s="55"/>
      <c r="AT27" s="56" t="s">
        <v>65</v>
      </c>
      <c r="AU27" s="51">
        <v>22</v>
      </c>
      <c r="AV27" s="52">
        <f>AU27/BT27*100</f>
        <v>4.2553191489361701</v>
      </c>
      <c r="AW27" s="46">
        <v>24.8</v>
      </c>
      <c r="AX27" s="53">
        <f>AW27/BU27*100</f>
        <v>4.8343079922027288</v>
      </c>
      <c r="AY27" s="54">
        <f>IF(AW27=0,0,IF(AW27&gt;100,AW27-(1.96*SQRT(AW27)),CHIINV(0.975,2*AW27)/2))</f>
        <v>15.777458231333572</v>
      </c>
      <c r="AZ27" s="54">
        <f>IF(AW27=0,0,IF(AW27&gt;100,AW27+(1.96*SQRT(AW27)),CHIINV(0.025,2*(AW27+1))/2))</f>
        <v>36.30799613454289</v>
      </c>
      <c r="BA27" s="49">
        <f t="shared" si="26"/>
        <v>3.0755279203379282</v>
      </c>
      <c r="BB27" s="49">
        <f t="shared" si="26"/>
        <v>7.0775820925034871</v>
      </c>
      <c r="BC27" s="49">
        <f>AX27-BA27</f>
        <v>1.7587800718648006</v>
      </c>
      <c r="BD27" s="49">
        <f>BB27-AX27</f>
        <v>2.2432741003007584</v>
      </c>
      <c r="BE27" s="55"/>
      <c r="BF27" s="4" t="s">
        <v>65</v>
      </c>
      <c r="BG27" s="57">
        <v>199</v>
      </c>
      <c r="BH27" s="58">
        <f>BG27/BT27*100</f>
        <v>38.49129593810445</v>
      </c>
      <c r="BI27" s="59">
        <v>203.6</v>
      </c>
      <c r="BJ27" s="60">
        <f>BI27/BU27*100</f>
        <v>39.688109161793371</v>
      </c>
      <c r="BK27" s="54">
        <f>IF(BI27=0,0,IF(BI27&gt;100,BI27-(1.96*SQRT(BI27)),CHIINV(0.975,2*BI27)/2))</f>
        <v>175.63305951663642</v>
      </c>
      <c r="BL27" s="54">
        <f>IF(BI27=0,0,IF(BI27&gt;100,BI27+(1.96*SQRT(BI27)),CHIINV(0.025,2*(BI27+1))/2))</f>
        <v>231.56694048336357</v>
      </c>
      <c r="BM27" s="61">
        <f t="shared" si="27"/>
        <v>34.236463843398909</v>
      </c>
      <c r="BN27" s="61">
        <f t="shared" si="27"/>
        <v>45.139754480187833</v>
      </c>
      <c r="BO27" s="61">
        <f>BJ27-BM27</f>
        <v>5.451645318394462</v>
      </c>
      <c r="BP27" s="61">
        <f>BN27-BJ27</f>
        <v>5.451645318394462</v>
      </c>
      <c r="BQ27" s="62"/>
      <c r="BR27" s="67"/>
      <c r="BS27" s="4" t="s">
        <v>65</v>
      </c>
      <c r="BT27" s="57">
        <v>517</v>
      </c>
      <c r="BU27" s="57">
        <v>513</v>
      </c>
    </row>
    <row r="28" spans="1:73">
      <c r="B28" s="4" t="s">
        <v>66</v>
      </c>
      <c r="C28" s="38">
        <f>X28</f>
        <v>0.79840319361277434</v>
      </c>
      <c r="D28" s="38"/>
      <c r="E28" s="39">
        <f>IF(Z28=0,$AF$4,AC28)</f>
        <v>4.8538933575944916E-2</v>
      </c>
      <c r="F28" s="39">
        <f>IF($Z28=0,$AF$4,AD28)</f>
        <v>1.4478331999446816</v>
      </c>
      <c r="G28" s="39"/>
      <c r="H28" s="38">
        <f>AJ28</f>
        <v>0.5988023952095809</v>
      </c>
      <c r="I28" s="38"/>
      <c r="J28" s="40">
        <f t="shared" si="22"/>
        <v>8.3287736822311012E-2</v>
      </c>
      <c r="K28" s="40">
        <f t="shared" si="22"/>
        <v>1.6044853982594514</v>
      </c>
      <c r="L28" s="40"/>
      <c r="M28" s="38">
        <f t="shared" si="7"/>
        <v>5.1896207584830334</v>
      </c>
      <c r="N28" s="40"/>
      <c r="O28" s="40">
        <f t="shared" si="8"/>
        <v>3.0016228138188477</v>
      </c>
      <c r="P28" s="40">
        <f t="shared" si="8"/>
        <v>7.0363139846126801</v>
      </c>
      <c r="Q28" s="41">
        <f>BH28</f>
        <v>34.930139720558884</v>
      </c>
      <c r="R28" s="41"/>
      <c r="S28" s="42">
        <f t="shared" si="23"/>
        <v>27.724591211976179</v>
      </c>
      <c r="T28" s="42">
        <f t="shared" si="23"/>
        <v>37.766390751951675</v>
      </c>
      <c r="U28" s="43">
        <f t="shared" si="2"/>
        <v>-2.8362510313927913</v>
      </c>
      <c r="V28" s="4" t="s">
        <v>66</v>
      </c>
      <c r="W28" s="44">
        <v>4</v>
      </c>
      <c r="X28" s="45">
        <f>W28/BT28*100</f>
        <v>0.79840319361277434</v>
      </c>
      <c r="Y28" s="46">
        <v>2</v>
      </c>
      <c r="Z28" s="47">
        <f>Y28/BU28*100</f>
        <v>0.40080160320641278</v>
      </c>
      <c r="AA28" s="48">
        <f>IF(Y28&lt;1,0,IF(Y28&gt;100,Y28-(1.96*SQRT(Y28)),CHIINV(0.975,2*Y28)/2))</f>
        <v>0.24220927854396515</v>
      </c>
      <c r="AB28" s="48">
        <f>IF(Y28=0,0,IF(Y28&gt;100,Y28+(1.96*SQRT(Y28)),CHIINV(0.025,2*(Y28+1))/2))</f>
        <v>7.2246876677239609</v>
      </c>
      <c r="AC28" s="49">
        <f t="shared" si="24"/>
        <v>4.8538933575944916E-2</v>
      </c>
      <c r="AD28" s="49">
        <f t="shared" si="24"/>
        <v>1.4478331999446816</v>
      </c>
      <c r="AE28" s="49">
        <f>Z28-AC28</f>
        <v>0.35226266963046787</v>
      </c>
      <c r="AF28" s="49">
        <f>AD28-Z28</f>
        <v>1.0470315967382688</v>
      </c>
      <c r="AH28" s="4" t="s">
        <v>66</v>
      </c>
      <c r="AI28" s="51">
        <v>3</v>
      </c>
      <c r="AJ28" s="52">
        <f>AI28/BT28*100</f>
        <v>0.5988023952095809</v>
      </c>
      <c r="AK28" s="46">
        <v>2.6</v>
      </c>
      <c r="AL28" s="53">
        <f>AK28/BU28*100</f>
        <v>0.52104208416833664</v>
      </c>
      <c r="AM28" s="54">
        <f t="shared" si="9"/>
        <v>0.41560580674333192</v>
      </c>
      <c r="AN28" s="54">
        <f>IF(AK28=0,0,IF(AK28&gt;100,AK28+(1.96*SQRT(AK28)),CHIINV(0.025,2*(AK28+1))/2))</f>
        <v>8.0063821373146631</v>
      </c>
      <c r="AO28" s="49">
        <f t="shared" si="25"/>
        <v>8.3287736822311012E-2</v>
      </c>
      <c r="AP28" s="49">
        <f t="shared" si="25"/>
        <v>1.6044853982594514</v>
      </c>
      <c r="AQ28" s="49">
        <f>AL28-AO28</f>
        <v>0.43775434734602564</v>
      </c>
      <c r="AR28" s="49">
        <f>AP28-AL28</f>
        <v>1.0834433140911148</v>
      </c>
      <c r="AT28" s="56" t="s">
        <v>66</v>
      </c>
      <c r="AU28" s="51">
        <v>26</v>
      </c>
      <c r="AV28" s="52">
        <f>AU28/BT28*100</f>
        <v>5.1896207584830334</v>
      </c>
      <c r="AW28" s="46">
        <v>23.8</v>
      </c>
      <c r="AX28" s="53">
        <f>AW28/BU28*100</f>
        <v>4.7695390781563134</v>
      </c>
      <c r="AY28" s="54">
        <f>IF(AW28=0,0,IF(AW28&gt;100,AW28-(1.96*SQRT(AW28)),CHIINV(0.975,2*AW28)/2))</f>
        <v>14.97809784095605</v>
      </c>
      <c r="AZ28" s="54">
        <f>IF(AW28=0,0,IF(AW28&gt;100,AW28+(1.96*SQRT(AW28)),CHIINV(0.025,2*(AW28+1))/2))</f>
        <v>35.11120678321727</v>
      </c>
      <c r="BA28" s="49">
        <f t="shared" si="26"/>
        <v>3.0016228138188477</v>
      </c>
      <c r="BB28" s="49">
        <f t="shared" si="26"/>
        <v>7.0363139846126801</v>
      </c>
      <c r="BC28" s="49">
        <f>AX28-BA28</f>
        <v>1.7679162643374657</v>
      </c>
      <c r="BD28" s="49">
        <f>BB28-AX28</f>
        <v>2.2667749064563667</v>
      </c>
      <c r="BF28" s="4" t="s">
        <v>66</v>
      </c>
      <c r="BG28" s="57">
        <v>175</v>
      </c>
      <c r="BH28" s="58">
        <f>BG28/BT28*100</f>
        <v>34.930139720558884</v>
      </c>
      <c r="BI28" s="59">
        <v>163.4</v>
      </c>
      <c r="BJ28" s="60">
        <f>BI28/BU28*100</f>
        <v>32.745490981963933</v>
      </c>
      <c r="BK28" s="54">
        <f>IF(BI28=0,0,IF(BI28&gt;100,BI28-(1.96*SQRT(BI28)),CHIINV(0.975,2*BI28)/2))</f>
        <v>138.34571014776114</v>
      </c>
      <c r="BL28" s="54">
        <f>IF(BI28=0,0,IF(BI28&gt;100,BI28+(1.96*SQRT(BI28)),CHIINV(0.025,2*(BI28+1))/2))</f>
        <v>188.45428985223887</v>
      </c>
      <c r="BM28" s="61">
        <f t="shared" si="27"/>
        <v>27.724591211976179</v>
      </c>
      <c r="BN28" s="61">
        <f t="shared" si="27"/>
        <v>37.766390751951675</v>
      </c>
      <c r="BO28" s="61">
        <f>BJ28-BM28</f>
        <v>5.0208997699877536</v>
      </c>
      <c r="BP28" s="61">
        <f>BN28-BJ28</f>
        <v>5.0208997699877429</v>
      </c>
      <c r="BR28" s="67"/>
      <c r="BS28" s="4" t="s">
        <v>66</v>
      </c>
      <c r="BT28" s="57">
        <v>501</v>
      </c>
      <c r="BU28" s="57">
        <v>499</v>
      </c>
    </row>
    <row r="29" spans="1:73">
      <c r="B29" s="4" t="s">
        <v>67</v>
      </c>
      <c r="C29" s="38">
        <f>X29</f>
        <v>0.50125313283208017</v>
      </c>
      <c r="D29" s="38"/>
      <c r="E29" s="39">
        <f>IF(Z29=0,$AF$4,AC29)</f>
        <v>0.13657460822385029</v>
      </c>
      <c r="F29" s="39">
        <f>IF($Z29=0,$AF$4,AD29)</f>
        <v>1.2834071021809146</v>
      </c>
      <c r="G29" s="39"/>
      <c r="H29" s="38">
        <f>AJ29</f>
        <v>0.75187969924812026</v>
      </c>
      <c r="I29" s="38"/>
      <c r="J29" s="40">
        <f t="shared" si="22"/>
        <v>0.35267707412529647</v>
      </c>
      <c r="K29" s="40">
        <f t="shared" si="22"/>
        <v>1.8073528022183434</v>
      </c>
      <c r="L29" s="40"/>
      <c r="M29" s="38">
        <f t="shared" si="7"/>
        <v>8.2706766917293226</v>
      </c>
      <c r="N29" s="40"/>
      <c r="O29" s="40">
        <f t="shared" si="8"/>
        <v>5.7923700649074927</v>
      </c>
      <c r="P29" s="40">
        <f t="shared" si="8"/>
        <v>9.7486967753191394</v>
      </c>
      <c r="Q29" s="41">
        <f>BH29</f>
        <v>29.072681704260649</v>
      </c>
      <c r="R29" s="41"/>
      <c r="S29" s="42">
        <f t="shared" si="23"/>
        <v>29.044850191929754</v>
      </c>
      <c r="T29" s="42">
        <f t="shared" si="23"/>
        <v>37.02031271533842</v>
      </c>
      <c r="U29" s="43">
        <f t="shared" si="2"/>
        <v>-7.947631011077771</v>
      </c>
      <c r="V29" s="4" t="s">
        <v>67</v>
      </c>
      <c r="W29" s="44">
        <v>4</v>
      </c>
      <c r="X29" s="45">
        <f>W29/BT29*100</f>
        <v>0.50125313283208017</v>
      </c>
      <c r="Y29" s="46">
        <v>4.4000000000000004</v>
      </c>
      <c r="Z29" s="47">
        <f>Y29/BU29*100</f>
        <v>0.55137844611528819</v>
      </c>
      <c r="AA29" s="48">
        <f>IF(Y29&lt;1,0,IF(Y29&gt;100,Y29-(1.96*SQRT(Y29)),CHIINV(0.975,2*Y29)/2))</f>
        <v>1.0898653736263253</v>
      </c>
      <c r="AB29" s="48">
        <f>IF(Y29=0,0,IF(Y29&gt;100,Y29+(1.96*SQRT(Y29)),CHIINV(0.025,2*(Y29+1))/2))</f>
        <v>10.241588675403698</v>
      </c>
      <c r="AC29" s="49">
        <f t="shared" si="24"/>
        <v>0.13657460822385029</v>
      </c>
      <c r="AD29" s="49">
        <f t="shared" si="24"/>
        <v>1.2834071021809146</v>
      </c>
      <c r="AE29" s="49">
        <f>Z29-AC29</f>
        <v>0.41480383789143793</v>
      </c>
      <c r="AF29" s="49">
        <f>AD29-Z29</f>
        <v>0.73202865606562639</v>
      </c>
      <c r="AG29" s="50"/>
      <c r="AH29" s="4" t="s">
        <v>67</v>
      </c>
      <c r="AI29" s="51">
        <v>6</v>
      </c>
      <c r="AJ29" s="52">
        <f>AI29/BT29*100</f>
        <v>0.75187969924812026</v>
      </c>
      <c r="AK29" s="46">
        <v>7.2</v>
      </c>
      <c r="AL29" s="53">
        <f>AK29/BU29*100</f>
        <v>0.90225563909774442</v>
      </c>
      <c r="AM29" s="54">
        <f t="shared" si="9"/>
        <v>2.8143630515198659</v>
      </c>
      <c r="AN29" s="54">
        <f>IF(AK29=0,0,IF(AK29&gt;100,AK29+(1.96*SQRT(AK29)),CHIINV(0.025,2*(AK29+1))/2))</f>
        <v>14.42267536170238</v>
      </c>
      <c r="AO29" s="49">
        <f t="shared" si="25"/>
        <v>0.35267707412529647</v>
      </c>
      <c r="AP29" s="49">
        <f t="shared" si="25"/>
        <v>1.8073528022183434</v>
      </c>
      <c r="AQ29" s="49">
        <f>AL29-AO29</f>
        <v>0.54957856497244795</v>
      </c>
      <c r="AR29" s="49">
        <f>AP29-AL29</f>
        <v>0.90509716312059896</v>
      </c>
      <c r="AS29" s="55"/>
      <c r="AT29" s="56" t="s">
        <v>67</v>
      </c>
      <c r="AU29" s="51">
        <v>66</v>
      </c>
      <c r="AV29" s="52">
        <f>AU29/BT29*100</f>
        <v>8.2706766917293226</v>
      </c>
      <c r="AW29" s="46">
        <v>60.8</v>
      </c>
      <c r="AX29" s="53">
        <f>AW29/BU29*100</f>
        <v>7.6190476190476186</v>
      </c>
      <c r="AY29" s="54">
        <f>IF(AW29=0,0,IF(AW29&gt;100,AW29-(1.96*SQRT(AW29)),CHIINV(0.975,2*AW29)/2))</f>
        <v>46.223113117961795</v>
      </c>
      <c r="AZ29" s="54">
        <f>IF(AW29=0,0,IF(AW29&gt;100,AW29+(1.96*SQRT(AW29)),CHIINV(0.025,2*(AW29+1))/2))</f>
        <v>77.794600267046732</v>
      </c>
      <c r="BA29" s="49">
        <f t="shared" si="26"/>
        <v>5.7923700649074927</v>
      </c>
      <c r="BB29" s="49">
        <f t="shared" si="26"/>
        <v>9.7486967753191394</v>
      </c>
      <c r="BC29" s="49">
        <f>AX29-BA29</f>
        <v>1.8266775541401259</v>
      </c>
      <c r="BD29" s="49">
        <f>BB29-AX29</f>
        <v>2.1296491562715207</v>
      </c>
      <c r="BE29" s="55"/>
      <c r="BF29" s="4" t="s">
        <v>67</v>
      </c>
      <c r="BG29" s="57">
        <v>232</v>
      </c>
      <c r="BH29" s="58">
        <f>BG29/BT29*100</f>
        <v>29.072681704260649</v>
      </c>
      <c r="BI29" s="59">
        <v>263.60000000000002</v>
      </c>
      <c r="BJ29" s="60">
        <f>BI29/BU29*100</f>
        <v>33.032581453634087</v>
      </c>
      <c r="BK29" s="54">
        <f>IF(BI29=0,0,IF(BI29&gt;100,BI29-(1.96*SQRT(BI29)),CHIINV(0.975,2*BI29)/2))</f>
        <v>231.77790453159946</v>
      </c>
      <c r="BL29" s="54">
        <f>IF(BI29=0,0,IF(BI29&gt;100,BI29+(1.96*SQRT(BI29)),CHIINV(0.025,2*(BI29+1))/2))</f>
        <v>295.42209546840058</v>
      </c>
      <c r="BM29" s="61">
        <f t="shared" si="27"/>
        <v>29.044850191929754</v>
      </c>
      <c r="BN29" s="61">
        <f t="shared" si="27"/>
        <v>37.02031271533842</v>
      </c>
      <c r="BO29" s="61">
        <f>BJ29-BM29</f>
        <v>3.987731261704333</v>
      </c>
      <c r="BP29" s="61">
        <f>BN29-BJ29</f>
        <v>3.987731261704333</v>
      </c>
      <c r="BQ29" s="62"/>
      <c r="BR29" s="67"/>
      <c r="BS29" s="4" t="s">
        <v>67</v>
      </c>
      <c r="BT29" s="57">
        <v>798</v>
      </c>
      <c r="BU29" s="57">
        <v>798</v>
      </c>
    </row>
    <row r="30" spans="1:73" ht="39" customHeight="1">
      <c r="A30" s="37" t="s">
        <v>68</v>
      </c>
      <c r="B30" s="4"/>
      <c r="C30" s="38"/>
      <c r="D30" s="38"/>
      <c r="E30" s="39"/>
      <c r="F30" s="39"/>
      <c r="G30" s="39"/>
      <c r="H30" s="38"/>
      <c r="I30" s="38"/>
      <c r="J30" s="40"/>
      <c r="K30" s="40"/>
      <c r="L30" s="40"/>
      <c r="M30" s="38"/>
      <c r="N30" s="40"/>
      <c r="O30" s="40"/>
      <c r="P30" s="40"/>
      <c r="Q30" s="41"/>
      <c r="R30" s="41"/>
      <c r="S30" s="42"/>
      <c r="T30" s="42"/>
      <c r="U30" s="43">
        <f t="shared" si="2"/>
        <v>0</v>
      </c>
      <c r="W30" s="4"/>
      <c r="X30" s="45"/>
      <c r="Y30" s="46"/>
      <c r="Z30" s="47"/>
      <c r="AA30" s="48"/>
      <c r="AB30" s="48"/>
      <c r="AC30" s="49"/>
      <c r="AD30" s="49"/>
      <c r="AE30" s="49"/>
      <c r="AF30" s="49"/>
      <c r="AI30" s="51"/>
      <c r="AJ30" s="52"/>
      <c r="AK30" s="46"/>
      <c r="AL30" s="53"/>
      <c r="AM30" s="54"/>
      <c r="AN30" s="54"/>
      <c r="AO30" s="49"/>
      <c r="AP30" s="49"/>
      <c r="AQ30" s="49"/>
      <c r="AR30" s="49"/>
      <c r="AT30" s="56"/>
      <c r="AU30" s="51"/>
      <c r="AV30" s="52"/>
      <c r="AW30" s="46"/>
      <c r="AX30" s="53"/>
      <c r="AY30" s="54"/>
      <c r="AZ30" s="54"/>
      <c r="BA30" s="49"/>
      <c r="BB30" s="49"/>
      <c r="BC30" s="49"/>
      <c r="BD30" s="49"/>
      <c r="BG30" s="57"/>
      <c r="BH30" s="58"/>
      <c r="BI30" s="59"/>
      <c r="BJ30" s="60"/>
      <c r="BK30" s="54"/>
      <c r="BL30" s="54"/>
      <c r="BM30" s="61"/>
      <c r="BN30" s="61"/>
      <c r="BO30" s="61"/>
      <c r="BP30" s="61"/>
      <c r="BT30" s="57"/>
      <c r="BU30" s="57"/>
    </row>
    <row r="31" spans="1:73" s="68" customFormat="1">
      <c r="B31" s="56" t="s">
        <v>69</v>
      </c>
      <c r="C31" s="38">
        <f>X31</f>
        <v>0.91463414634146334</v>
      </c>
      <c r="D31" s="38"/>
      <c r="E31" s="39">
        <f>IF(Z31=0,$AF$4,AC31)</f>
        <v>0.12787870976717905</v>
      </c>
      <c r="F31" s="39">
        <f>IF($Z31=0,$AF$4,AD31)</f>
        <v>2.4635021960968193</v>
      </c>
      <c r="G31" s="39"/>
      <c r="H31" s="38">
        <f>AJ31</f>
        <v>0.6097560975609756</v>
      </c>
      <c r="I31" s="38"/>
      <c r="J31" s="40">
        <f t="shared" ref="J31:K33" si="28">AO31</f>
        <v>3.3199274249830477E-2</v>
      </c>
      <c r="K31" s="40">
        <f t="shared" si="28"/>
        <v>1.9742310760046198</v>
      </c>
      <c r="L31" s="40"/>
      <c r="M31" s="38">
        <f t="shared" si="7"/>
        <v>5.7926829268292686</v>
      </c>
      <c r="N31" s="40"/>
      <c r="O31" s="40">
        <f t="shared" si="8"/>
        <v>2.930255615873095</v>
      </c>
      <c r="P31" s="40">
        <f t="shared" si="8"/>
        <v>8.1851305449317682</v>
      </c>
      <c r="Q31" s="41">
        <f>BH31</f>
        <v>21.341463414634145</v>
      </c>
      <c r="R31" s="41"/>
      <c r="S31" s="42">
        <f t="shared" ref="S31:T33" si="29">BM31</f>
        <v>19.381522344440384</v>
      </c>
      <c r="T31" s="42">
        <f t="shared" si="29"/>
        <v>30.465333284798007</v>
      </c>
      <c r="U31" s="43">
        <f t="shared" si="2"/>
        <v>-9.1238698701638619</v>
      </c>
      <c r="V31" s="56" t="s">
        <v>69</v>
      </c>
      <c r="W31" s="44">
        <v>3</v>
      </c>
      <c r="X31" s="45">
        <f>W31/BT31*100</f>
        <v>0.91463414634146334</v>
      </c>
      <c r="Y31" s="46">
        <v>2.8</v>
      </c>
      <c r="Z31" s="47">
        <f>Y31/BU31*100</f>
        <v>0.86153846153846148</v>
      </c>
      <c r="AA31" s="48">
        <f>IF(Y31&lt;1,0,IF(Y31&gt;100,Y31-(1.96*SQRT(Y31)),CHIINV(0.975,2*Y31)/2))</f>
        <v>0.41560580674333192</v>
      </c>
      <c r="AB31" s="48">
        <f>IF(Y31=0,0,IF(Y31&gt;100,Y31+(1.96*SQRT(Y31)),CHIINV(0.025,2*(Y31+1))/2))</f>
        <v>8.0063821373146631</v>
      </c>
      <c r="AC31" s="49">
        <f t="shared" ref="AC31:AD33" si="30">(AA31/$BU31)*100</f>
        <v>0.12787870976717905</v>
      </c>
      <c r="AD31" s="49">
        <f t="shared" si="30"/>
        <v>2.4635021960968193</v>
      </c>
      <c r="AE31" s="49">
        <f>Z31-AC31</f>
        <v>0.7336597517712824</v>
      </c>
      <c r="AF31" s="49">
        <f>AD31-Z31</f>
        <v>1.6019637345583577</v>
      </c>
      <c r="AG31" s="4"/>
      <c r="AH31" s="56" t="s">
        <v>69</v>
      </c>
      <c r="AI31" s="51">
        <v>2</v>
      </c>
      <c r="AJ31" s="52">
        <f>AI31/BT31*100</f>
        <v>0.6097560975609756</v>
      </c>
      <c r="AK31" s="46">
        <v>1.6</v>
      </c>
      <c r="AL31" s="53">
        <f>AK31/BU31*100</f>
        <v>0.49230769230769234</v>
      </c>
      <c r="AM31" s="54">
        <f t="shared" si="9"/>
        <v>0.10789764131194905</v>
      </c>
      <c r="AN31" s="54">
        <f>IF(AK31=0,0,IF(AK31&gt;100,AK31+(1.96*SQRT(AK31)),CHIINV(0.025,2*(AK31+1))/2))</f>
        <v>6.4162509970150143</v>
      </c>
      <c r="AO31" s="49">
        <f t="shared" ref="AO31:AP33" si="31">(AM31/$BU31)*100</f>
        <v>3.3199274249830477E-2</v>
      </c>
      <c r="AP31" s="49">
        <f t="shared" si="31"/>
        <v>1.9742310760046198</v>
      </c>
      <c r="AQ31" s="49">
        <f>AL31-AO31</f>
        <v>0.45910841805786184</v>
      </c>
      <c r="AR31" s="49">
        <f>AP31-AL31</f>
        <v>1.4819233836969274</v>
      </c>
      <c r="AS31" s="4"/>
      <c r="AT31" s="56" t="s">
        <v>69</v>
      </c>
      <c r="AU31" s="51">
        <v>19</v>
      </c>
      <c r="AV31" s="52">
        <f>AU31/BT31*100</f>
        <v>5.7926829268292686</v>
      </c>
      <c r="AW31" s="46">
        <v>16.8</v>
      </c>
      <c r="AX31" s="53">
        <f>AW31/BU31*100</f>
        <v>5.1692307692307695</v>
      </c>
      <c r="AY31" s="54">
        <f>IF(AW31=0,0,IF(AW31&gt;100,AW31-(1.96*SQRT(AW31)),CHIINV(0.975,2*AW31)/2))</f>
        <v>9.523330751587558</v>
      </c>
      <c r="AZ31" s="54">
        <f>IF(AW31=0,0,IF(AW31&gt;100,AW31+(1.96*SQRT(AW31)),CHIINV(0.025,2*(AW31+1))/2))</f>
        <v>26.601674271028248</v>
      </c>
      <c r="BA31" s="49">
        <f t="shared" ref="BA31:BB33" si="32">(AY31/$BU31)*100</f>
        <v>2.930255615873095</v>
      </c>
      <c r="BB31" s="49">
        <f t="shared" si="32"/>
        <v>8.1851305449317682</v>
      </c>
      <c r="BC31" s="49">
        <f>AX31-BA31</f>
        <v>2.2389751533576745</v>
      </c>
      <c r="BD31" s="49">
        <f>BB31-AX31</f>
        <v>3.0158997757009987</v>
      </c>
      <c r="BE31" s="4"/>
      <c r="BF31" s="56" t="s">
        <v>69</v>
      </c>
      <c r="BG31" s="57">
        <v>70</v>
      </c>
      <c r="BH31" s="58">
        <f>BG31/BT31*100</f>
        <v>21.341463414634145</v>
      </c>
      <c r="BI31" s="59">
        <v>79.8</v>
      </c>
      <c r="BJ31" s="60">
        <f>BI31/BU31*100</f>
        <v>24.553846153846155</v>
      </c>
      <c r="BK31" s="54">
        <f>IF(BI31=0,0,IF(BI31&gt;100,BI31-(1.96*SQRT(BI31)),CHIINV(0.975,2*BI31)/2))</f>
        <v>62.989947619431256</v>
      </c>
      <c r="BL31" s="54">
        <f>IF(BI31=0,0,IF(BI31&gt;100,BI31+(1.96*SQRT(BI31)),CHIINV(0.025,2*(BI31+1))/2))</f>
        <v>99.012333175593525</v>
      </c>
      <c r="BM31" s="61">
        <f t="shared" ref="BM31:BN33" si="33">(BK31/$BU31)*100</f>
        <v>19.381522344440384</v>
      </c>
      <c r="BN31" s="61">
        <f t="shared" si="33"/>
        <v>30.465333284798007</v>
      </c>
      <c r="BO31" s="61">
        <f>BJ31-BM31</f>
        <v>5.1723238094057713</v>
      </c>
      <c r="BP31" s="61">
        <f>BN31-BJ31</f>
        <v>5.9114871309518513</v>
      </c>
      <c r="BQ31" s="62"/>
      <c r="BR31" s="67"/>
      <c r="BS31" s="56" t="s">
        <v>69</v>
      </c>
      <c r="BT31" s="57">
        <v>328</v>
      </c>
      <c r="BU31" s="57">
        <v>325</v>
      </c>
    </row>
    <row r="32" spans="1:73" s="37" customFormat="1">
      <c r="B32" s="4" t="s">
        <v>70</v>
      </c>
      <c r="C32" s="38">
        <f>X32</f>
        <v>0.27322404371584702</v>
      </c>
      <c r="D32" s="38"/>
      <c r="E32" s="39">
        <f>IF(Z32=0,$AF$4,AC32)</f>
        <v>8.5099329146575281E-2</v>
      </c>
      <c r="F32" s="39">
        <f>IF($Z32=0,$AF$4,AD32)</f>
        <v>1.2059522791942676</v>
      </c>
      <c r="G32" s="39"/>
      <c r="H32" s="38">
        <f>AJ32</f>
        <v>0.4098360655737705</v>
      </c>
      <c r="I32" s="38"/>
      <c r="J32" s="40">
        <f t="shared" si="28"/>
        <v>0.11622208945511377</v>
      </c>
      <c r="K32" s="40">
        <f t="shared" si="28"/>
        <v>1.3083059008694384</v>
      </c>
      <c r="L32" s="40"/>
      <c r="M32" s="38">
        <f t="shared" si="7"/>
        <v>4.3715846994535523</v>
      </c>
      <c r="N32" s="40"/>
      <c r="O32" s="40">
        <f t="shared" si="8"/>
        <v>3.8146922268825967</v>
      </c>
      <c r="P32" s="40">
        <f t="shared" si="8"/>
        <v>7.3334640805822371</v>
      </c>
      <c r="Q32" s="41">
        <f>BH32</f>
        <v>25.136612021857925</v>
      </c>
      <c r="R32" s="41"/>
      <c r="S32" s="42">
        <f t="shared" si="29"/>
        <v>22.009867934634503</v>
      </c>
      <c r="T32" s="42">
        <f t="shared" si="29"/>
        <v>29.379403041981732</v>
      </c>
      <c r="U32" s="43">
        <f t="shared" si="2"/>
        <v>-4.242791020123807</v>
      </c>
      <c r="V32" s="4" t="s">
        <v>70</v>
      </c>
      <c r="W32" s="44">
        <v>2</v>
      </c>
      <c r="X32" s="45">
        <f>W32/BT32*100</f>
        <v>0.27322404371584702</v>
      </c>
      <c r="Y32" s="46">
        <v>3.4</v>
      </c>
      <c r="Z32" s="47">
        <f>Y32/BU32*100</f>
        <v>0.46767537826685007</v>
      </c>
      <c r="AA32" s="48">
        <f>IF(Y32&lt;1,0,IF(Y32&gt;100,Y32-(1.96*SQRT(Y32)),CHIINV(0.975,2*Y32)/2))</f>
        <v>0.61867212289560225</v>
      </c>
      <c r="AB32" s="48">
        <f>IF(Y32=0,0,IF(Y32&gt;100,Y32+(1.96*SQRT(Y32)),CHIINV(0.025,2*(Y32+1))/2))</f>
        <v>8.7672730697423251</v>
      </c>
      <c r="AC32" s="49">
        <f t="shared" si="30"/>
        <v>8.5099329146575281E-2</v>
      </c>
      <c r="AD32" s="49">
        <f t="shared" si="30"/>
        <v>1.2059522791942676</v>
      </c>
      <c r="AE32" s="49">
        <f>Z32-AC32</f>
        <v>0.38257604912027476</v>
      </c>
      <c r="AF32" s="49">
        <f>AD32-Z32</f>
        <v>0.73827690092741749</v>
      </c>
      <c r="AG32" s="50"/>
      <c r="AH32" s="4" t="s">
        <v>70</v>
      </c>
      <c r="AI32" s="51">
        <v>3</v>
      </c>
      <c r="AJ32" s="52">
        <f>AI32/BT32*100</f>
        <v>0.4098360655737705</v>
      </c>
      <c r="AK32" s="46">
        <v>3.6</v>
      </c>
      <c r="AL32" s="53">
        <f>AK32/BU32*100</f>
        <v>0.49518569463548834</v>
      </c>
      <c r="AM32" s="54">
        <f t="shared" si="9"/>
        <v>0.84493459033867713</v>
      </c>
      <c r="AN32" s="54">
        <f>IF(AK32=0,0,IF(AK32&gt;100,AK32+(1.96*SQRT(AK32)),CHIINV(0.025,2*(AK32+1))/2))</f>
        <v>9.5113838993208173</v>
      </c>
      <c r="AO32" s="49">
        <f t="shared" si="31"/>
        <v>0.11622208945511377</v>
      </c>
      <c r="AP32" s="49">
        <f t="shared" si="31"/>
        <v>1.3083059008694384</v>
      </c>
      <c r="AQ32" s="49">
        <f>AL32-AO32</f>
        <v>0.37896360518037459</v>
      </c>
      <c r="AR32" s="49">
        <f>AP32-AL32</f>
        <v>0.81312020623395009</v>
      </c>
      <c r="AS32" s="55"/>
      <c r="AT32" s="56" t="s">
        <v>70</v>
      </c>
      <c r="AU32" s="51">
        <v>32</v>
      </c>
      <c r="AV32" s="52">
        <f>AU32/BT32*100</f>
        <v>4.3715846994535523</v>
      </c>
      <c r="AW32" s="46">
        <v>39.4</v>
      </c>
      <c r="AX32" s="53">
        <f>AW32/BU32*100</f>
        <v>5.4195323246217324</v>
      </c>
      <c r="AY32" s="54">
        <f>IF(AW32=0,0,IF(AW32&gt;100,AW32-(1.96*SQRT(AW32)),CHIINV(0.975,2*AW32)/2))</f>
        <v>27.73281248943648</v>
      </c>
      <c r="AZ32" s="54">
        <f>IF(AW32=0,0,IF(AW32&gt;100,AW32+(1.96*SQRT(AW32)),CHIINV(0.025,2*(AW32+1))/2))</f>
        <v>53.314283865832863</v>
      </c>
      <c r="BA32" s="49">
        <f t="shared" si="32"/>
        <v>3.8146922268825967</v>
      </c>
      <c r="BB32" s="49">
        <f t="shared" si="32"/>
        <v>7.3334640805822371</v>
      </c>
      <c r="BC32" s="49">
        <f>AX32-BA32</f>
        <v>1.6048400977391357</v>
      </c>
      <c r="BD32" s="49">
        <f>BB32-AX32</f>
        <v>1.9139317559605047</v>
      </c>
      <c r="BE32" s="55"/>
      <c r="BF32" s="4" t="s">
        <v>70</v>
      </c>
      <c r="BG32" s="57">
        <v>184</v>
      </c>
      <c r="BH32" s="58">
        <f>BG32/BT32*100</f>
        <v>25.136612021857925</v>
      </c>
      <c r="BI32" s="59">
        <v>186.8</v>
      </c>
      <c r="BJ32" s="60">
        <f>BI32/BU32*100</f>
        <v>25.694635488308116</v>
      </c>
      <c r="BK32" s="54">
        <f>IF(BI32=0,0,IF(BI32&gt;100,BI32-(1.96*SQRT(BI32)),CHIINV(0.975,2*BI32)/2))</f>
        <v>160.01173988479283</v>
      </c>
      <c r="BL32" s="54">
        <f>IF(BI32=0,0,IF(BI32&gt;100,BI32+(1.96*SQRT(BI32)),CHIINV(0.025,2*(BI32+1))/2))</f>
        <v>213.58826011520719</v>
      </c>
      <c r="BM32" s="61">
        <f t="shared" si="33"/>
        <v>22.009867934634503</v>
      </c>
      <c r="BN32" s="61">
        <f t="shared" si="33"/>
        <v>29.379403041981732</v>
      </c>
      <c r="BO32" s="61">
        <f>BJ32-BM32</f>
        <v>3.6847675536736126</v>
      </c>
      <c r="BP32" s="61">
        <f>BN32-BJ32</f>
        <v>3.6847675536736162</v>
      </c>
      <c r="BQ32" s="62"/>
      <c r="BR32" s="67"/>
      <c r="BS32" s="4" t="s">
        <v>70</v>
      </c>
      <c r="BT32" s="57">
        <v>732</v>
      </c>
      <c r="BU32" s="57">
        <v>727</v>
      </c>
    </row>
    <row r="33" spans="1:73">
      <c r="B33" s="4" t="s">
        <v>71</v>
      </c>
      <c r="C33" s="38">
        <f>X33</f>
        <v>0.52687038988408852</v>
      </c>
      <c r="D33" s="38"/>
      <c r="E33" s="39">
        <f>IF(Z33=0,$AF$4,AC33)</f>
        <v>0.14212576315686096</v>
      </c>
      <c r="F33" s="39">
        <f>IF($Z33=0,$AF$4,AD33)</f>
        <v>1.1536868032116425</v>
      </c>
      <c r="G33" s="39"/>
      <c r="H33" s="38">
        <f>AJ33</f>
        <v>0.10537407797681769</v>
      </c>
      <c r="I33" s="38"/>
      <c r="J33" s="40">
        <f t="shared" si="28"/>
        <v>6.5123381357431814E-2</v>
      </c>
      <c r="K33" s="40">
        <f t="shared" si="28"/>
        <v>0.92287084944656061</v>
      </c>
      <c r="L33" s="40"/>
      <c r="M33" s="38">
        <f t="shared" si="7"/>
        <v>3.6880927291886199</v>
      </c>
      <c r="N33" s="40"/>
      <c r="O33" s="40">
        <f t="shared" si="8"/>
        <v>3.770606119225242</v>
      </c>
      <c r="P33" s="40">
        <f t="shared" si="8"/>
        <v>6.7590520338863316</v>
      </c>
      <c r="Q33" s="41">
        <f>BH33</f>
        <v>24.552160168598526</v>
      </c>
      <c r="R33" s="41"/>
      <c r="S33" s="42">
        <f t="shared" si="29"/>
        <v>24.971549269635794</v>
      </c>
      <c r="T33" s="42">
        <f t="shared" si="29"/>
        <v>31.744240204048406</v>
      </c>
      <c r="U33" s="43">
        <f t="shared" si="2"/>
        <v>-7.1920800354498802</v>
      </c>
      <c r="V33" s="4" t="s">
        <v>71</v>
      </c>
      <c r="W33" s="44">
        <v>5</v>
      </c>
      <c r="X33" s="45">
        <f>W33/BT33*100</f>
        <v>0.52687038988408852</v>
      </c>
      <c r="Y33" s="46">
        <v>4.8</v>
      </c>
      <c r="Z33" s="47">
        <f>Y33/BU33*100</f>
        <v>0.50526315789473686</v>
      </c>
      <c r="AA33" s="48">
        <f>IF(Y33&lt;1,0,IF(Y33&gt;100,Y33-(1.96*SQRT(Y33)),CHIINV(0.975,2*Y33)/2))</f>
        <v>1.3501947499901792</v>
      </c>
      <c r="AB33" s="48">
        <f>IF(Y33=0,0,IF(Y33&gt;100,Y33+(1.96*SQRT(Y33)),CHIINV(0.025,2*(Y33+1))/2))</f>
        <v>10.960024630510603</v>
      </c>
      <c r="AC33" s="49">
        <f t="shared" si="30"/>
        <v>0.14212576315686096</v>
      </c>
      <c r="AD33" s="49">
        <f t="shared" si="30"/>
        <v>1.1536868032116425</v>
      </c>
      <c r="AE33" s="49">
        <f>Z33-AC33</f>
        <v>0.36313739473787587</v>
      </c>
      <c r="AF33" s="49">
        <f>AD33-Z33</f>
        <v>0.64842364531690566</v>
      </c>
      <c r="AH33" s="4" t="s">
        <v>71</v>
      </c>
      <c r="AI33" s="51">
        <v>1</v>
      </c>
      <c r="AJ33" s="52">
        <f>AI33/BT33*100</f>
        <v>0.10537407797681769</v>
      </c>
      <c r="AK33" s="46">
        <v>3.2</v>
      </c>
      <c r="AL33" s="53">
        <f>AK33/BU33*100</f>
        <v>0.33684210526315789</v>
      </c>
      <c r="AM33" s="54">
        <f t="shared" si="9"/>
        <v>0.61867212289560225</v>
      </c>
      <c r="AN33" s="54">
        <f>IF(AK33=0,0,IF(AK33&gt;100,AK33+(1.96*SQRT(AK33)),CHIINV(0.025,2*(AK33+1))/2))</f>
        <v>8.7672730697423251</v>
      </c>
      <c r="AO33" s="49">
        <f t="shared" si="31"/>
        <v>6.5123381357431814E-2</v>
      </c>
      <c r="AP33" s="49">
        <f t="shared" si="31"/>
        <v>0.92287084944656061</v>
      </c>
      <c r="AQ33" s="49">
        <f>AL33-AO33</f>
        <v>0.27171872390572605</v>
      </c>
      <c r="AR33" s="49">
        <f>AP33-AL33</f>
        <v>0.58602874418340267</v>
      </c>
      <c r="AT33" s="56" t="s">
        <v>71</v>
      </c>
      <c r="AU33" s="51">
        <v>35</v>
      </c>
      <c r="AV33" s="52">
        <f>AU33/BT33*100</f>
        <v>3.6880927291886199</v>
      </c>
      <c r="AW33" s="46">
        <v>48.6</v>
      </c>
      <c r="AX33" s="53">
        <f>AW33/BU33*100</f>
        <v>5.1157894736842104</v>
      </c>
      <c r="AY33" s="54">
        <f>IF(AW33=0,0,IF(AW33&gt;100,AW33-(1.96*SQRT(AW33)),CHIINV(0.975,2*AW33)/2))</f>
        <v>35.820758132639803</v>
      </c>
      <c r="AZ33" s="54">
        <f>IF(AW33=0,0,IF(AW33&gt;100,AW33+(1.96*SQRT(AW33)),CHIINV(0.025,2*(AW33+1))/2))</f>
        <v>64.210994321920154</v>
      </c>
      <c r="BA33" s="49">
        <f t="shared" si="32"/>
        <v>3.770606119225242</v>
      </c>
      <c r="BB33" s="49">
        <f t="shared" si="32"/>
        <v>6.7590520338863316</v>
      </c>
      <c r="BC33" s="49">
        <f>AX33-BA33</f>
        <v>1.3451833544589684</v>
      </c>
      <c r="BD33" s="49">
        <f>BB33-AX33</f>
        <v>1.6432625602021211</v>
      </c>
      <c r="BF33" s="4" t="s">
        <v>71</v>
      </c>
      <c r="BG33" s="57">
        <v>233</v>
      </c>
      <c r="BH33" s="58">
        <f>BG33/BT33*100</f>
        <v>24.552160168598526</v>
      </c>
      <c r="BI33" s="59">
        <v>269.39999999999998</v>
      </c>
      <c r="BJ33" s="60">
        <f>BI33/BU33*100</f>
        <v>28.357894736842105</v>
      </c>
      <c r="BK33" s="54">
        <f>IF(BI33=0,0,IF(BI33&gt;100,BI33-(1.96*SQRT(BI33)),CHIINV(0.975,2*BI33)/2))</f>
        <v>237.22971806154007</v>
      </c>
      <c r="BL33" s="54">
        <f>IF(BI33=0,0,IF(BI33&gt;100,BI33+(1.96*SQRT(BI33)),CHIINV(0.025,2*(BI33+1))/2))</f>
        <v>301.57028193845986</v>
      </c>
      <c r="BM33" s="61">
        <f t="shared" si="33"/>
        <v>24.971549269635794</v>
      </c>
      <c r="BN33" s="61">
        <f t="shared" si="33"/>
        <v>31.744240204048406</v>
      </c>
      <c r="BO33" s="61">
        <f>BJ33-BM33</f>
        <v>3.3863454672063114</v>
      </c>
      <c r="BP33" s="61">
        <f>BN33-BJ33</f>
        <v>3.3863454672063007</v>
      </c>
      <c r="BQ33" s="62"/>
      <c r="BR33" s="67"/>
      <c r="BS33" s="4" t="s">
        <v>71</v>
      </c>
      <c r="BT33" s="57">
        <v>949</v>
      </c>
      <c r="BU33" s="57">
        <v>950</v>
      </c>
    </row>
    <row r="34" spans="1:73" ht="40.5" customHeight="1">
      <c r="A34" s="37" t="s">
        <v>72</v>
      </c>
      <c r="B34" s="4"/>
      <c r="C34" s="38"/>
      <c r="D34" s="38"/>
      <c r="E34" s="39"/>
      <c r="F34" s="39"/>
      <c r="G34" s="39"/>
      <c r="H34" s="38"/>
      <c r="I34" s="38"/>
      <c r="J34" s="40"/>
      <c r="K34" s="40"/>
      <c r="L34" s="40"/>
      <c r="M34" s="38"/>
      <c r="N34" s="40"/>
      <c r="O34" s="40"/>
      <c r="P34" s="40"/>
      <c r="Q34" s="41"/>
      <c r="R34" s="41"/>
      <c r="S34" s="42"/>
      <c r="T34" s="42"/>
      <c r="U34" s="43">
        <f t="shared" si="2"/>
        <v>0</v>
      </c>
      <c r="W34" s="4"/>
      <c r="X34" s="45"/>
      <c r="Y34" s="46"/>
      <c r="Z34" s="47"/>
      <c r="AA34" s="48"/>
      <c r="AB34" s="48"/>
      <c r="AC34" s="49"/>
      <c r="AD34" s="49"/>
      <c r="AE34" s="49"/>
      <c r="AF34" s="49"/>
      <c r="AI34" s="51"/>
      <c r="AJ34" s="52"/>
      <c r="AK34" s="46"/>
      <c r="AL34" s="53"/>
      <c r="AM34" s="54"/>
      <c r="AN34" s="54"/>
      <c r="AO34" s="49"/>
      <c r="AP34" s="49"/>
      <c r="AQ34" s="49"/>
      <c r="AR34" s="49"/>
      <c r="AT34" s="56"/>
      <c r="AU34" s="51"/>
      <c r="AV34" s="52"/>
      <c r="AW34" s="46"/>
      <c r="AX34" s="53"/>
      <c r="AY34" s="54"/>
      <c r="AZ34" s="54"/>
      <c r="BA34" s="49"/>
      <c r="BB34" s="49"/>
      <c r="BC34" s="49"/>
      <c r="BD34" s="49"/>
      <c r="BG34" s="57"/>
      <c r="BH34" s="58"/>
      <c r="BI34" s="59"/>
      <c r="BJ34" s="60"/>
      <c r="BK34" s="54"/>
      <c r="BL34" s="54"/>
      <c r="BM34" s="61"/>
      <c r="BN34" s="61"/>
      <c r="BO34" s="61"/>
      <c r="BP34" s="61"/>
      <c r="BT34" s="57"/>
      <c r="BU34" s="57"/>
    </row>
    <row r="35" spans="1:73">
      <c r="B35" s="4" t="s">
        <v>73</v>
      </c>
      <c r="C35" s="38">
        <f t="shared" ref="C35:C46" si="34">X35</f>
        <v>1.5586945932781295</v>
      </c>
      <c r="D35" s="38"/>
      <c r="E35" s="39">
        <f t="shared" ref="E35:E46" si="35">IF(Z35=0,$AF$4,AC35)</f>
        <v>1.2180655757157117</v>
      </c>
      <c r="F35" s="39">
        <f t="shared" ref="F35:F46" si="36">IF($Z35=0,$AF$4,AD35)</f>
        <v>2.4076895888519898</v>
      </c>
      <c r="G35" s="39"/>
      <c r="H35" s="38">
        <f t="shared" ref="H35:H46" si="37">AJ35</f>
        <v>0.48709206039941549</v>
      </c>
      <c r="I35" s="38"/>
      <c r="J35" s="40">
        <f t="shared" ref="J35:K46" si="38">AO35</f>
        <v>0.2823321720399139</v>
      </c>
      <c r="K35" s="40">
        <f t="shared" si="38"/>
        <v>0.98179877102113999</v>
      </c>
      <c r="L35" s="40"/>
      <c r="M35" s="38">
        <f t="shared" si="7"/>
        <v>9.6931320019483671</v>
      </c>
      <c r="N35" s="40"/>
      <c r="O35" s="40">
        <f t="shared" si="8"/>
        <v>8.9710573825415523</v>
      </c>
      <c r="P35" s="40">
        <f t="shared" si="8"/>
        <v>11.743918462869075</v>
      </c>
      <c r="Q35" s="41">
        <f t="shared" ref="Q35:Q46" si="39">BH35</f>
        <v>60.983925962006822</v>
      </c>
      <c r="R35" s="41"/>
      <c r="S35" s="42">
        <f t="shared" ref="S35:T46" si="40">BM35</f>
        <v>61.24001373337876</v>
      </c>
      <c r="T35" s="42">
        <f t="shared" si="40"/>
        <v>68.170614285944922</v>
      </c>
      <c r="U35" s="43">
        <f t="shared" si="2"/>
        <v>-7.1866883239380996</v>
      </c>
      <c r="V35" s="4" t="s">
        <v>73</v>
      </c>
      <c r="W35" s="44">
        <v>32</v>
      </c>
      <c r="X35" s="45">
        <f t="shared" ref="X35:X46" si="41">W35/BT35*100</f>
        <v>1.5586945932781295</v>
      </c>
      <c r="Y35" s="46">
        <v>36.200000000000003</v>
      </c>
      <c r="Z35" s="47">
        <f t="shared" ref="Z35:Z46" si="42">Y35/BU35*100</f>
        <v>1.7487922705314012</v>
      </c>
      <c r="AA35" s="48">
        <f t="shared" ref="AA35:AA46" si="43">IF(Y35&lt;1,0,IF(Y35&gt;100,Y35-(1.96*SQRT(Y35)),CHIINV(0.975,2*Y35)/2))</f>
        <v>25.213957417315232</v>
      </c>
      <c r="AB35" s="48">
        <f t="shared" ref="AB35:AB46" si="44">IF(Y35=0,0,IF(Y35&gt;100,Y35+(1.96*SQRT(Y35)),CHIINV(0.025,2*(Y35+1))/2))</f>
        <v>49.839174489236186</v>
      </c>
      <c r="AC35" s="49">
        <f t="shared" ref="AC35:AD46" si="45">(AA35/$BU35)*100</f>
        <v>1.2180655757157117</v>
      </c>
      <c r="AD35" s="49">
        <f t="shared" si="45"/>
        <v>2.4076895888519898</v>
      </c>
      <c r="AE35" s="49">
        <f t="shared" ref="AE35:AE46" si="46">Z35-AC35</f>
        <v>0.53072669481568946</v>
      </c>
      <c r="AF35" s="49">
        <f t="shared" ref="AF35:AF46" si="47">AD35-Z35</f>
        <v>0.65889731832058862</v>
      </c>
      <c r="AG35" s="50"/>
      <c r="AH35" s="4" t="s">
        <v>73</v>
      </c>
      <c r="AI35" s="51">
        <v>10</v>
      </c>
      <c r="AJ35" s="52">
        <f t="shared" ref="AJ35:AJ46" si="48">AI35/BT35*100</f>
        <v>0.48709206039941549</v>
      </c>
      <c r="AK35" s="46">
        <v>11.8</v>
      </c>
      <c r="AL35" s="53">
        <f t="shared" ref="AL35:AL46" si="49">AK35/BU35*100</f>
        <v>0.57004830917874394</v>
      </c>
      <c r="AM35" s="54">
        <f t="shared" si="9"/>
        <v>5.8442759612262174</v>
      </c>
      <c r="AN35" s="54">
        <f t="shared" ref="AN35:AN46" si="50">IF(AK35=0,0,IF(AK35&gt;100,AK35+(1.96*SQRT(AK35)),CHIINV(0.025,2*(AK35+1))/2))</f>
        <v>20.3232345601376</v>
      </c>
      <c r="AO35" s="49">
        <f t="shared" ref="AO35:AP46" si="51">(AM35/$BU35)*100</f>
        <v>0.2823321720399139</v>
      </c>
      <c r="AP35" s="49">
        <f t="shared" si="51"/>
        <v>0.98179877102113999</v>
      </c>
      <c r="AQ35" s="49">
        <f t="shared" ref="AQ35:AQ46" si="52">AL35-AO35</f>
        <v>0.28771613713883004</v>
      </c>
      <c r="AR35" s="49">
        <f t="shared" ref="AR35:AR46" si="53">AP35-AL35</f>
        <v>0.41175046184239605</v>
      </c>
      <c r="AS35" s="55"/>
      <c r="AT35" s="56" t="s">
        <v>73</v>
      </c>
      <c r="AU35" s="51">
        <v>199</v>
      </c>
      <c r="AV35" s="52">
        <f t="shared" ref="AV35:AV46" si="54">AU35/BT35*100</f>
        <v>9.6931320019483671</v>
      </c>
      <c r="AW35" s="46">
        <v>214.4</v>
      </c>
      <c r="AX35" s="53">
        <f t="shared" ref="AX35:AX46" si="55">AW35/BU35*100</f>
        <v>10.357487922705316</v>
      </c>
      <c r="AY35" s="54">
        <f t="shared" ref="AY35:AY46" si="56">IF(AW35=0,0,IF(AW35&gt;100,AW35-(1.96*SQRT(AW35)),CHIINV(0.975,2*AW35)/2))</f>
        <v>185.70088781861014</v>
      </c>
      <c r="AZ35" s="54">
        <f t="shared" ref="AZ35:AZ46" si="57">IF(AW35=0,0,IF(AW35&gt;100,AW35+(1.96*SQRT(AW35)),CHIINV(0.025,2*(AW35+1))/2))</f>
        <v>243.09911218138987</v>
      </c>
      <c r="BA35" s="49">
        <f t="shared" ref="BA35:BB46" si="58">(AY35/$BU35)*100</f>
        <v>8.9710573825415523</v>
      </c>
      <c r="BB35" s="49">
        <f t="shared" si="58"/>
        <v>11.743918462869075</v>
      </c>
      <c r="BC35" s="49">
        <f t="shared" ref="BC35:BC46" si="59">AX35-BA35</f>
        <v>1.3864305401637633</v>
      </c>
      <c r="BD35" s="49">
        <f t="shared" ref="BD35:BD46" si="60">BB35-AX35</f>
        <v>1.3864305401637598</v>
      </c>
      <c r="BE35" s="55"/>
      <c r="BF35" s="4" t="s">
        <v>73</v>
      </c>
      <c r="BG35" s="57">
        <v>1252</v>
      </c>
      <c r="BH35" s="58">
        <f t="shared" ref="BH35:BH46" si="61">BG35/BT35*100</f>
        <v>60.983925962006822</v>
      </c>
      <c r="BI35" s="59">
        <v>1339.4</v>
      </c>
      <c r="BJ35" s="60">
        <f t="shared" ref="BJ35:BJ46" si="62">BI35/BU35*100</f>
        <v>64.705314009661834</v>
      </c>
      <c r="BK35" s="54">
        <f t="shared" ref="BK35:BK46" si="63">IF(BI35=0,0,IF(BI35&gt;100,BI35-(1.96*SQRT(BI35)),CHIINV(0.975,2*BI35)/2))</f>
        <v>1267.6682842809403</v>
      </c>
      <c r="BL35" s="54">
        <f t="shared" ref="BL35:BL46" si="64">IF(BI35=0,0,IF(BI35&gt;100,BI35+(1.96*SQRT(BI35)),CHIINV(0.025,2*(BI35+1))/2))</f>
        <v>1411.1317157190599</v>
      </c>
      <c r="BM35" s="61">
        <f t="shared" ref="BM35:BN46" si="65">(BK35/$BU35)*100</f>
        <v>61.24001373337876</v>
      </c>
      <c r="BN35" s="61">
        <f t="shared" si="65"/>
        <v>68.170614285944922</v>
      </c>
      <c r="BO35" s="61">
        <f t="shared" ref="BO35:BO46" si="66">BJ35-BM35</f>
        <v>3.4653002762830738</v>
      </c>
      <c r="BP35" s="61">
        <f t="shared" ref="BP35:BP46" si="67">BN35-BJ35</f>
        <v>3.465300276283088</v>
      </c>
      <c r="BQ35" s="62"/>
      <c r="BR35" s="63"/>
      <c r="BS35" s="4" t="s">
        <v>73</v>
      </c>
      <c r="BT35" s="57">
        <v>2053</v>
      </c>
      <c r="BU35" s="57">
        <v>2070</v>
      </c>
    </row>
    <row r="36" spans="1:73">
      <c r="B36" s="4" t="s">
        <v>74</v>
      </c>
      <c r="C36" s="38">
        <f t="shared" si="34"/>
        <v>0.18796992481203006</v>
      </c>
      <c r="D36" s="38"/>
      <c r="E36" s="39">
        <f t="shared" si="35"/>
        <v>0.15852431338436718</v>
      </c>
      <c r="F36" s="39">
        <f t="shared" si="36"/>
        <v>1.7844997934935867</v>
      </c>
      <c r="G36" s="39"/>
      <c r="H36" s="38">
        <f t="shared" si="37"/>
        <v>1.3157894736842104</v>
      </c>
      <c r="I36" s="38"/>
      <c r="J36" s="40">
        <f t="shared" si="38"/>
        <v>0.11607356902356517</v>
      </c>
      <c r="K36" s="40">
        <f t="shared" si="38"/>
        <v>1.6448917579253892</v>
      </c>
      <c r="L36" s="40"/>
      <c r="M36" s="38">
        <f t="shared" si="7"/>
        <v>6.0150375939849621</v>
      </c>
      <c r="N36" s="40"/>
      <c r="O36" s="40">
        <f t="shared" si="8"/>
        <v>4.8090819205836608</v>
      </c>
      <c r="P36" s="40">
        <f t="shared" si="8"/>
        <v>9.4596002253108242</v>
      </c>
      <c r="Q36" s="41">
        <f t="shared" si="39"/>
        <v>34.398496240601503</v>
      </c>
      <c r="R36" s="41"/>
      <c r="S36" s="42">
        <f t="shared" si="40"/>
        <v>25.540410510453839</v>
      </c>
      <c r="T36" s="42">
        <f t="shared" si="40"/>
        <v>34.872347463279745</v>
      </c>
      <c r="U36" s="43">
        <f t="shared" si="2"/>
        <v>-0.47385122267824187</v>
      </c>
      <c r="V36" s="4" t="s">
        <v>74</v>
      </c>
      <c r="W36" s="44">
        <v>1</v>
      </c>
      <c r="X36" s="45">
        <f t="shared" si="41"/>
        <v>0.18796992481203006</v>
      </c>
      <c r="Y36" s="46">
        <v>3.8</v>
      </c>
      <c r="Z36" s="47">
        <f t="shared" si="42"/>
        <v>0.71294559099437149</v>
      </c>
      <c r="AA36" s="48">
        <f t="shared" si="43"/>
        <v>0.84493459033867713</v>
      </c>
      <c r="AB36" s="48">
        <f t="shared" si="44"/>
        <v>9.5113838993208173</v>
      </c>
      <c r="AC36" s="49">
        <f t="shared" si="45"/>
        <v>0.15852431338436718</v>
      </c>
      <c r="AD36" s="49">
        <f t="shared" si="45"/>
        <v>1.7844997934935867</v>
      </c>
      <c r="AE36" s="49">
        <f t="shared" si="46"/>
        <v>0.55442127761000437</v>
      </c>
      <c r="AF36" s="49">
        <f t="shared" si="47"/>
        <v>1.0715542024992151</v>
      </c>
      <c r="AH36" s="4" t="s">
        <v>74</v>
      </c>
      <c r="AI36" s="51">
        <v>7</v>
      </c>
      <c r="AJ36" s="52">
        <f t="shared" si="48"/>
        <v>1.3157894736842104</v>
      </c>
      <c r="AK36" s="46">
        <v>3</v>
      </c>
      <c r="AL36" s="53">
        <f t="shared" si="49"/>
        <v>0.56285178236397748</v>
      </c>
      <c r="AM36" s="54">
        <f t="shared" si="9"/>
        <v>0.61867212289560225</v>
      </c>
      <c r="AN36" s="54">
        <f t="shared" si="50"/>
        <v>8.7672730697423251</v>
      </c>
      <c r="AO36" s="49">
        <f t="shared" si="51"/>
        <v>0.11607356902356517</v>
      </c>
      <c r="AP36" s="49">
        <f t="shared" si="51"/>
        <v>1.6448917579253892</v>
      </c>
      <c r="AQ36" s="49">
        <f t="shared" si="52"/>
        <v>0.44677821334041234</v>
      </c>
      <c r="AR36" s="49">
        <f t="shared" si="53"/>
        <v>1.0820399755614116</v>
      </c>
      <c r="AT36" s="56" t="s">
        <v>74</v>
      </c>
      <c r="AU36" s="51">
        <v>32</v>
      </c>
      <c r="AV36" s="52">
        <f t="shared" si="54"/>
        <v>6.0150375939849621</v>
      </c>
      <c r="AW36" s="46">
        <v>36.799999999999997</v>
      </c>
      <c r="AX36" s="53">
        <f t="shared" si="55"/>
        <v>6.9043151969981231</v>
      </c>
      <c r="AY36" s="54">
        <f t="shared" si="56"/>
        <v>25.632406636710911</v>
      </c>
      <c r="AZ36" s="54">
        <f t="shared" si="57"/>
        <v>50.419669200906689</v>
      </c>
      <c r="BA36" s="49">
        <f t="shared" si="58"/>
        <v>4.8090819205836608</v>
      </c>
      <c r="BB36" s="49">
        <f t="shared" si="58"/>
        <v>9.4596002253108242</v>
      </c>
      <c r="BC36" s="49">
        <f t="shared" si="59"/>
        <v>2.0952332764144623</v>
      </c>
      <c r="BD36" s="49">
        <f t="shared" si="60"/>
        <v>2.5552850283127011</v>
      </c>
      <c r="BF36" s="4" t="s">
        <v>74</v>
      </c>
      <c r="BG36" s="57">
        <v>183</v>
      </c>
      <c r="BH36" s="58">
        <f t="shared" si="61"/>
        <v>34.398496240601503</v>
      </c>
      <c r="BI36" s="59">
        <v>161</v>
      </c>
      <c r="BJ36" s="60">
        <f t="shared" si="62"/>
        <v>30.206378986866795</v>
      </c>
      <c r="BK36" s="54">
        <f t="shared" si="63"/>
        <v>136.13038802071895</v>
      </c>
      <c r="BL36" s="54">
        <f t="shared" si="64"/>
        <v>185.86961197928105</v>
      </c>
      <c r="BM36" s="61">
        <f t="shared" si="65"/>
        <v>25.540410510453839</v>
      </c>
      <c r="BN36" s="61">
        <f t="shared" si="65"/>
        <v>34.872347463279745</v>
      </c>
      <c r="BO36" s="61">
        <f t="shared" si="66"/>
        <v>4.6659684764129565</v>
      </c>
      <c r="BP36" s="61">
        <f t="shared" si="67"/>
        <v>4.6659684764129494</v>
      </c>
      <c r="BR36" s="67"/>
      <c r="BS36" s="4" t="s">
        <v>74</v>
      </c>
      <c r="BT36" s="57">
        <v>532</v>
      </c>
      <c r="BU36" s="57">
        <v>533</v>
      </c>
    </row>
    <row r="37" spans="1:73">
      <c r="B37" s="4" t="s">
        <v>75</v>
      </c>
      <c r="C37" s="38">
        <f t="shared" si="34"/>
        <v>0.93240093240093236</v>
      </c>
      <c r="D37" s="38"/>
      <c r="E37" s="39">
        <f t="shared" si="35"/>
        <v>0.31110478110372791</v>
      </c>
      <c r="F37" s="39">
        <f t="shared" si="36"/>
        <v>2.5253512973526733</v>
      </c>
      <c r="G37" s="39"/>
      <c r="H37" s="38">
        <f t="shared" si="37"/>
        <v>0.23310023310023309</v>
      </c>
      <c r="I37" s="38"/>
      <c r="J37" s="40">
        <f t="shared" si="38"/>
        <v>2.4861207675564295E-2</v>
      </c>
      <c r="K37" s="40">
        <f t="shared" si="38"/>
        <v>1.4783988472384826</v>
      </c>
      <c r="L37" s="40"/>
      <c r="M37" s="38">
        <f t="shared" si="7"/>
        <v>4.895104895104895</v>
      </c>
      <c r="N37" s="40"/>
      <c r="O37" s="40">
        <f t="shared" si="8"/>
        <v>2.6357698535407219</v>
      </c>
      <c r="P37" s="40">
        <f t="shared" si="8"/>
        <v>6.8366022054344695</v>
      </c>
      <c r="Q37" s="41">
        <f t="shared" si="39"/>
        <v>34.265734265734267</v>
      </c>
      <c r="R37" s="41"/>
      <c r="S37" s="42">
        <f t="shared" si="40"/>
        <v>24.004977055637255</v>
      </c>
      <c r="T37" s="42">
        <f t="shared" si="40"/>
        <v>34.151704972012517</v>
      </c>
      <c r="U37" s="43">
        <f t="shared" si="2"/>
        <v>0.11402929372174953</v>
      </c>
      <c r="V37" s="4" t="s">
        <v>75</v>
      </c>
      <c r="W37" s="44">
        <v>4</v>
      </c>
      <c r="X37" s="45">
        <f t="shared" si="41"/>
        <v>0.93240093240093236</v>
      </c>
      <c r="Y37" s="46">
        <v>4.8</v>
      </c>
      <c r="Z37" s="47">
        <f t="shared" si="42"/>
        <v>1.1059907834101383</v>
      </c>
      <c r="AA37" s="48">
        <f t="shared" si="43"/>
        <v>1.3501947499901792</v>
      </c>
      <c r="AB37" s="48">
        <f t="shared" si="44"/>
        <v>10.960024630510603</v>
      </c>
      <c r="AC37" s="49">
        <f t="shared" si="45"/>
        <v>0.31110478110372791</v>
      </c>
      <c r="AD37" s="49">
        <f t="shared" si="45"/>
        <v>2.5253512973526733</v>
      </c>
      <c r="AE37" s="49">
        <f t="shared" si="46"/>
        <v>0.79488600230641038</v>
      </c>
      <c r="AF37" s="49">
        <f t="shared" si="47"/>
        <v>1.4193605139425349</v>
      </c>
      <c r="AH37" s="4" t="s">
        <v>75</v>
      </c>
      <c r="AI37" s="51">
        <v>1</v>
      </c>
      <c r="AJ37" s="52">
        <f t="shared" si="48"/>
        <v>0.23310023310023309</v>
      </c>
      <c r="AK37" s="46">
        <v>1.6</v>
      </c>
      <c r="AL37" s="53">
        <f t="shared" si="49"/>
        <v>0.3686635944700461</v>
      </c>
      <c r="AM37" s="54">
        <f t="shared" si="9"/>
        <v>0.10789764131194905</v>
      </c>
      <c r="AN37" s="54">
        <f t="shared" si="50"/>
        <v>6.4162509970150143</v>
      </c>
      <c r="AO37" s="49">
        <f t="shared" si="51"/>
        <v>2.4861207675564295E-2</v>
      </c>
      <c r="AP37" s="49">
        <f t="shared" si="51"/>
        <v>1.4783988472384826</v>
      </c>
      <c r="AQ37" s="49">
        <f t="shared" si="52"/>
        <v>0.34380238679448183</v>
      </c>
      <c r="AR37" s="49">
        <f t="shared" si="53"/>
        <v>1.1097352527684365</v>
      </c>
      <c r="AS37" s="55"/>
      <c r="AT37" s="56" t="s">
        <v>75</v>
      </c>
      <c r="AU37" s="51">
        <v>21</v>
      </c>
      <c r="AV37" s="52">
        <f t="shared" si="54"/>
        <v>4.895104895104895</v>
      </c>
      <c r="AW37" s="46">
        <v>19</v>
      </c>
      <c r="AX37" s="53">
        <f t="shared" si="55"/>
        <v>4.3778801843317972</v>
      </c>
      <c r="AY37" s="54">
        <f t="shared" si="56"/>
        <v>11.439241164366733</v>
      </c>
      <c r="AZ37" s="54">
        <f t="shared" si="57"/>
        <v>29.670853571585599</v>
      </c>
      <c r="BA37" s="49">
        <f t="shared" si="58"/>
        <v>2.6357698535407219</v>
      </c>
      <c r="BB37" s="49">
        <f t="shared" si="58"/>
        <v>6.8366022054344695</v>
      </c>
      <c r="BC37" s="49">
        <f t="shared" si="59"/>
        <v>1.7421103307910752</v>
      </c>
      <c r="BD37" s="49">
        <f t="shared" si="60"/>
        <v>2.4587220211026724</v>
      </c>
      <c r="BE37" s="55"/>
      <c r="BF37" s="4" t="s">
        <v>75</v>
      </c>
      <c r="BG37" s="57">
        <v>147</v>
      </c>
      <c r="BH37" s="58">
        <f t="shared" si="61"/>
        <v>34.265734265734267</v>
      </c>
      <c r="BI37" s="59">
        <v>126.2</v>
      </c>
      <c r="BJ37" s="60">
        <f t="shared" si="62"/>
        <v>29.078341013824886</v>
      </c>
      <c r="BK37" s="54">
        <f t="shared" si="63"/>
        <v>104.18160042146569</v>
      </c>
      <c r="BL37" s="54">
        <f t="shared" si="64"/>
        <v>148.21839957853433</v>
      </c>
      <c r="BM37" s="61">
        <f t="shared" si="65"/>
        <v>24.004977055637255</v>
      </c>
      <c r="BN37" s="61">
        <f t="shared" si="65"/>
        <v>34.151704972012517</v>
      </c>
      <c r="BO37" s="61">
        <f t="shared" si="66"/>
        <v>5.0733639581876311</v>
      </c>
      <c r="BP37" s="61">
        <f t="shared" si="67"/>
        <v>5.0733639581876311</v>
      </c>
      <c r="BQ37" s="62"/>
      <c r="BR37" s="67"/>
      <c r="BS37" s="4" t="s">
        <v>75</v>
      </c>
      <c r="BT37" s="57">
        <v>429</v>
      </c>
      <c r="BU37" s="57">
        <v>434</v>
      </c>
    </row>
    <row r="38" spans="1:73">
      <c r="B38" s="4" t="s">
        <v>76</v>
      </c>
      <c r="C38" s="38">
        <f t="shared" si="34"/>
        <v>0.5617977528089888</v>
      </c>
      <c r="D38" s="38"/>
      <c r="E38" s="39">
        <f t="shared" si="35"/>
        <v>4.5020311997019544E-2</v>
      </c>
      <c r="F38" s="39">
        <f t="shared" si="36"/>
        <v>1.3428787486475764</v>
      </c>
      <c r="G38" s="39"/>
      <c r="H38" s="38">
        <f t="shared" si="37"/>
        <v>0.74906367041198507</v>
      </c>
      <c r="I38" s="38"/>
      <c r="J38" s="40">
        <f t="shared" si="38"/>
        <v>2.0055323663931052E-2</v>
      </c>
      <c r="K38" s="40">
        <f t="shared" si="38"/>
        <v>1.1926117094823445</v>
      </c>
      <c r="L38" s="40"/>
      <c r="M38" s="38">
        <f t="shared" si="7"/>
        <v>4.119850187265917</v>
      </c>
      <c r="N38" s="40"/>
      <c r="O38" s="40">
        <f t="shared" si="8"/>
        <v>2.4162325249212246</v>
      </c>
      <c r="P38" s="40">
        <f t="shared" si="8"/>
        <v>5.966678575268288</v>
      </c>
      <c r="Q38" s="41">
        <f t="shared" si="39"/>
        <v>29.213483146067414</v>
      </c>
      <c r="R38" s="41"/>
      <c r="S38" s="42">
        <f t="shared" si="40"/>
        <v>23.658594305734848</v>
      </c>
      <c r="T38" s="42">
        <f t="shared" si="40"/>
        <v>32.623933575306047</v>
      </c>
      <c r="U38" s="43">
        <f t="shared" si="2"/>
        <v>-3.4104504292386331</v>
      </c>
      <c r="V38" s="4" t="s">
        <v>76</v>
      </c>
      <c r="W38" s="44">
        <v>3</v>
      </c>
      <c r="X38" s="45">
        <f t="shared" si="41"/>
        <v>0.5617977528089888</v>
      </c>
      <c r="Y38" s="46">
        <v>2.4</v>
      </c>
      <c r="Z38" s="47">
        <f t="shared" si="42"/>
        <v>0.44609665427509293</v>
      </c>
      <c r="AA38" s="48">
        <f t="shared" si="43"/>
        <v>0.24220927854396515</v>
      </c>
      <c r="AB38" s="48">
        <f t="shared" si="44"/>
        <v>7.2246876677239609</v>
      </c>
      <c r="AC38" s="49">
        <f t="shared" si="45"/>
        <v>4.5020311997019544E-2</v>
      </c>
      <c r="AD38" s="49">
        <f t="shared" si="45"/>
        <v>1.3428787486475764</v>
      </c>
      <c r="AE38" s="49">
        <f t="shared" si="46"/>
        <v>0.40107634227807337</v>
      </c>
      <c r="AF38" s="49">
        <f t="shared" si="47"/>
        <v>0.89678209437248346</v>
      </c>
      <c r="AG38" s="50"/>
      <c r="AH38" s="4" t="s">
        <v>76</v>
      </c>
      <c r="AI38" s="51">
        <v>4</v>
      </c>
      <c r="AJ38" s="52">
        <f t="shared" si="48"/>
        <v>0.74906367041198507</v>
      </c>
      <c r="AK38" s="46">
        <v>1.6</v>
      </c>
      <c r="AL38" s="53">
        <f t="shared" si="49"/>
        <v>0.29739776951672864</v>
      </c>
      <c r="AM38" s="54">
        <f t="shared" si="9"/>
        <v>0.10789764131194905</v>
      </c>
      <c r="AN38" s="54">
        <f t="shared" si="50"/>
        <v>6.4162509970150143</v>
      </c>
      <c r="AO38" s="49">
        <f t="shared" si="51"/>
        <v>2.0055323663931052E-2</v>
      </c>
      <c r="AP38" s="49">
        <f t="shared" si="51"/>
        <v>1.1926117094823445</v>
      </c>
      <c r="AQ38" s="49">
        <f t="shared" si="52"/>
        <v>0.2773424458527976</v>
      </c>
      <c r="AR38" s="49">
        <f t="shared" si="53"/>
        <v>0.89521393996561582</v>
      </c>
      <c r="AS38" s="55"/>
      <c r="AT38" s="56" t="s">
        <v>76</v>
      </c>
      <c r="AU38" s="51">
        <v>22</v>
      </c>
      <c r="AV38" s="52">
        <f t="shared" si="54"/>
        <v>4.119850187265917</v>
      </c>
      <c r="AW38" s="46">
        <v>21.4</v>
      </c>
      <c r="AX38" s="53">
        <f t="shared" si="55"/>
        <v>3.9776951672862451</v>
      </c>
      <c r="AY38" s="54">
        <f t="shared" si="56"/>
        <v>12.999330984076188</v>
      </c>
      <c r="AZ38" s="54">
        <f t="shared" si="57"/>
        <v>32.10073073494339</v>
      </c>
      <c r="BA38" s="49">
        <f t="shared" si="58"/>
        <v>2.4162325249212246</v>
      </c>
      <c r="BB38" s="49">
        <f t="shared" si="58"/>
        <v>5.966678575268288</v>
      </c>
      <c r="BC38" s="49">
        <f t="shared" si="59"/>
        <v>1.5614626423650204</v>
      </c>
      <c r="BD38" s="49">
        <f t="shared" si="60"/>
        <v>1.988983407982043</v>
      </c>
      <c r="BE38" s="55"/>
      <c r="BF38" s="4" t="s">
        <v>76</v>
      </c>
      <c r="BG38" s="57">
        <v>156</v>
      </c>
      <c r="BH38" s="58">
        <f t="shared" si="61"/>
        <v>29.213483146067414</v>
      </c>
      <c r="BI38" s="59">
        <v>151.4</v>
      </c>
      <c r="BJ38" s="60">
        <f t="shared" si="62"/>
        <v>28.141263940520446</v>
      </c>
      <c r="BK38" s="54">
        <f t="shared" si="63"/>
        <v>127.28323736485348</v>
      </c>
      <c r="BL38" s="54">
        <f t="shared" si="64"/>
        <v>175.51676263514653</v>
      </c>
      <c r="BM38" s="61">
        <f t="shared" si="65"/>
        <v>23.658594305734848</v>
      </c>
      <c r="BN38" s="61">
        <f t="shared" si="65"/>
        <v>32.623933575306047</v>
      </c>
      <c r="BO38" s="61">
        <f t="shared" si="66"/>
        <v>4.4826696347855979</v>
      </c>
      <c r="BP38" s="61">
        <f t="shared" si="67"/>
        <v>4.4826696347856014</v>
      </c>
      <c r="BQ38" s="62"/>
      <c r="BR38" s="67"/>
      <c r="BS38" s="4" t="s">
        <v>76</v>
      </c>
      <c r="BT38" s="57">
        <v>534</v>
      </c>
      <c r="BU38" s="57">
        <v>538</v>
      </c>
    </row>
    <row r="39" spans="1:73" s="37" customFormat="1">
      <c r="B39" s="4" t="s">
        <v>77</v>
      </c>
      <c r="C39" s="38">
        <f t="shared" si="34"/>
        <v>0.67114093959731547</v>
      </c>
      <c r="D39" s="38"/>
      <c r="E39" s="39">
        <f t="shared" si="35"/>
        <v>0.18776324229748381</v>
      </c>
      <c r="F39" s="39">
        <f t="shared" si="36"/>
        <v>2.1136408665157371</v>
      </c>
      <c r="G39" s="39"/>
      <c r="H39" s="38">
        <f t="shared" si="37"/>
        <v>0</v>
      </c>
      <c r="I39" s="38"/>
      <c r="J39" s="40">
        <f t="shared" si="38"/>
        <v>5.6261795520644213E-3</v>
      </c>
      <c r="K39" s="40">
        <f t="shared" si="38"/>
        <v>1.2381429757641997</v>
      </c>
      <c r="L39" s="40"/>
      <c r="M39" s="38">
        <f t="shared" si="7"/>
        <v>4.0268456375838921</v>
      </c>
      <c r="N39" s="40"/>
      <c r="O39" s="40">
        <f t="shared" si="8"/>
        <v>2.8887402186835973</v>
      </c>
      <c r="P39" s="40">
        <f t="shared" si="8"/>
        <v>7.1334957188763095</v>
      </c>
      <c r="Q39" s="41">
        <f t="shared" si="39"/>
        <v>32.662192393736014</v>
      </c>
      <c r="R39" s="41"/>
      <c r="S39" s="42">
        <f t="shared" si="40"/>
        <v>25.224239895380162</v>
      </c>
      <c r="T39" s="42">
        <f t="shared" si="40"/>
        <v>35.397982326842062</v>
      </c>
      <c r="U39" s="43">
        <f t="shared" si="2"/>
        <v>-2.735789933106048</v>
      </c>
      <c r="V39" s="4" t="s">
        <v>77</v>
      </c>
      <c r="W39" s="44">
        <v>3</v>
      </c>
      <c r="X39" s="45">
        <f t="shared" si="41"/>
        <v>0.67114093959731547</v>
      </c>
      <c r="Y39" s="46">
        <v>3.6</v>
      </c>
      <c r="Z39" s="47">
        <f t="shared" si="42"/>
        <v>0.8</v>
      </c>
      <c r="AA39" s="48">
        <f t="shared" si="43"/>
        <v>0.84493459033867713</v>
      </c>
      <c r="AB39" s="48">
        <f t="shared" si="44"/>
        <v>9.5113838993208173</v>
      </c>
      <c r="AC39" s="49">
        <f t="shared" si="45"/>
        <v>0.18776324229748381</v>
      </c>
      <c r="AD39" s="49">
        <f t="shared" si="45"/>
        <v>2.1136408665157371</v>
      </c>
      <c r="AE39" s="49">
        <f t="shared" si="46"/>
        <v>0.61223675770251629</v>
      </c>
      <c r="AF39" s="49">
        <f t="shared" si="47"/>
        <v>1.3136408665157371</v>
      </c>
      <c r="AG39" s="4"/>
      <c r="AH39" s="4" t="s">
        <v>77</v>
      </c>
      <c r="AI39" s="51">
        <v>0</v>
      </c>
      <c r="AJ39" s="52">
        <f t="shared" si="48"/>
        <v>0</v>
      </c>
      <c r="AK39" s="46">
        <v>1</v>
      </c>
      <c r="AL39" s="53">
        <f t="shared" si="49"/>
        <v>0.22222222222222221</v>
      </c>
      <c r="AM39" s="54">
        <f t="shared" si="9"/>
        <v>2.5317807984289897E-2</v>
      </c>
      <c r="AN39" s="54">
        <f t="shared" si="50"/>
        <v>5.5716433909388989</v>
      </c>
      <c r="AO39" s="49">
        <f t="shared" si="51"/>
        <v>5.6261795520644213E-3</v>
      </c>
      <c r="AP39" s="49">
        <f t="shared" si="51"/>
        <v>1.2381429757641997</v>
      </c>
      <c r="AQ39" s="49">
        <f t="shared" si="52"/>
        <v>0.21659604267015778</v>
      </c>
      <c r="AR39" s="49">
        <f t="shared" si="53"/>
        <v>1.0159207535419776</v>
      </c>
      <c r="AS39" s="55"/>
      <c r="AT39" s="56" t="s">
        <v>77</v>
      </c>
      <c r="AU39" s="51">
        <v>18</v>
      </c>
      <c r="AV39" s="52">
        <f t="shared" si="54"/>
        <v>4.0268456375838921</v>
      </c>
      <c r="AW39" s="46">
        <v>21.4</v>
      </c>
      <c r="AX39" s="53">
        <f t="shared" si="55"/>
        <v>4.7555555555555555</v>
      </c>
      <c r="AY39" s="54">
        <f t="shared" si="56"/>
        <v>12.999330984076188</v>
      </c>
      <c r="AZ39" s="54">
        <f t="shared" si="57"/>
        <v>32.10073073494339</v>
      </c>
      <c r="BA39" s="49">
        <f t="shared" si="58"/>
        <v>2.8887402186835973</v>
      </c>
      <c r="BB39" s="49">
        <f t="shared" si="58"/>
        <v>7.1334957188763095</v>
      </c>
      <c r="BC39" s="49">
        <f t="shared" si="59"/>
        <v>1.8668153368719582</v>
      </c>
      <c r="BD39" s="49">
        <f t="shared" si="60"/>
        <v>2.377940163320754</v>
      </c>
      <c r="BE39" s="55"/>
      <c r="BF39" s="4" t="s">
        <v>77</v>
      </c>
      <c r="BG39" s="57">
        <v>146</v>
      </c>
      <c r="BH39" s="58">
        <f t="shared" si="61"/>
        <v>32.662192393736014</v>
      </c>
      <c r="BI39" s="59">
        <v>136.4</v>
      </c>
      <c r="BJ39" s="60">
        <f t="shared" si="62"/>
        <v>30.31111111111111</v>
      </c>
      <c r="BK39" s="54">
        <f t="shared" si="63"/>
        <v>113.50907952921072</v>
      </c>
      <c r="BL39" s="54">
        <f t="shared" si="64"/>
        <v>159.2909204707893</v>
      </c>
      <c r="BM39" s="61">
        <f t="shared" si="65"/>
        <v>25.224239895380162</v>
      </c>
      <c r="BN39" s="61">
        <f t="shared" si="65"/>
        <v>35.397982326842062</v>
      </c>
      <c r="BO39" s="61">
        <f t="shared" si="66"/>
        <v>5.0868712157309481</v>
      </c>
      <c r="BP39" s="61">
        <f t="shared" si="67"/>
        <v>5.0868712157309517</v>
      </c>
      <c r="BQ39" s="62"/>
      <c r="BR39" s="67"/>
      <c r="BS39" s="4" t="s">
        <v>77</v>
      </c>
      <c r="BT39" s="57">
        <v>447</v>
      </c>
      <c r="BU39" s="57">
        <v>450</v>
      </c>
    </row>
    <row r="40" spans="1:73">
      <c r="B40" s="4" t="s">
        <v>78</v>
      </c>
      <c r="C40" s="38">
        <f t="shared" si="34"/>
        <v>0.93582887700534756</v>
      </c>
      <c r="D40" s="38"/>
      <c r="E40" s="39">
        <f t="shared" si="35"/>
        <v>0.29280508690037921</v>
      </c>
      <c r="F40" s="39">
        <f t="shared" si="36"/>
        <v>1.7366321838455698</v>
      </c>
      <c r="G40" s="39"/>
      <c r="H40" s="38">
        <f t="shared" si="37"/>
        <v>0</v>
      </c>
      <c r="I40" s="38"/>
      <c r="J40" s="40">
        <f t="shared" si="38"/>
        <v>0.11235832318333473</v>
      </c>
      <c r="K40" s="40">
        <f t="shared" si="38"/>
        <v>1.2648116887394705</v>
      </c>
      <c r="L40" s="40"/>
      <c r="M40" s="38">
        <f t="shared" si="7"/>
        <v>6.9518716577540109</v>
      </c>
      <c r="N40" s="40"/>
      <c r="O40" s="40">
        <f t="shared" si="8"/>
        <v>5.0495810955173885</v>
      </c>
      <c r="P40" s="40">
        <f t="shared" si="8"/>
        <v>8.9169656085909281</v>
      </c>
      <c r="Q40" s="41">
        <f t="shared" si="39"/>
        <v>38.770053475935825</v>
      </c>
      <c r="R40" s="41"/>
      <c r="S40" s="42">
        <f t="shared" si="40"/>
        <v>36.232608220235093</v>
      </c>
      <c r="T40" s="42">
        <f t="shared" si="40"/>
        <v>45.363136460615976</v>
      </c>
      <c r="U40" s="43">
        <f t="shared" si="2"/>
        <v>-6.5930829846801515</v>
      </c>
      <c r="V40" s="4" t="s">
        <v>78</v>
      </c>
      <c r="W40" s="44">
        <v>7</v>
      </c>
      <c r="X40" s="45">
        <f t="shared" si="41"/>
        <v>0.93582887700534756</v>
      </c>
      <c r="Y40" s="46">
        <v>6.2</v>
      </c>
      <c r="Z40" s="47">
        <f t="shared" si="42"/>
        <v>0.82446808510638292</v>
      </c>
      <c r="AA40" s="48">
        <f t="shared" si="43"/>
        <v>2.2018942534908517</v>
      </c>
      <c r="AB40" s="48">
        <f t="shared" si="44"/>
        <v>13.059474022518685</v>
      </c>
      <c r="AC40" s="49">
        <f t="shared" si="45"/>
        <v>0.29280508690037921</v>
      </c>
      <c r="AD40" s="49">
        <f t="shared" si="45"/>
        <v>1.7366321838455698</v>
      </c>
      <c r="AE40" s="49">
        <f t="shared" si="46"/>
        <v>0.53166299820600371</v>
      </c>
      <c r="AF40" s="49">
        <f t="shared" si="47"/>
        <v>0.91216409873918691</v>
      </c>
      <c r="AH40" s="4" t="s">
        <v>78</v>
      </c>
      <c r="AI40" s="51">
        <v>0</v>
      </c>
      <c r="AJ40" s="52">
        <f t="shared" si="48"/>
        <v>0</v>
      </c>
      <c r="AK40" s="46">
        <v>3.8</v>
      </c>
      <c r="AL40" s="53">
        <f t="shared" si="49"/>
        <v>0.50531914893617014</v>
      </c>
      <c r="AM40" s="54">
        <f t="shared" si="9"/>
        <v>0.84493459033867713</v>
      </c>
      <c r="AN40" s="54">
        <f t="shared" si="50"/>
        <v>9.5113838993208173</v>
      </c>
      <c r="AO40" s="49">
        <f t="shared" si="51"/>
        <v>0.11235832318333473</v>
      </c>
      <c r="AP40" s="49">
        <f t="shared" si="51"/>
        <v>1.2648116887394705</v>
      </c>
      <c r="AQ40" s="49">
        <f t="shared" si="52"/>
        <v>0.39296082575283542</v>
      </c>
      <c r="AR40" s="49">
        <f t="shared" si="53"/>
        <v>0.75949253980330034</v>
      </c>
      <c r="AT40" s="56" t="s">
        <v>78</v>
      </c>
      <c r="AU40" s="51">
        <v>52</v>
      </c>
      <c r="AV40" s="52">
        <f t="shared" si="54"/>
        <v>6.9518716577540109</v>
      </c>
      <c r="AW40" s="46">
        <v>51.2</v>
      </c>
      <c r="AX40" s="53">
        <f t="shared" si="55"/>
        <v>6.8085106382978724</v>
      </c>
      <c r="AY40" s="54">
        <f t="shared" si="56"/>
        <v>37.972849838290763</v>
      </c>
      <c r="AZ40" s="54">
        <f t="shared" si="57"/>
        <v>67.055581376603783</v>
      </c>
      <c r="BA40" s="49">
        <f t="shared" si="58"/>
        <v>5.0495810955173885</v>
      </c>
      <c r="BB40" s="49">
        <f t="shared" si="58"/>
        <v>8.9169656085909281</v>
      </c>
      <c r="BC40" s="49">
        <f t="shared" si="59"/>
        <v>1.7589295427804839</v>
      </c>
      <c r="BD40" s="49">
        <f t="shared" si="60"/>
        <v>2.1084549702930557</v>
      </c>
      <c r="BF40" s="4" t="s">
        <v>78</v>
      </c>
      <c r="BG40" s="57">
        <v>290</v>
      </c>
      <c r="BH40" s="58">
        <f t="shared" si="61"/>
        <v>38.770053475935825</v>
      </c>
      <c r="BI40" s="59">
        <v>306.8</v>
      </c>
      <c r="BJ40" s="60">
        <f t="shared" si="62"/>
        <v>40.797872340425535</v>
      </c>
      <c r="BK40" s="54">
        <f t="shared" si="63"/>
        <v>272.46921381616789</v>
      </c>
      <c r="BL40" s="54">
        <f t="shared" si="64"/>
        <v>341.13078618383213</v>
      </c>
      <c r="BM40" s="61">
        <f t="shared" si="65"/>
        <v>36.232608220235093</v>
      </c>
      <c r="BN40" s="61">
        <f t="shared" si="65"/>
        <v>45.363136460615976</v>
      </c>
      <c r="BO40" s="61">
        <f t="shared" si="66"/>
        <v>4.5652641201904416</v>
      </c>
      <c r="BP40" s="61">
        <f t="shared" si="67"/>
        <v>4.5652641201904416</v>
      </c>
      <c r="BR40" s="67"/>
      <c r="BS40" s="4" t="s">
        <v>78</v>
      </c>
      <c r="BT40" s="57">
        <v>748</v>
      </c>
      <c r="BU40" s="57">
        <v>752</v>
      </c>
    </row>
    <row r="41" spans="1:73" s="37" customFormat="1">
      <c r="B41" s="4" t="s">
        <v>79</v>
      </c>
      <c r="C41" s="38">
        <f t="shared" si="34"/>
        <v>0.71684587813620071</v>
      </c>
      <c r="D41" s="38"/>
      <c r="E41" s="39">
        <f t="shared" si="35"/>
        <v>7.448132737335697E-2</v>
      </c>
      <c r="F41" s="39">
        <f t="shared" si="36"/>
        <v>1.4348355084793303</v>
      </c>
      <c r="G41" s="39"/>
      <c r="H41" s="38">
        <f t="shared" si="37"/>
        <v>0.17921146953405018</v>
      </c>
      <c r="I41" s="38"/>
      <c r="J41" s="40">
        <f t="shared" si="38"/>
        <v>1.9336494858772233E-2</v>
      </c>
      <c r="K41" s="40">
        <f t="shared" si="38"/>
        <v>1.1498657700743753</v>
      </c>
      <c r="L41" s="40"/>
      <c r="M41" s="38">
        <f t="shared" si="7"/>
        <v>3.5842293906810032</v>
      </c>
      <c r="N41" s="40"/>
      <c r="O41" s="40">
        <f t="shared" si="8"/>
        <v>1.5715715574798828</v>
      </c>
      <c r="P41" s="40">
        <f t="shared" si="8"/>
        <v>4.5452580704553078</v>
      </c>
      <c r="Q41" s="41">
        <f t="shared" si="39"/>
        <v>15.232974910394265</v>
      </c>
      <c r="R41" s="41"/>
      <c r="S41" s="42">
        <f t="shared" si="40"/>
        <v>14.41976968713179</v>
      </c>
      <c r="T41" s="42">
        <f t="shared" si="40"/>
        <v>21.600169848235744</v>
      </c>
      <c r="U41" s="43">
        <f t="shared" si="2"/>
        <v>-6.3671949378414787</v>
      </c>
      <c r="V41" s="4" t="s">
        <v>79</v>
      </c>
      <c r="W41" s="44">
        <v>4</v>
      </c>
      <c r="X41" s="45">
        <f t="shared" si="41"/>
        <v>0.71684587813620071</v>
      </c>
      <c r="Y41" s="46">
        <v>2.6</v>
      </c>
      <c r="Z41" s="47">
        <f t="shared" si="42"/>
        <v>0.46594982078853053</v>
      </c>
      <c r="AA41" s="48">
        <f t="shared" si="43"/>
        <v>0.41560580674333192</v>
      </c>
      <c r="AB41" s="48">
        <f t="shared" si="44"/>
        <v>8.0063821373146631</v>
      </c>
      <c r="AC41" s="49">
        <f t="shared" si="45"/>
        <v>7.448132737335697E-2</v>
      </c>
      <c r="AD41" s="49">
        <f t="shared" si="45"/>
        <v>1.4348355084793303</v>
      </c>
      <c r="AE41" s="49">
        <f t="shared" si="46"/>
        <v>0.39146849341517354</v>
      </c>
      <c r="AF41" s="49">
        <f t="shared" si="47"/>
        <v>0.96888568769079975</v>
      </c>
      <c r="AG41" s="50"/>
      <c r="AH41" s="4" t="s">
        <v>79</v>
      </c>
      <c r="AI41" s="51">
        <v>1</v>
      </c>
      <c r="AJ41" s="52">
        <f t="shared" si="48"/>
        <v>0.17921146953405018</v>
      </c>
      <c r="AK41" s="46">
        <v>1.6</v>
      </c>
      <c r="AL41" s="53">
        <f t="shared" si="49"/>
        <v>0.28673835125448027</v>
      </c>
      <c r="AM41" s="54">
        <f t="shared" si="9"/>
        <v>0.10789764131194905</v>
      </c>
      <c r="AN41" s="54">
        <f t="shared" si="50"/>
        <v>6.4162509970150143</v>
      </c>
      <c r="AO41" s="49">
        <f t="shared" si="51"/>
        <v>1.9336494858772233E-2</v>
      </c>
      <c r="AP41" s="49">
        <f t="shared" si="51"/>
        <v>1.1498657700743753</v>
      </c>
      <c r="AQ41" s="49">
        <f t="shared" si="52"/>
        <v>0.26740185639570802</v>
      </c>
      <c r="AR41" s="49">
        <f t="shared" si="53"/>
        <v>0.86312741881989496</v>
      </c>
      <c r="AS41" s="55"/>
      <c r="AT41" s="56" t="s">
        <v>79</v>
      </c>
      <c r="AU41" s="51">
        <v>20</v>
      </c>
      <c r="AV41" s="52">
        <f t="shared" si="54"/>
        <v>3.5842293906810032</v>
      </c>
      <c r="AW41" s="46">
        <v>15.8</v>
      </c>
      <c r="AX41" s="53">
        <f t="shared" si="55"/>
        <v>2.8315412186379931</v>
      </c>
      <c r="AY41" s="54">
        <f t="shared" si="56"/>
        <v>8.7693692907377461</v>
      </c>
      <c r="AZ41" s="54">
        <f t="shared" si="57"/>
        <v>25.362540033140618</v>
      </c>
      <c r="BA41" s="49">
        <f t="shared" si="58"/>
        <v>1.5715715574798828</v>
      </c>
      <c r="BB41" s="49">
        <f t="shared" si="58"/>
        <v>4.5452580704553078</v>
      </c>
      <c r="BC41" s="49">
        <f t="shared" si="59"/>
        <v>1.2599696611581104</v>
      </c>
      <c r="BD41" s="49">
        <f t="shared" si="60"/>
        <v>1.7137168518173147</v>
      </c>
      <c r="BE41" s="55"/>
      <c r="BF41" s="4" t="s">
        <v>79</v>
      </c>
      <c r="BG41" s="57">
        <v>85</v>
      </c>
      <c r="BH41" s="58">
        <f t="shared" si="61"/>
        <v>15.232974910394265</v>
      </c>
      <c r="BI41" s="59">
        <v>99.2</v>
      </c>
      <c r="BJ41" s="60">
        <f t="shared" si="62"/>
        <v>17.777777777777779</v>
      </c>
      <c r="BK41" s="54">
        <f t="shared" si="63"/>
        <v>80.462314854195384</v>
      </c>
      <c r="BL41" s="54">
        <f t="shared" si="64"/>
        <v>120.52894775315546</v>
      </c>
      <c r="BM41" s="61">
        <f t="shared" si="65"/>
        <v>14.41976968713179</v>
      </c>
      <c r="BN41" s="61">
        <f t="shared" si="65"/>
        <v>21.600169848235744</v>
      </c>
      <c r="BO41" s="61">
        <f t="shared" si="66"/>
        <v>3.3580080906459884</v>
      </c>
      <c r="BP41" s="61">
        <f t="shared" si="67"/>
        <v>3.8223920704579655</v>
      </c>
      <c r="BQ41" s="62"/>
      <c r="BR41" s="67"/>
      <c r="BS41" s="4" t="s">
        <v>79</v>
      </c>
      <c r="BT41" s="57">
        <v>558</v>
      </c>
      <c r="BU41" s="57">
        <v>558</v>
      </c>
    </row>
    <row r="42" spans="1:73">
      <c r="B42" s="4" t="s">
        <v>80</v>
      </c>
      <c r="C42" s="38">
        <f t="shared" si="34"/>
        <v>0.81521739130434778</v>
      </c>
      <c r="D42" s="38"/>
      <c r="E42" s="39">
        <f t="shared" si="35"/>
        <v>0.41350244604541331</v>
      </c>
      <c r="F42" s="39">
        <f t="shared" si="36"/>
        <v>1.2690232912931161</v>
      </c>
      <c r="G42" s="39"/>
      <c r="H42" s="38">
        <f t="shared" si="37"/>
        <v>0.10869565217391304</v>
      </c>
      <c r="I42" s="38"/>
      <c r="J42" s="40">
        <f t="shared" si="38"/>
        <v>0.13529850112939848</v>
      </c>
      <c r="K42" s="40">
        <f t="shared" si="38"/>
        <v>0.74252817027128526</v>
      </c>
      <c r="L42" s="40"/>
      <c r="M42" s="38">
        <f t="shared" si="7"/>
        <v>3.804347826086957</v>
      </c>
      <c r="N42" s="40"/>
      <c r="O42" s="40">
        <f t="shared" si="8"/>
        <v>3.0196367230424923</v>
      </c>
      <c r="P42" s="40">
        <f t="shared" si="8"/>
        <v>4.8684257804441131</v>
      </c>
      <c r="Q42" s="41">
        <f t="shared" si="39"/>
        <v>32.934782608695649</v>
      </c>
      <c r="R42" s="41"/>
      <c r="S42" s="42">
        <f t="shared" si="40"/>
        <v>30.42291334919388</v>
      </c>
      <c r="T42" s="42">
        <f t="shared" si="40"/>
        <v>35.660284922010874</v>
      </c>
      <c r="U42" s="43">
        <f t="shared" si="2"/>
        <v>-2.725502313315225</v>
      </c>
      <c r="V42" s="4" t="s">
        <v>80</v>
      </c>
      <c r="W42" s="44">
        <v>15</v>
      </c>
      <c r="X42" s="45">
        <f t="shared" si="41"/>
        <v>0.81521739130434778</v>
      </c>
      <c r="Y42" s="46">
        <v>14.4</v>
      </c>
      <c r="Z42" s="47">
        <f t="shared" si="42"/>
        <v>0.77795786061588323</v>
      </c>
      <c r="AA42" s="48">
        <f t="shared" si="43"/>
        <v>7.653930276300601</v>
      </c>
      <c r="AB42" s="48">
        <f t="shared" si="44"/>
        <v>23.489621121835579</v>
      </c>
      <c r="AC42" s="49">
        <f t="shared" si="45"/>
        <v>0.41350244604541331</v>
      </c>
      <c r="AD42" s="49">
        <f t="shared" si="45"/>
        <v>1.2690232912931161</v>
      </c>
      <c r="AE42" s="49">
        <f t="shared" si="46"/>
        <v>0.36445541457046993</v>
      </c>
      <c r="AF42" s="49">
        <f t="shared" si="47"/>
        <v>0.49106543067723285</v>
      </c>
      <c r="AH42" s="4" t="s">
        <v>80</v>
      </c>
      <c r="AI42" s="51">
        <v>2</v>
      </c>
      <c r="AJ42" s="52">
        <f t="shared" si="48"/>
        <v>0.10869565217391304</v>
      </c>
      <c r="AK42" s="46">
        <v>6.6</v>
      </c>
      <c r="AL42" s="53">
        <f t="shared" si="49"/>
        <v>0.3565640194489465</v>
      </c>
      <c r="AM42" s="54">
        <f t="shared" si="9"/>
        <v>2.504375255905166</v>
      </c>
      <c r="AN42" s="54">
        <f t="shared" si="50"/>
        <v>13.744196431721491</v>
      </c>
      <c r="AO42" s="49">
        <f t="shared" si="51"/>
        <v>0.13529850112939848</v>
      </c>
      <c r="AP42" s="49">
        <f t="shared" si="51"/>
        <v>0.74252817027128526</v>
      </c>
      <c r="AQ42" s="49">
        <f t="shared" si="52"/>
        <v>0.22126551831954802</v>
      </c>
      <c r="AR42" s="49">
        <f t="shared" si="53"/>
        <v>0.38596415082233876</v>
      </c>
      <c r="AT42" s="56" t="s">
        <v>80</v>
      </c>
      <c r="AU42" s="51">
        <v>70</v>
      </c>
      <c r="AV42" s="52">
        <f t="shared" si="54"/>
        <v>3.804347826086957</v>
      </c>
      <c r="AW42" s="46">
        <v>71.599999999999994</v>
      </c>
      <c r="AX42" s="53">
        <f t="shared" si="55"/>
        <v>3.8681793625067526</v>
      </c>
      <c r="AY42" s="54">
        <f t="shared" si="56"/>
        <v>55.893475743516532</v>
      </c>
      <c r="AZ42" s="54">
        <f t="shared" si="57"/>
        <v>90.114561196020531</v>
      </c>
      <c r="BA42" s="49">
        <f t="shared" si="58"/>
        <v>3.0196367230424923</v>
      </c>
      <c r="BB42" s="49">
        <f t="shared" si="58"/>
        <v>4.8684257804441131</v>
      </c>
      <c r="BC42" s="49">
        <f t="shared" si="59"/>
        <v>0.84854263946426034</v>
      </c>
      <c r="BD42" s="49">
        <f t="shared" si="60"/>
        <v>1.0002464179373605</v>
      </c>
      <c r="BF42" s="4" t="s">
        <v>80</v>
      </c>
      <c r="BG42" s="57">
        <v>606</v>
      </c>
      <c r="BH42" s="58">
        <f t="shared" si="61"/>
        <v>32.934782608695649</v>
      </c>
      <c r="BI42" s="59">
        <v>611.6</v>
      </c>
      <c r="BJ42" s="60">
        <f t="shared" si="62"/>
        <v>33.041599135602375</v>
      </c>
      <c r="BK42" s="54">
        <f t="shared" si="63"/>
        <v>563.12812609357877</v>
      </c>
      <c r="BL42" s="54">
        <f t="shared" si="64"/>
        <v>660.07187390642127</v>
      </c>
      <c r="BM42" s="61">
        <f t="shared" si="65"/>
        <v>30.42291334919388</v>
      </c>
      <c r="BN42" s="61">
        <f t="shared" si="65"/>
        <v>35.660284922010874</v>
      </c>
      <c r="BO42" s="61">
        <f t="shared" si="66"/>
        <v>2.6186857864084949</v>
      </c>
      <c r="BP42" s="61">
        <f t="shared" si="67"/>
        <v>2.6186857864084985</v>
      </c>
      <c r="BQ42" s="62"/>
      <c r="BR42" s="63"/>
      <c r="BS42" s="4" t="s">
        <v>80</v>
      </c>
      <c r="BT42" s="57">
        <v>1840</v>
      </c>
      <c r="BU42" s="57">
        <v>1851</v>
      </c>
    </row>
    <row r="43" spans="1:73">
      <c r="B43" s="4" t="s">
        <v>81</v>
      </c>
      <c r="C43" s="38">
        <f t="shared" si="34"/>
        <v>1.014040561622465</v>
      </c>
      <c r="D43" s="38"/>
      <c r="E43" s="39">
        <f t="shared" si="35"/>
        <v>0.54035538571458264</v>
      </c>
      <c r="F43" s="39">
        <f t="shared" si="36"/>
        <v>1.7353939046181792</v>
      </c>
      <c r="G43" s="39"/>
      <c r="H43" s="38">
        <f t="shared" si="37"/>
        <v>0.85803432137285496</v>
      </c>
      <c r="I43" s="38"/>
      <c r="J43" s="40">
        <f t="shared" si="38"/>
        <v>0.42866201149389832</v>
      </c>
      <c r="K43" s="40">
        <f t="shared" si="38"/>
        <v>1.536458900335828</v>
      </c>
      <c r="L43" s="40"/>
      <c r="M43" s="38">
        <f t="shared" si="7"/>
        <v>4.9921996879875197</v>
      </c>
      <c r="N43" s="40"/>
      <c r="O43" s="40">
        <f t="shared" si="8"/>
        <v>4.882517092864548</v>
      </c>
      <c r="P43" s="40">
        <f t="shared" si="8"/>
        <v>7.6859930651581383</v>
      </c>
      <c r="Q43" s="41">
        <f t="shared" si="39"/>
        <v>39.001560062402497</v>
      </c>
      <c r="R43" s="41"/>
      <c r="S43" s="42">
        <f t="shared" si="40"/>
        <v>35.924229466322295</v>
      </c>
      <c r="T43" s="42">
        <f t="shared" si="40"/>
        <v>42.795520728837737</v>
      </c>
      <c r="U43" s="43">
        <f t="shared" si="2"/>
        <v>-3.7939606664352397</v>
      </c>
      <c r="V43" s="4" t="s">
        <v>81</v>
      </c>
      <c r="W43" s="44">
        <v>13</v>
      </c>
      <c r="X43" s="45">
        <f t="shared" si="41"/>
        <v>1.014040561622465</v>
      </c>
      <c r="Y43" s="46">
        <v>13.4</v>
      </c>
      <c r="Z43" s="47">
        <f t="shared" si="42"/>
        <v>1.0460577673692428</v>
      </c>
      <c r="AA43" s="48">
        <f t="shared" si="43"/>
        <v>6.9219524910038031</v>
      </c>
      <c r="AB43" s="48">
        <f t="shared" si="44"/>
        <v>22.230395918158877</v>
      </c>
      <c r="AC43" s="49">
        <f t="shared" si="45"/>
        <v>0.54035538571458264</v>
      </c>
      <c r="AD43" s="49">
        <f t="shared" si="45"/>
        <v>1.7353939046181792</v>
      </c>
      <c r="AE43" s="49">
        <f t="shared" si="46"/>
        <v>0.50570238165466019</v>
      </c>
      <c r="AF43" s="49">
        <f t="shared" si="47"/>
        <v>0.68933613724893639</v>
      </c>
      <c r="AG43" s="50"/>
      <c r="AH43" s="4" t="s">
        <v>81</v>
      </c>
      <c r="AI43" s="51">
        <v>11</v>
      </c>
      <c r="AJ43" s="52">
        <f t="shared" si="48"/>
        <v>0.85803432137285496</v>
      </c>
      <c r="AK43" s="46">
        <v>11.2</v>
      </c>
      <c r="AL43" s="53">
        <f t="shared" si="49"/>
        <v>0.87431693989071035</v>
      </c>
      <c r="AM43" s="54">
        <f t="shared" si="9"/>
        <v>5.4911603672368381</v>
      </c>
      <c r="AN43" s="54">
        <f t="shared" si="50"/>
        <v>19.682038513301958</v>
      </c>
      <c r="AO43" s="49">
        <f t="shared" si="51"/>
        <v>0.42866201149389832</v>
      </c>
      <c r="AP43" s="49">
        <f t="shared" si="51"/>
        <v>1.536458900335828</v>
      </c>
      <c r="AQ43" s="49">
        <f t="shared" si="52"/>
        <v>0.44565492839681203</v>
      </c>
      <c r="AR43" s="49">
        <f t="shared" si="53"/>
        <v>0.66214196044511764</v>
      </c>
      <c r="AS43" s="55"/>
      <c r="AT43" s="56" t="s">
        <v>81</v>
      </c>
      <c r="AU43" s="51">
        <v>64</v>
      </c>
      <c r="AV43" s="52">
        <f t="shared" si="54"/>
        <v>4.9921996879875197</v>
      </c>
      <c r="AW43" s="46">
        <v>79</v>
      </c>
      <c r="AX43" s="53">
        <f t="shared" si="55"/>
        <v>6.1670569867291176</v>
      </c>
      <c r="AY43" s="54">
        <f t="shared" si="56"/>
        <v>62.545043959594864</v>
      </c>
      <c r="AZ43" s="54">
        <f t="shared" si="57"/>
        <v>98.457571164675741</v>
      </c>
      <c r="BA43" s="49">
        <f t="shared" si="58"/>
        <v>4.882517092864548</v>
      </c>
      <c r="BB43" s="49">
        <f t="shared" si="58"/>
        <v>7.6859930651581383</v>
      </c>
      <c r="BC43" s="49">
        <f t="shared" si="59"/>
        <v>1.2845398938645696</v>
      </c>
      <c r="BD43" s="49">
        <f t="shared" si="60"/>
        <v>1.5189360784290207</v>
      </c>
      <c r="BE43" s="55"/>
      <c r="BF43" s="4" t="s">
        <v>81</v>
      </c>
      <c r="BG43" s="57">
        <v>500</v>
      </c>
      <c r="BH43" s="58">
        <f t="shared" si="61"/>
        <v>39.001560062402497</v>
      </c>
      <c r="BI43" s="59">
        <v>504.2</v>
      </c>
      <c r="BJ43" s="60">
        <f t="shared" si="62"/>
        <v>39.359875097580016</v>
      </c>
      <c r="BK43" s="54">
        <f t="shared" si="63"/>
        <v>460.18937946358858</v>
      </c>
      <c r="BL43" s="54">
        <f t="shared" si="64"/>
        <v>548.2106205364114</v>
      </c>
      <c r="BM43" s="61">
        <f t="shared" si="65"/>
        <v>35.924229466322295</v>
      </c>
      <c r="BN43" s="61">
        <f t="shared" si="65"/>
        <v>42.795520728837737</v>
      </c>
      <c r="BO43" s="61">
        <f t="shared" si="66"/>
        <v>3.4356456312577208</v>
      </c>
      <c r="BP43" s="61">
        <f t="shared" si="67"/>
        <v>3.4356456312577208</v>
      </c>
      <c r="BQ43" s="62"/>
      <c r="BR43" s="63"/>
      <c r="BS43" s="4" t="s">
        <v>81</v>
      </c>
      <c r="BT43" s="57">
        <v>1282</v>
      </c>
      <c r="BU43" s="57">
        <v>1281</v>
      </c>
    </row>
    <row r="44" spans="1:73">
      <c r="B44" s="4" t="s">
        <v>82</v>
      </c>
      <c r="C44" s="38">
        <f t="shared" si="34"/>
        <v>0.88495575221238942</v>
      </c>
      <c r="D44" s="38"/>
      <c r="E44" s="39">
        <f t="shared" si="35"/>
        <v>0.29937799334593773</v>
      </c>
      <c r="F44" s="39">
        <f t="shared" si="36"/>
        <v>2.4301606719535704</v>
      </c>
      <c r="G44" s="39"/>
      <c r="H44" s="38">
        <f t="shared" si="37"/>
        <v>0.88495575221238942</v>
      </c>
      <c r="I44" s="38"/>
      <c r="J44" s="40">
        <f t="shared" si="38"/>
        <v>0.137177854300577</v>
      </c>
      <c r="K44" s="40">
        <f t="shared" si="38"/>
        <v>1.9439629866390966</v>
      </c>
      <c r="L44" s="40"/>
      <c r="M44" s="38">
        <f t="shared" si="7"/>
        <v>4.2035398230088497</v>
      </c>
      <c r="N44" s="40"/>
      <c r="O44" s="40">
        <f t="shared" si="8"/>
        <v>5.1287177676241722</v>
      </c>
      <c r="P44" s="40">
        <f t="shared" si="8"/>
        <v>10.405373751517228</v>
      </c>
      <c r="Q44" s="41">
        <f t="shared" si="39"/>
        <v>32.079646017699112</v>
      </c>
      <c r="R44" s="41"/>
      <c r="S44" s="42">
        <f t="shared" si="40"/>
        <v>31.86362029598974</v>
      </c>
      <c r="T44" s="42">
        <f t="shared" si="40"/>
        <v>43.169639127513584</v>
      </c>
      <c r="U44" s="43">
        <f t="shared" si="2"/>
        <v>-11.089993109814472</v>
      </c>
      <c r="V44" s="4" t="s">
        <v>82</v>
      </c>
      <c r="W44" s="44">
        <v>4</v>
      </c>
      <c r="X44" s="45">
        <f t="shared" si="41"/>
        <v>0.88495575221238942</v>
      </c>
      <c r="Y44" s="46">
        <v>4.8</v>
      </c>
      <c r="Z44" s="47">
        <f t="shared" si="42"/>
        <v>1.0643015521064301</v>
      </c>
      <c r="AA44" s="48">
        <f t="shared" si="43"/>
        <v>1.3501947499901792</v>
      </c>
      <c r="AB44" s="48">
        <f t="shared" si="44"/>
        <v>10.960024630510603</v>
      </c>
      <c r="AC44" s="49">
        <f t="shared" si="45"/>
        <v>0.29937799334593773</v>
      </c>
      <c r="AD44" s="49">
        <f t="shared" si="45"/>
        <v>2.4301606719535704</v>
      </c>
      <c r="AE44" s="49">
        <f t="shared" si="46"/>
        <v>0.76492355876049234</v>
      </c>
      <c r="AF44" s="49">
        <f t="shared" si="47"/>
        <v>1.3658591198471404</v>
      </c>
      <c r="AG44" s="50"/>
      <c r="AH44" s="4" t="s">
        <v>82</v>
      </c>
      <c r="AI44" s="51">
        <v>4</v>
      </c>
      <c r="AJ44" s="52">
        <f t="shared" si="48"/>
        <v>0.88495575221238942</v>
      </c>
      <c r="AK44" s="46">
        <v>3.2</v>
      </c>
      <c r="AL44" s="53">
        <f t="shared" si="49"/>
        <v>0.70953436807095338</v>
      </c>
      <c r="AM44" s="54">
        <f t="shared" si="9"/>
        <v>0.61867212289560225</v>
      </c>
      <c r="AN44" s="54">
        <f t="shared" si="50"/>
        <v>8.7672730697423251</v>
      </c>
      <c r="AO44" s="49">
        <f t="shared" si="51"/>
        <v>0.137177854300577</v>
      </c>
      <c r="AP44" s="49">
        <f t="shared" si="51"/>
        <v>1.9439629866390966</v>
      </c>
      <c r="AQ44" s="49">
        <f t="shared" si="52"/>
        <v>0.57235651377037633</v>
      </c>
      <c r="AR44" s="49">
        <f t="shared" si="53"/>
        <v>1.2344286185681432</v>
      </c>
      <c r="AS44" s="55"/>
      <c r="AT44" s="56" t="s">
        <v>82</v>
      </c>
      <c r="AU44" s="51">
        <v>19</v>
      </c>
      <c r="AV44" s="52">
        <f t="shared" si="54"/>
        <v>4.2035398230088497</v>
      </c>
      <c r="AW44" s="46">
        <v>33.799999999999997</v>
      </c>
      <c r="AX44" s="53">
        <f t="shared" si="55"/>
        <v>7.4944567627494445</v>
      </c>
      <c r="AY44" s="54">
        <f t="shared" si="56"/>
        <v>23.13051713198502</v>
      </c>
      <c r="AZ44" s="54">
        <f t="shared" si="57"/>
        <v>46.928235619342701</v>
      </c>
      <c r="BA44" s="49">
        <f t="shared" si="58"/>
        <v>5.1287177676241722</v>
      </c>
      <c r="BB44" s="49">
        <f t="shared" si="58"/>
        <v>10.405373751517228</v>
      </c>
      <c r="BC44" s="49">
        <f t="shared" si="59"/>
        <v>2.3657389951252723</v>
      </c>
      <c r="BD44" s="49">
        <f t="shared" si="60"/>
        <v>2.9109169887677835</v>
      </c>
      <c r="BE44" s="55"/>
      <c r="BF44" s="4" t="s">
        <v>82</v>
      </c>
      <c r="BG44" s="57">
        <v>145</v>
      </c>
      <c r="BH44" s="58">
        <f t="shared" si="61"/>
        <v>32.079646017699112</v>
      </c>
      <c r="BI44" s="59">
        <v>169.2</v>
      </c>
      <c r="BJ44" s="60">
        <f t="shared" si="62"/>
        <v>37.516629711751662</v>
      </c>
      <c r="BK44" s="54">
        <f t="shared" si="63"/>
        <v>143.70492753491374</v>
      </c>
      <c r="BL44" s="54">
        <f t="shared" si="64"/>
        <v>194.69507246508624</v>
      </c>
      <c r="BM44" s="61">
        <f t="shared" si="65"/>
        <v>31.86362029598974</v>
      </c>
      <c r="BN44" s="61">
        <f t="shared" si="65"/>
        <v>43.169639127513584</v>
      </c>
      <c r="BO44" s="61">
        <f t="shared" si="66"/>
        <v>5.6530094157619217</v>
      </c>
      <c r="BP44" s="61">
        <f t="shared" si="67"/>
        <v>5.6530094157619217</v>
      </c>
      <c r="BQ44" s="62"/>
      <c r="BR44" s="67"/>
      <c r="BS44" s="4" t="s">
        <v>82</v>
      </c>
      <c r="BT44" s="57">
        <v>452</v>
      </c>
      <c r="BU44" s="57">
        <v>451</v>
      </c>
    </row>
    <row r="45" spans="1:73">
      <c r="B45" s="4" t="s">
        <v>83</v>
      </c>
      <c r="C45" s="38">
        <f t="shared" si="34"/>
        <v>0.90225563909774442</v>
      </c>
      <c r="D45" s="38"/>
      <c r="E45" s="39">
        <f t="shared" si="35"/>
        <v>9.3033401939188312E-2</v>
      </c>
      <c r="F45" s="39">
        <f t="shared" si="36"/>
        <v>1.3183869277808009</v>
      </c>
      <c r="G45" s="39"/>
      <c r="H45" s="38">
        <f t="shared" si="37"/>
        <v>0.60150375939849632</v>
      </c>
      <c r="I45" s="38"/>
      <c r="J45" s="40">
        <f t="shared" si="38"/>
        <v>0.16388952986862035</v>
      </c>
      <c r="K45" s="40">
        <f t="shared" si="38"/>
        <v>1.5400885226170975</v>
      </c>
      <c r="L45" s="40"/>
      <c r="M45" s="38">
        <f t="shared" si="7"/>
        <v>5.7142857142857144</v>
      </c>
      <c r="N45" s="40"/>
      <c r="O45" s="40">
        <f t="shared" si="8"/>
        <v>4.0437686684505483</v>
      </c>
      <c r="P45" s="40">
        <f t="shared" si="8"/>
        <v>7.8433035968811442</v>
      </c>
      <c r="Q45" s="41">
        <f t="shared" si="39"/>
        <v>25.714285714285712</v>
      </c>
      <c r="R45" s="41"/>
      <c r="S45" s="42">
        <f t="shared" si="40"/>
        <v>23.197000017134268</v>
      </c>
      <c r="T45" s="42">
        <f t="shared" si="40"/>
        <v>31.118789456549941</v>
      </c>
      <c r="U45" s="43">
        <f t="shared" si="2"/>
        <v>-5.4045037422642288</v>
      </c>
      <c r="V45" s="4" t="s">
        <v>83</v>
      </c>
      <c r="W45" s="44">
        <v>6</v>
      </c>
      <c r="X45" s="45">
        <f t="shared" si="41"/>
        <v>0.90225563909774442</v>
      </c>
      <c r="Y45" s="46">
        <v>3.2</v>
      </c>
      <c r="Z45" s="47">
        <f t="shared" si="42"/>
        <v>0.48120300751879708</v>
      </c>
      <c r="AA45" s="48">
        <f t="shared" si="43"/>
        <v>0.61867212289560225</v>
      </c>
      <c r="AB45" s="48">
        <f t="shared" si="44"/>
        <v>8.7672730697423251</v>
      </c>
      <c r="AC45" s="49">
        <f t="shared" si="45"/>
        <v>9.3033401939188312E-2</v>
      </c>
      <c r="AD45" s="49">
        <f t="shared" si="45"/>
        <v>1.3183869277808009</v>
      </c>
      <c r="AE45" s="49">
        <f t="shared" si="46"/>
        <v>0.38816960557960878</v>
      </c>
      <c r="AF45" s="49">
        <f t="shared" si="47"/>
        <v>0.83718392026200383</v>
      </c>
      <c r="AG45" s="50"/>
      <c r="AH45" s="4" t="s">
        <v>83</v>
      </c>
      <c r="AI45" s="51">
        <v>4</v>
      </c>
      <c r="AJ45" s="52">
        <f t="shared" si="48"/>
        <v>0.60150375939849632</v>
      </c>
      <c r="AK45" s="46">
        <v>4</v>
      </c>
      <c r="AL45" s="53">
        <f t="shared" si="49"/>
        <v>0.60150375939849632</v>
      </c>
      <c r="AM45" s="54">
        <f t="shared" si="9"/>
        <v>1.0898653736263253</v>
      </c>
      <c r="AN45" s="54">
        <f t="shared" si="50"/>
        <v>10.241588675403698</v>
      </c>
      <c r="AO45" s="49">
        <f t="shared" si="51"/>
        <v>0.16388952986862035</v>
      </c>
      <c r="AP45" s="49">
        <f t="shared" si="51"/>
        <v>1.5400885226170975</v>
      </c>
      <c r="AQ45" s="49">
        <f t="shared" si="52"/>
        <v>0.43761422952987594</v>
      </c>
      <c r="AR45" s="49">
        <f t="shared" si="53"/>
        <v>0.93858476321860118</v>
      </c>
      <c r="AS45" s="55"/>
      <c r="AT45" s="56" t="s">
        <v>83</v>
      </c>
      <c r="AU45" s="51">
        <v>38</v>
      </c>
      <c r="AV45" s="52">
        <f t="shared" si="54"/>
        <v>5.7142857142857144</v>
      </c>
      <c r="AW45" s="46">
        <v>38</v>
      </c>
      <c r="AX45" s="53">
        <f t="shared" si="55"/>
        <v>5.7142857142857144</v>
      </c>
      <c r="AY45" s="54">
        <f t="shared" si="56"/>
        <v>26.891061645196142</v>
      </c>
      <c r="AZ45" s="54">
        <f t="shared" si="57"/>
        <v>52.157968919259609</v>
      </c>
      <c r="BA45" s="49">
        <f t="shared" si="58"/>
        <v>4.0437686684505483</v>
      </c>
      <c r="BB45" s="49">
        <f t="shared" si="58"/>
        <v>7.8433035968811442</v>
      </c>
      <c r="BC45" s="49">
        <f t="shared" si="59"/>
        <v>1.6705170458351661</v>
      </c>
      <c r="BD45" s="49">
        <f t="shared" si="60"/>
        <v>2.1290178825954298</v>
      </c>
      <c r="BE45" s="55"/>
      <c r="BF45" s="4" t="s">
        <v>83</v>
      </c>
      <c r="BG45" s="57">
        <v>171</v>
      </c>
      <c r="BH45" s="58">
        <f t="shared" si="61"/>
        <v>25.714285714285712</v>
      </c>
      <c r="BI45" s="59">
        <v>180.6</v>
      </c>
      <c r="BJ45" s="60">
        <f t="shared" si="62"/>
        <v>27.157894736842103</v>
      </c>
      <c r="BK45" s="54">
        <f t="shared" si="63"/>
        <v>154.2600501139429</v>
      </c>
      <c r="BL45" s="54">
        <f t="shared" si="64"/>
        <v>206.93994988605709</v>
      </c>
      <c r="BM45" s="61">
        <f t="shared" si="65"/>
        <v>23.197000017134268</v>
      </c>
      <c r="BN45" s="61">
        <f t="shared" si="65"/>
        <v>31.118789456549941</v>
      </c>
      <c r="BO45" s="61">
        <f t="shared" si="66"/>
        <v>3.9608947197078344</v>
      </c>
      <c r="BP45" s="61">
        <f t="shared" si="67"/>
        <v>3.9608947197078379</v>
      </c>
      <c r="BQ45" s="62"/>
      <c r="BR45" s="67"/>
      <c r="BS45" s="4" t="s">
        <v>83</v>
      </c>
      <c r="BT45" s="57">
        <v>665</v>
      </c>
      <c r="BU45" s="57">
        <v>665</v>
      </c>
    </row>
    <row r="46" spans="1:73">
      <c r="B46" s="4" t="s">
        <v>84</v>
      </c>
      <c r="C46" s="38">
        <f t="shared" si="34"/>
        <v>0.67226890756302526</v>
      </c>
      <c r="D46" s="38"/>
      <c r="E46" s="39">
        <f t="shared" si="35"/>
        <v>7.0085296246767612E-2</v>
      </c>
      <c r="F46" s="39">
        <f t="shared" si="36"/>
        <v>1.350148758400449</v>
      </c>
      <c r="G46" s="39"/>
      <c r="H46" s="38">
        <f t="shared" si="37"/>
        <v>1.0084033613445378</v>
      </c>
      <c r="I46" s="38"/>
      <c r="J46" s="40">
        <f t="shared" si="38"/>
        <v>0.10432919441747086</v>
      </c>
      <c r="K46" s="40">
        <f t="shared" si="38"/>
        <v>1.4784608886580648</v>
      </c>
      <c r="L46" s="40"/>
      <c r="M46" s="38">
        <f t="shared" si="7"/>
        <v>5.3781512605042021</v>
      </c>
      <c r="N46" s="40"/>
      <c r="O46" s="40">
        <f t="shared" si="8"/>
        <v>3.8306377019780511</v>
      </c>
      <c r="P46" s="40">
        <f t="shared" si="8"/>
        <v>7.815222473721632</v>
      </c>
      <c r="Q46" s="41">
        <f t="shared" si="39"/>
        <v>26.890756302521009</v>
      </c>
      <c r="R46" s="41"/>
      <c r="S46" s="42">
        <f t="shared" si="40"/>
        <v>26.826903736347806</v>
      </c>
      <c r="T46" s="42">
        <f t="shared" si="40"/>
        <v>35.837514476131119</v>
      </c>
      <c r="U46" s="43">
        <f t="shared" si="2"/>
        <v>-8.9467581736101103</v>
      </c>
      <c r="V46" s="4" t="s">
        <v>84</v>
      </c>
      <c r="W46" s="44">
        <v>4</v>
      </c>
      <c r="X46" s="45">
        <f t="shared" si="41"/>
        <v>0.67226890756302526</v>
      </c>
      <c r="Y46" s="46">
        <v>2.8</v>
      </c>
      <c r="Z46" s="47">
        <f t="shared" si="42"/>
        <v>0.47217537942664412</v>
      </c>
      <c r="AA46" s="48">
        <f t="shared" si="43"/>
        <v>0.41560580674333192</v>
      </c>
      <c r="AB46" s="48">
        <f t="shared" si="44"/>
        <v>8.0063821373146631</v>
      </c>
      <c r="AC46" s="49">
        <f t="shared" si="45"/>
        <v>7.0085296246767612E-2</v>
      </c>
      <c r="AD46" s="49">
        <f t="shared" si="45"/>
        <v>1.350148758400449</v>
      </c>
      <c r="AE46" s="49">
        <f t="shared" si="46"/>
        <v>0.40209008317987649</v>
      </c>
      <c r="AF46" s="49">
        <f t="shared" si="47"/>
        <v>0.8779733789738049</v>
      </c>
      <c r="AH46" s="4" t="s">
        <v>84</v>
      </c>
      <c r="AI46" s="51">
        <v>6</v>
      </c>
      <c r="AJ46" s="52">
        <f t="shared" si="48"/>
        <v>1.0084033613445378</v>
      </c>
      <c r="AK46" s="46">
        <v>3.2</v>
      </c>
      <c r="AL46" s="53">
        <f t="shared" si="49"/>
        <v>0.53962900505902189</v>
      </c>
      <c r="AM46" s="54">
        <f t="shared" si="9"/>
        <v>0.61867212289560225</v>
      </c>
      <c r="AN46" s="54">
        <f t="shared" si="50"/>
        <v>8.7672730697423251</v>
      </c>
      <c r="AO46" s="49">
        <f t="shared" si="51"/>
        <v>0.10432919441747086</v>
      </c>
      <c r="AP46" s="49">
        <f t="shared" si="51"/>
        <v>1.4784608886580648</v>
      </c>
      <c r="AQ46" s="49">
        <f t="shared" si="52"/>
        <v>0.43529981064155104</v>
      </c>
      <c r="AR46" s="49">
        <f t="shared" si="53"/>
        <v>0.9388318835990429</v>
      </c>
      <c r="AT46" s="56" t="s">
        <v>84</v>
      </c>
      <c r="AU46" s="51">
        <v>32</v>
      </c>
      <c r="AV46" s="52">
        <f t="shared" si="54"/>
        <v>5.3781512605042021</v>
      </c>
      <c r="AW46" s="46">
        <v>33.4</v>
      </c>
      <c r="AX46" s="53">
        <f t="shared" si="55"/>
        <v>5.6323777403035411</v>
      </c>
      <c r="AY46" s="54">
        <f t="shared" si="56"/>
        <v>22.715681572729842</v>
      </c>
      <c r="AZ46" s="54">
        <f t="shared" si="57"/>
        <v>46.344269269169281</v>
      </c>
      <c r="BA46" s="49">
        <f t="shared" si="58"/>
        <v>3.8306377019780511</v>
      </c>
      <c r="BB46" s="49">
        <f t="shared" si="58"/>
        <v>7.815222473721632</v>
      </c>
      <c r="BC46" s="49">
        <f t="shared" si="59"/>
        <v>1.80174003832549</v>
      </c>
      <c r="BD46" s="49">
        <f t="shared" si="60"/>
        <v>2.1828447334180909</v>
      </c>
      <c r="BF46" s="4" t="s">
        <v>84</v>
      </c>
      <c r="BG46" s="57">
        <v>160</v>
      </c>
      <c r="BH46" s="58">
        <f t="shared" si="61"/>
        <v>26.890756302521009</v>
      </c>
      <c r="BI46" s="59">
        <v>185.8</v>
      </c>
      <c r="BJ46" s="60">
        <f t="shared" si="62"/>
        <v>31.332209106239461</v>
      </c>
      <c r="BK46" s="54">
        <f t="shared" si="63"/>
        <v>159.08353915654249</v>
      </c>
      <c r="BL46" s="54">
        <f t="shared" si="64"/>
        <v>212.51646084345754</v>
      </c>
      <c r="BM46" s="61">
        <f t="shared" si="65"/>
        <v>26.826903736347806</v>
      </c>
      <c r="BN46" s="61">
        <f t="shared" si="65"/>
        <v>35.837514476131119</v>
      </c>
      <c r="BO46" s="61">
        <f t="shared" si="66"/>
        <v>4.505305369891655</v>
      </c>
      <c r="BP46" s="61">
        <f t="shared" si="67"/>
        <v>4.5053053698916585</v>
      </c>
      <c r="BQ46" s="62"/>
      <c r="BR46" s="67"/>
      <c r="BS46" s="4" t="s">
        <v>84</v>
      </c>
      <c r="BT46" s="57">
        <v>595</v>
      </c>
      <c r="BU46" s="57">
        <v>593</v>
      </c>
    </row>
    <row r="47" spans="1:73" ht="12" customHeight="1">
      <c r="B47" s="4"/>
      <c r="C47" s="38"/>
      <c r="D47" s="38"/>
      <c r="E47" s="39"/>
      <c r="F47" s="39"/>
      <c r="G47" s="39"/>
      <c r="H47" s="38"/>
      <c r="I47" s="38"/>
      <c r="J47" s="40"/>
      <c r="K47" s="40"/>
      <c r="L47" s="40"/>
      <c r="M47" s="38"/>
      <c r="N47" s="40"/>
      <c r="O47" s="40"/>
      <c r="P47" s="40"/>
      <c r="Q47" s="41"/>
      <c r="R47" s="41"/>
      <c r="S47" s="42"/>
      <c r="T47" s="42"/>
      <c r="U47" s="43">
        <f t="shared" si="2"/>
        <v>0</v>
      </c>
      <c r="W47" s="4"/>
      <c r="X47" s="45"/>
      <c r="Y47" s="46"/>
      <c r="Z47" s="47"/>
      <c r="AA47" s="48"/>
      <c r="AB47" s="48"/>
      <c r="AC47" s="49"/>
      <c r="AD47" s="49"/>
      <c r="AE47" s="49"/>
      <c r="AF47" s="49"/>
      <c r="AI47" s="51"/>
      <c r="AJ47" s="52"/>
      <c r="AK47" s="46"/>
      <c r="AL47" s="53"/>
      <c r="AM47" s="54">
        <f t="shared" si="9"/>
        <v>0</v>
      </c>
      <c r="AN47" s="54"/>
      <c r="AO47" s="49"/>
      <c r="AP47" s="49"/>
      <c r="AQ47" s="49"/>
      <c r="AR47" s="49"/>
      <c r="AT47" s="56"/>
      <c r="AU47" s="51"/>
      <c r="AV47" s="52"/>
      <c r="AW47" s="46"/>
      <c r="AX47" s="53"/>
      <c r="AY47" s="54"/>
      <c r="AZ47" s="54"/>
      <c r="BA47" s="49"/>
      <c r="BB47" s="49"/>
      <c r="BC47" s="49"/>
      <c r="BD47" s="49"/>
      <c r="BG47" s="57"/>
      <c r="BH47" s="58"/>
      <c r="BI47" s="59"/>
      <c r="BJ47" s="60"/>
      <c r="BK47" s="54"/>
      <c r="BL47" s="54"/>
      <c r="BM47" s="61"/>
      <c r="BN47" s="61"/>
      <c r="BO47" s="61"/>
      <c r="BP47" s="61"/>
      <c r="BT47" s="57"/>
      <c r="BU47" s="57"/>
    </row>
    <row r="48" spans="1:73">
      <c r="B48" s="37" t="s">
        <v>85</v>
      </c>
      <c r="C48" s="38">
        <f>X48</f>
        <v>0.5714285714285714</v>
      </c>
      <c r="D48" s="38"/>
      <c r="E48" s="39">
        <f>IF(Z48=0,$AF$4,AC48)</f>
        <v>0.19316090843922448</v>
      </c>
      <c r="F48" s="39">
        <f>IF($Z48=0,$AF$4,AD48)</f>
        <v>1.5679577439929333</v>
      </c>
      <c r="G48" s="39"/>
      <c r="H48" s="38">
        <f>AJ48</f>
        <v>0.2857142857142857</v>
      </c>
      <c r="I48" s="38"/>
      <c r="J48" s="40">
        <f>AO48</f>
        <v>8.8508172088068993E-2</v>
      </c>
      <c r="K48" s="40">
        <f>AP48</f>
        <v>1.2542593805067705</v>
      </c>
      <c r="L48" s="40"/>
      <c r="M48" s="38">
        <f t="shared" si="7"/>
        <v>6</v>
      </c>
      <c r="N48" s="40"/>
      <c r="O48" s="40">
        <f t="shared" si="8"/>
        <v>6.5502605078694227</v>
      </c>
      <c r="P48" s="40">
        <f t="shared" si="8"/>
        <v>11.04891178921936</v>
      </c>
      <c r="Q48" s="41">
        <f>BH48</f>
        <v>38.428571428571431</v>
      </c>
      <c r="R48" s="41"/>
      <c r="S48" s="42">
        <f>BM48</f>
        <v>31.62712735210685</v>
      </c>
      <c r="T48" s="42">
        <f>BN48</f>
        <v>40.533101546319479</v>
      </c>
      <c r="U48" s="43">
        <f t="shared" si="2"/>
        <v>-2.1045301177480482</v>
      </c>
      <c r="V48" s="37" t="s">
        <v>85</v>
      </c>
      <c r="W48" s="44">
        <v>4</v>
      </c>
      <c r="X48" s="45">
        <f>W48/BT48*100</f>
        <v>0.5714285714285714</v>
      </c>
      <c r="Y48" s="46">
        <v>4.5999999999999996</v>
      </c>
      <c r="Z48" s="47">
        <f>Y48/BU48*100</f>
        <v>0.6580829756795421</v>
      </c>
      <c r="AA48" s="48">
        <f>IF(Y48&lt;1,0,IF(Y48&gt;100,Y48-(1.96*SQRT(Y48)),CHIINV(0.975,2*Y48)/2))</f>
        <v>1.3501947499901792</v>
      </c>
      <c r="AB48" s="48">
        <f>IF(Y48=0,0,IF(Y48&gt;100,Y48+(1.96*SQRT(Y48)),CHIINV(0.025,2*(Y48+1))/2))</f>
        <v>10.960024630510603</v>
      </c>
      <c r="AC48" s="49">
        <f>(AA48/$BU48)*100</f>
        <v>0.19316090843922448</v>
      </c>
      <c r="AD48" s="49">
        <f>(AB48/$BU48)*100</f>
        <v>1.5679577439929333</v>
      </c>
      <c r="AE48" s="49">
        <f>Z48-AC48</f>
        <v>0.46492206724031759</v>
      </c>
      <c r="AF48" s="49">
        <f>AD48-Z48</f>
        <v>0.9098747683133912</v>
      </c>
      <c r="AG48" s="50"/>
      <c r="AH48" s="37" t="s">
        <v>85</v>
      </c>
      <c r="AI48" s="51">
        <v>2</v>
      </c>
      <c r="AJ48" s="52">
        <f>AI48/BT48*100</f>
        <v>0.2857142857142857</v>
      </c>
      <c r="AK48" s="46">
        <v>3</v>
      </c>
      <c r="AL48" s="53">
        <f>AK48/BU48*100</f>
        <v>0.42918454935622319</v>
      </c>
      <c r="AM48" s="54">
        <f t="shared" si="9"/>
        <v>0.61867212289560225</v>
      </c>
      <c r="AN48" s="54">
        <f>IF(AK48=0,0,IF(AK48&gt;100,AK48+(1.96*SQRT(AK48)),CHIINV(0.025,2*(AK48+1))/2))</f>
        <v>8.7672730697423251</v>
      </c>
      <c r="AO48" s="49">
        <f>(AM48/$BU48)*100</f>
        <v>8.8508172088068993E-2</v>
      </c>
      <c r="AP48" s="49">
        <f>(AN48/$BU48)*100</f>
        <v>1.2542593805067705</v>
      </c>
      <c r="AQ48" s="49">
        <f>AL48-AO48</f>
        <v>0.3406763772681542</v>
      </c>
      <c r="AR48" s="49">
        <f>AP48-AL48</f>
        <v>0.82507483115054736</v>
      </c>
      <c r="AS48" s="55"/>
      <c r="AT48" s="68" t="s">
        <v>85</v>
      </c>
      <c r="AU48" s="51">
        <v>42</v>
      </c>
      <c r="AV48" s="52">
        <f>AU48/BT48*100</f>
        <v>6</v>
      </c>
      <c r="AW48" s="46">
        <v>60.4</v>
      </c>
      <c r="AX48" s="53">
        <f>AW48/BU48*100</f>
        <v>8.6409155937052944</v>
      </c>
      <c r="AY48" s="54">
        <f>IF(AW48=0,0,IF(AW48&gt;100,AW48-(1.96*SQRT(AW48)),CHIINV(0.975,2*AW48)/2))</f>
        <v>45.786320950007266</v>
      </c>
      <c r="AZ48" s="54">
        <f>IF(AW48=0,0,IF(AW48&gt;100,AW48+(1.96*SQRT(AW48)),CHIINV(0.025,2*(AW48+1))/2))</f>
        <v>77.231893406643337</v>
      </c>
      <c r="BA48" s="49">
        <f>(AY48/$BU48)*100</f>
        <v>6.5502605078694227</v>
      </c>
      <c r="BB48" s="49">
        <f>(AZ48/$BU48)*100</f>
        <v>11.04891178921936</v>
      </c>
      <c r="BC48" s="49">
        <f>AX48-BA48</f>
        <v>2.0906550858358717</v>
      </c>
      <c r="BD48" s="49">
        <f>BB48-AX48</f>
        <v>2.4079961955140661</v>
      </c>
      <c r="BE48" s="55"/>
      <c r="BF48" s="37" t="s">
        <v>85</v>
      </c>
      <c r="BG48" s="57">
        <v>269</v>
      </c>
      <c r="BH48" s="58">
        <f>BG48/BT48*100</f>
        <v>38.428571428571431</v>
      </c>
      <c r="BI48" s="59">
        <v>252.2</v>
      </c>
      <c r="BJ48" s="60">
        <f>BI48/BU48*100</f>
        <v>36.080114449213156</v>
      </c>
      <c r="BK48" s="54">
        <f>IF(BI48=0,0,IF(BI48&gt;100,BI48-(1.96*SQRT(BI48)),CHIINV(0.975,2*BI48)/2))</f>
        <v>221.07362019122687</v>
      </c>
      <c r="BL48" s="54">
        <f>IF(BI48=0,0,IF(BI48&gt;100,BI48+(1.96*SQRT(BI48)),CHIINV(0.025,2*(BI48+1))/2))</f>
        <v>283.32637980877314</v>
      </c>
      <c r="BM48" s="61">
        <f>(BK48/$BU48)*100</f>
        <v>31.62712735210685</v>
      </c>
      <c r="BN48" s="61">
        <f>(BL48/$BU48)*100</f>
        <v>40.533101546319479</v>
      </c>
      <c r="BO48" s="61">
        <f>BJ48-BM48</f>
        <v>4.4529870971063055</v>
      </c>
      <c r="BP48" s="61">
        <f>BN48-BJ48</f>
        <v>4.4529870971063232</v>
      </c>
      <c r="BQ48" s="62"/>
      <c r="BR48" s="67"/>
      <c r="BS48" s="37" t="s">
        <v>85</v>
      </c>
      <c r="BT48" s="57">
        <v>700</v>
      </c>
      <c r="BU48" s="57">
        <v>699</v>
      </c>
    </row>
    <row r="49" spans="1:73">
      <c r="B49" s="4"/>
      <c r="C49" s="38"/>
      <c r="D49" s="38"/>
      <c r="E49" s="39"/>
      <c r="F49" s="39"/>
      <c r="G49" s="39"/>
      <c r="H49" s="38"/>
      <c r="I49" s="38"/>
      <c r="J49" s="40"/>
      <c r="K49" s="40"/>
      <c r="L49" s="40"/>
      <c r="M49" s="38"/>
      <c r="N49" s="40"/>
      <c r="O49" s="40"/>
      <c r="P49" s="40"/>
      <c r="Q49" s="41"/>
      <c r="R49" s="41"/>
      <c r="S49" s="42"/>
      <c r="T49" s="42"/>
      <c r="U49" s="43">
        <f t="shared" si="2"/>
        <v>0</v>
      </c>
      <c r="W49" s="69"/>
      <c r="X49" s="45"/>
      <c r="Y49" s="46"/>
      <c r="Z49" s="47"/>
      <c r="AA49" s="48"/>
      <c r="AB49" s="48"/>
      <c r="AC49" s="49"/>
      <c r="AD49" s="49"/>
      <c r="AE49" s="49"/>
      <c r="AF49" s="49"/>
      <c r="AI49" s="51"/>
      <c r="AJ49" s="52"/>
      <c r="AK49" s="46"/>
      <c r="AL49" s="53"/>
      <c r="AM49" s="54"/>
      <c r="AN49" s="54"/>
      <c r="AO49" s="49"/>
      <c r="AP49" s="49"/>
      <c r="AQ49" s="49"/>
      <c r="AR49" s="49"/>
      <c r="AT49" s="56"/>
      <c r="AU49" s="51"/>
      <c r="AV49" s="52"/>
      <c r="AW49" s="46"/>
      <c r="AX49" s="53"/>
      <c r="AY49" s="54"/>
      <c r="AZ49" s="54"/>
      <c r="BA49" s="49"/>
      <c r="BB49" s="49"/>
      <c r="BC49" s="49"/>
      <c r="BD49" s="49"/>
      <c r="BG49" s="57"/>
      <c r="BH49" s="58"/>
      <c r="BI49" s="59"/>
      <c r="BJ49" s="60"/>
      <c r="BK49" s="54"/>
      <c r="BL49" s="54"/>
      <c r="BM49" s="61"/>
      <c r="BN49" s="61"/>
      <c r="BO49" s="61"/>
      <c r="BP49" s="61"/>
      <c r="BT49" s="57"/>
      <c r="BU49" s="57"/>
    </row>
    <row r="50" spans="1:73" ht="26.25" customHeight="1">
      <c r="B50" s="37" t="s">
        <v>86</v>
      </c>
      <c r="C50" s="38">
        <f>X50</f>
        <v>0.74818455218954005</v>
      </c>
      <c r="D50" s="38"/>
      <c r="E50" s="39">
        <f>IF(Z50=0,$AF$4,AC50)</f>
        <v>0.68380627403899519</v>
      </c>
      <c r="F50" s="39">
        <f>IF($Z50=0,$AF$4,AD50)</f>
        <v>0.89437128921974418</v>
      </c>
      <c r="G50" s="39"/>
      <c r="H50" s="38">
        <f>AJ50</f>
        <v>0.51712755813100564</v>
      </c>
      <c r="I50" s="38"/>
      <c r="J50" s="40">
        <f>AO50</f>
        <v>0.45667402856026118</v>
      </c>
      <c r="K50" s="40">
        <f>AP50</f>
        <v>0.63152254888598736</v>
      </c>
      <c r="L50" s="38"/>
      <c r="M50" s="38">
        <f t="shared" si="7"/>
        <v>5.6884031394410624</v>
      </c>
      <c r="N50" s="40"/>
      <c r="O50" s="40">
        <f t="shared" si="8"/>
        <v>6.0534873726823184</v>
      </c>
      <c r="P50" s="40">
        <f t="shared" si="8"/>
        <v>6.6509151430409528</v>
      </c>
      <c r="Q50" s="41">
        <f>BH50</f>
        <v>33.253869287757645</v>
      </c>
      <c r="R50" s="41"/>
      <c r="S50" s="42">
        <f>BM50</f>
        <v>33.821731247888771</v>
      </c>
      <c r="T50" s="42">
        <f>BN50</f>
        <v>35.214395708378596</v>
      </c>
      <c r="U50" s="43">
        <f t="shared" si="2"/>
        <v>-1.9605264206209512</v>
      </c>
      <c r="V50" s="37" t="s">
        <v>86</v>
      </c>
      <c r="W50" s="69">
        <v>204</v>
      </c>
      <c r="X50" s="45">
        <f>W50/BT50*100</f>
        <v>0.74818455218954005</v>
      </c>
      <c r="Y50" s="46">
        <v>215.8</v>
      </c>
      <c r="Z50" s="47">
        <f>Y50/BU50*100</f>
        <v>0.78908878162936968</v>
      </c>
      <c r="AA50" s="48">
        <f>IF(Y50&lt;1,0,IF(Y50&gt;100,Y50-(1.96*SQRT(Y50)),CHIINV(0.975,2*Y50)/2))</f>
        <v>187.00733982418438</v>
      </c>
      <c r="AB50" s="48">
        <f>IF(Y50=0,0,IF(Y50&gt;100,Y50+(1.96*SQRT(Y50)),CHIINV(0.025,2*(Y50+1))/2))</f>
        <v>244.59266017581564</v>
      </c>
      <c r="AC50" s="49">
        <f>(AA50/$BU50)*100</f>
        <v>0.68380627403899519</v>
      </c>
      <c r="AD50" s="49">
        <f>(AB50/$BU50)*100</f>
        <v>0.89437128921974418</v>
      </c>
      <c r="AE50" s="49">
        <f>Z50-AC50</f>
        <v>0.1052825075903745</v>
      </c>
      <c r="AF50" s="49">
        <f>AD50-Z50</f>
        <v>0.1052825075903745</v>
      </c>
      <c r="AH50" s="37" t="s">
        <v>86</v>
      </c>
      <c r="AI50" s="51">
        <v>141</v>
      </c>
      <c r="AJ50" s="52">
        <f>AI50/BT50*100</f>
        <v>0.51712755813100564</v>
      </c>
      <c r="AK50" s="46">
        <v>148.80000000000001</v>
      </c>
      <c r="AL50" s="53">
        <f>AK50/BU50*100</f>
        <v>0.54409828872312416</v>
      </c>
      <c r="AM50" s="54">
        <f t="shared" si="9"/>
        <v>124.89121333066022</v>
      </c>
      <c r="AN50" s="54">
        <f>IF(AK50=0,0,IF(AK50&gt;100,AK50+(1.96*SQRT(AK50)),CHIINV(0.025,2*(AK50+1))/2))</f>
        <v>172.70878666933982</v>
      </c>
      <c r="AO50" s="49">
        <f>(AM50/$BU50)*100</f>
        <v>0.45667402856026118</v>
      </c>
      <c r="AP50" s="49">
        <f>(AN50/$BU50)*100</f>
        <v>0.63152254888598736</v>
      </c>
      <c r="AQ50" s="49">
        <f>AL50-AO50</f>
        <v>8.7424260162862977E-2</v>
      </c>
      <c r="AR50" s="49">
        <f>AP50-AL50</f>
        <v>8.7424260162863199E-2</v>
      </c>
      <c r="AS50" s="55"/>
      <c r="AT50" s="68" t="s">
        <v>86</v>
      </c>
      <c r="AU50" s="51">
        <v>1551</v>
      </c>
      <c r="AV50" s="52">
        <f>AU50/BT50*100</f>
        <v>5.6884031394410624</v>
      </c>
      <c r="AW50" s="46">
        <v>1737.2</v>
      </c>
      <c r="AX50" s="53">
        <f>AW50/BU50*100</f>
        <v>6.3522012578616351</v>
      </c>
      <c r="AY50" s="54">
        <f>IF(AW50=0,0,IF(AW50&gt;100,AW50-(1.96*SQRT(AW50)),CHIINV(0.975,2*AW50)/2))</f>
        <v>1655.5077266811604</v>
      </c>
      <c r="AZ50" s="54">
        <f>IF(AW50=0,0,IF(AW50&gt;100,AW50+(1.96*SQRT(AW50)),CHIINV(0.025,2*(AW50+1))/2))</f>
        <v>1818.8922733188397</v>
      </c>
      <c r="BA50" s="49">
        <f>(AY50/$BU50)*100</f>
        <v>6.0534873726823184</v>
      </c>
      <c r="BB50" s="49">
        <f>(AZ50/$BU50)*100</f>
        <v>6.6509151430409528</v>
      </c>
      <c r="BC50" s="49">
        <f>AX50-BA50</f>
        <v>0.29871388517931674</v>
      </c>
      <c r="BD50" s="49">
        <f>BB50-AX50</f>
        <v>0.29871388517931763</v>
      </c>
      <c r="BE50" s="55"/>
      <c r="BF50" s="37" t="s">
        <v>86</v>
      </c>
      <c r="BG50" s="57">
        <v>9067</v>
      </c>
      <c r="BH50" s="58">
        <f>BG50/BT50*100</f>
        <v>33.253869287757645</v>
      </c>
      <c r="BI50" s="59">
        <v>9440</v>
      </c>
      <c r="BJ50" s="60">
        <f>BI50/BU50*100</f>
        <v>34.518063478133683</v>
      </c>
      <c r="BK50" s="54">
        <f>IF(BI50=0,0,IF(BI50&gt;100,BI50-(1.96*SQRT(BI50)),CHIINV(0.975,2*BI50)/2))</f>
        <v>9249.5670616726202</v>
      </c>
      <c r="BL50" s="54">
        <f>IF(BI50=0,0,IF(BI50&gt;100,BI50+(1.96*SQRT(BI50)),CHIINV(0.025,2*(BI50+1))/2))</f>
        <v>9630.4329383273798</v>
      </c>
      <c r="BM50" s="61">
        <f>(BK50/$BU50)*100</f>
        <v>33.821731247888771</v>
      </c>
      <c r="BN50" s="61">
        <f>(BL50/$BU50)*100</f>
        <v>35.214395708378596</v>
      </c>
      <c r="BO50" s="61">
        <f>BJ50-BM50</f>
        <v>0.69633223024491286</v>
      </c>
      <c r="BP50" s="61">
        <f>BN50-BJ50</f>
        <v>0.69633223024491286</v>
      </c>
      <c r="BQ50" s="62"/>
      <c r="BR50" s="63"/>
      <c r="BS50" s="37" t="s">
        <v>86</v>
      </c>
      <c r="BT50" s="57">
        <v>27266</v>
      </c>
      <c r="BU50" s="57">
        <v>27348</v>
      </c>
    </row>
    <row r="51" spans="1:73" ht="15" customHeight="1" thickBot="1">
      <c r="A51" s="70"/>
      <c r="B51" s="71"/>
      <c r="C51" s="71"/>
      <c r="D51" s="71"/>
      <c r="E51" s="72"/>
      <c r="F51" s="72"/>
      <c r="G51" s="70"/>
      <c r="H51" s="71"/>
      <c r="I51" s="71"/>
      <c r="J51" s="72"/>
      <c r="K51" s="72"/>
      <c r="L51" s="71"/>
      <c r="M51" s="71"/>
      <c r="N51" s="71"/>
      <c r="O51" s="71"/>
      <c r="P51" s="71"/>
      <c r="Q51" s="71"/>
      <c r="R51" s="71"/>
      <c r="S51" s="72"/>
      <c r="T51" s="72"/>
      <c r="V51" s="71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71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71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71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71"/>
      <c r="BT51" s="35"/>
    </row>
    <row r="52" spans="1:73" ht="23.25" customHeight="1"/>
    <row r="100" ht="6.75" customHeight="1"/>
    <row r="104" ht="9" customHeight="1"/>
  </sheetData>
  <mergeCells count="7">
    <mergeCell ref="S6:T6"/>
    <mergeCell ref="C6:C7"/>
    <mergeCell ref="E6:F6"/>
    <mergeCell ref="H6:H7"/>
    <mergeCell ref="J6:K6"/>
    <mergeCell ref="M6:M7"/>
    <mergeCell ref="O6:P6"/>
  </mergeCells>
  <pageMargins left="0.74803149606299213" right="0.74803149606299213" top="0.47244094488188981" bottom="0.43307086614173229" header="0.51181102362204722" footer="0.19685039370078741"/>
  <pageSetup paperSize="9" scale="52" fitToWidth="6" orientation="portrait" horizontalDpi="300" verticalDpi="300" r:id="rId1"/>
  <headerFooter alignWithMargins="0"/>
  <colBreaks count="1" manualBreakCount="1">
    <brk id="2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H</vt:lpstr>
      <vt:lpstr>'Appendix H'!Print_Area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2013-10-22T14:54:47Z</dcterms:created>
  <dcterms:modified xsi:type="dcterms:W3CDTF">2013-10-22T14:55:21Z</dcterms:modified>
</cp:coreProperties>
</file>