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85" windowWidth="7680" windowHeight="8910" tabRatio="753" activeTab="3"/>
  </bookViews>
  <sheets>
    <sheet name="comments" sheetId="1" r:id="rId1"/>
    <sheet name="Fig9.1" sheetId="2" state="hidden" r:id="rId2"/>
    <sheet name="fig8.1data" sheetId="3" r:id="rId3"/>
    <sheet name="T8.1" sheetId="4" r:id="rId4"/>
    <sheet name="T8.2" sheetId="5" r:id="rId5"/>
    <sheet name="T8.2(cont'd)" sheetId="6" r:id="rId6"/>
    <sheet name="T8.3" sheetId="7" r:id="rId7"/>
    <sheet name="T8.4" sheetId="8" r:id="rId8"/>
    <sheet name="T8.5-8.7" sheetId="9" r:id="rId9"/>
    <sheet name="Sheet1" sheetId="10" state="hidden" r:id="rId10"/>
    <sheet name="T8.8" sheetId="11" r:id="rId11"/>
    <sheet name="T8.9-8.10" sheetId="12" r:id="rId12"/>
    <sheet name="T8.11-8.12" sheetId="13" r:id="rId13"/>
    <sheet name="T8.13" sheetId="14" r:id="rId14"/>
    <sheet name="T8.14-8.16" sheetId="15" r:id="rId15"/>
    <sheet name="Aberdeen 8.16" sheetId="16" r:id="rId16"/>
    <sheet name="Edinburgh 8.16" sheetId="17" r:id="rId17"/>
    <sheet name="Glasgow 8.16" sheetId="18" r:id="rId18"/>
    <sheet name="Inverness 8.16" sheetId="19" r:id="rId19"/>
    <sheet name="England_Wales 8.16" sheetId="20" r:id="rId20"/>
  </sheets>
  <definedNames>
    <definedName name="_xlnm.Print_Area" localSheetId="2">'fig8.1data'!$A$2:$I$49</definedName>
    <definedName name="_xlnm.Print_Area" localSheetId="3">'T8.1'!$A$1:$Y$59</definedName>
    <definedName name="_xlnm.Print_Area" localSheetId="14">'T8.14-8.16'!$A$1:$S$84</definedName>
    <definedName name="_xlnm.Print_Area" localSheetId="5">'T8.2(cont''d)'!$A$1:$P$85</definedName>
    <definedName name="_xlnm.Print_Area" localSheetId="6">'T8.3'!$A$1:$T$94</definedName>
    <definedName name="_xlnm.Print_Area" localSheetId="7">'T8.4'!$A$1:$I$61</definedName>
    <definedName name="_xlnm.Print_Area" localSheetId="8">'T8.5-8.7'!$A$1:$J$84</definedName>
    <definedName name="_xlnm.Print_Area" localSheetId="10">'T8.8'!$A$1:$Z$80</definedName>
  </definedNames>
  <calcPr fullCalcOnLoad="1"/>
</workbook>
</file>

<file path=xl/sharedStrings.xml><?xml version="1.0" encoding="utf-8"?>
<sst xmlns="http://schemas.openxmlformats.org/spreadsheetml/2006/main" count="2307" uniqueCount="685">
  <si>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</si>
  <si>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</si>
  <si>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</si>
  <si>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</si>
  <si>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</si>
  <si>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</si>
  <si>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</si>
  <si>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</si>
  <si>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</si>
  <si>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</si>
  <si>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</si>
  <si>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</si>
  <si>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</si>
  <si>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</si>
  <si>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</si>
  <si>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</si>
  <si>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</si>
  <si>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</si>
  <si>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</si>
  <si>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</si>
  <si>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</si>
  <si>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</si>
  <si>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</si>
  <si>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</si>
  <si>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</si>
  <si>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</si>
  <si>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</si>
  <si>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</si>
  <si>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</si>
  <si>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Terminal passengers</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</si>
  <si>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</si>
  <si>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</si>
  <si>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</si>
  <si>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</si>
  <si>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</si>
  <si>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</si>
  <si>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</si>
  <si>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</si>
  <si>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</si>
  <si>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</si>
  <si>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</si>
  <si>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</si>
  <si>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</si>
  <si>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</si>
  <si>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</si>
  <si>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</si>
  <si>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</si>
  <si>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</si>
  <si>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</si>
  <si>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</si>
  <si>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</si>
  <si>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</si>
  <si>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</si>
  <si>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</si>
  <si>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</si>
  <si>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</si>
  <si>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</si>
  <si>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</si>
  <si>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</si>
  <si>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</si>
  <si>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</si>
  <si>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</si>
  <si>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</si>
  <si>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</si>
  <si>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</si>
  <si>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</si>
  <si>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</si>
  <si>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</si>
  <si>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</si>
  <si>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</si>
  <si>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</si>
  <si>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</si>
  <si>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</si>
  <si>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</si>
  <si>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</si>
  <si>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</si>
  <si>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</si>
  <si>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</si>
  <si>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</si>
  <si>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</si>
  <si>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</si>
  <si>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</si>
  <si>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</si>
  <si>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</si>
  <si>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</si>
  <si>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</si>
  <si>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</si>
  <si>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</si>
  <si>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</si>
  <si>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</si>
  <si>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</si>
  <si>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</si>
  <si>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</si>
  <si>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</si>
  <si>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</si>
  <si>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</si>
  <si>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</si>
  <si>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</si>
  <si>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</si>
  <si>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</si>
  <si>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</si>
  <si>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</si>
  <si>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Spain (Canary Islands)</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</si>
  <si>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</si>
  <si>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</si>
  <si>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</si>
  <si>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</si>
  <si>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</si>
  <si>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</si>
  <si>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</si>
  <si>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</si>
  <si>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</si>
  <si>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</si>
  <si>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</si>
  <si>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</si>
  <si>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</si>
  <si>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</si>
  <si>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</si>
  <si>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</si>
  <si>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</si>
  <si>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</si>
  <si>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Spain (other than  Canary Islands)</t>
  </si>
  <si>
    <t>Portugal (other than Madeira)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</si>
  <si>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</si>
  <si>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</si>
  <si>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</si>
  <si>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</si>
  <si>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</si>
  <si>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</si>
  <si>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</si>
  <si>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</si>
  <si>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</si>
  <si>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</si>
  <si>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</si>
  <si>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</si>
  <si>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</si>
  <si>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</si>
  <si>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</si>
  <si>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</si>
  <si>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</si>
  <si>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</si>
  <si>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</si>
  <si>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</si>
  <si>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</si>
  <si>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</si>
  <si>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</si>
  <si>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</si>
  <si>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</si>
  <si>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</si>
  <si>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</si>
  <si>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</si>
  <si>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</si>
  <si>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</si>
  <si>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</si>
  <si>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</si>
  <si>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</si>
  <si>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</si>
  <si>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</si>
  <si>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</si>
  <si>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</si>
  <si>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</si>
  <si>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</si>
  <si>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</si>
  <si>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</si>
  <si>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</si>
  <si>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</si>
  <si>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</si>
  <si>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</si>
  <si>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</si>
  <si>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</si>
  <si>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</si>
  <si>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</si>
  <si>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</si>
  <si>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</si>
  <si>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</si>
  <si>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</si>
  <si>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</si>
  <si>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</si>
  <si>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</si>
  <si>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</si>
  <si>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</si>
  <si>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</si>
  <si>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</si>
  <si>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</si>
  <si>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</si>
  <si>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</si>
  <si>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</si>
  <si>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</si>
  <si>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</si>
  <si>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</si>
  <si>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</si>
  <si>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</si>
  <si>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</si>
  <si>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</si>
  <si>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</si>
  <si>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</si>
  <si>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</si>
  <si>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</si>
  <si>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</si>
  <si>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</si>
  <si>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</si>
  <si>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</si>
  <si>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</si>
  <si>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</si>
  <si>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</si>
  <si>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</si>
  <si>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</si>
  <si>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</si>
  <si>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</si>
  <si>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</si>
  <si>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</si>
  <si>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</si>
  <si>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</si>
  <si>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</si>
  <si>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</si>
  <si>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</si>
  <si>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</si>
  <si>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</si>
  <si>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</si>
  <si>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</si>
  <si>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</si>
  <si>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</si>
  <si>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</si>
  <si>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</si>
  <si>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</si>
  <si>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</si>
  <si>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</si>
  <si>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</si>
  <si>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</si>
  <si>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</si>
  <si>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</si>
  <si>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</si>
  <si>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</si>
  <si>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</si>
  <si>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</si>
  <si>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</si>
  <si>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</si>
  <si>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</si>
  <si>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</si>
  <si>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</si>
  <si>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</si>
  <si>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</si>
  <si>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</si>
  <si>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</si>
  <si>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</si>
  <si>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</si>
  <si>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</si>
  <si>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</si>
  <si>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</si>
  <si>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</si>
  <si>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</si>
  <si>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</si>
  <si>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</si>
  <si>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</si>
  <si>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</si>
  <si>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</si>
  <si>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</si>
  <si>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</si>
  <si>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</si>
  <si>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</si>
  <si>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</si>
  <si>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</si>
  <si>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</si>
  <si>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</si>
  <si>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</si>
  <si>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</si>
  <si>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</si>
  <si>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</si>
  <si>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</si>
  <si>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</si>
  <si>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</si>
  <si>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</si>
  <si>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</si>
  <si>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</si>
  <si>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</si>
  <si>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</si>
  <si>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</si>
  <si>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</si>
  <si>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</si>
  <si>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</si>
  <si>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</si>
  <si>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</si>
  <si>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</si>
  <si>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</si>
  <si>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</si>
  <si>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</si>
  <si>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</si>
  <si>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</si>
  <si>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</si>
  <si>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</si>
  <si>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</si>
  <si>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</si>
  <si>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</si>
  <si>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</si>
  <si>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</si>
  <si>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</si>
  <si>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</si>
  <si>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</si>
  <si>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</si>
  <si>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</si>
  <si>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</si>
  <si>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</si>
  <si>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</si>
  <si>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</si>
  <si>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</si>
  <si>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</si>
  <si>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</si>
  <si>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</si>
  <si>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</si>
  <si>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</si>
  <si>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</si>
  <si>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</si>
  <si>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</si>
  <si>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</si>
  <si>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</si>
  <si>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</si>
  <si>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</si>
  <si>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</si>
  <si>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</si>
  <si>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</si>
  <si>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</si>
  <si>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</si>
  <si>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</si>
  <si>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</si>
  <si>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</si>
  <si>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</si>
  <si>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</si>
  <si>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</si>
  <si>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</si>
  <si>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</si>
  <si>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</si>
  <si>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</si>
  <si>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</si>
  <si>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</si>
  <si>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</si>
  <si>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</si>
  <si>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</si>
  <si>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</si>
  <si>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</si>
  <si>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</si>
  <si>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</si>
  <si>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</si>
  <si>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</si>
  <si>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</si>
  <si>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</si>
  <si>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</si>
  <si>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</si>
  <si>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</si>
  <si>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</si>
  <si>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</si>
  <si>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</si>
  <si>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</si>
  <si>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</si>
  <si>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</si>
  <si>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</si>
  <si>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</si>
  <si>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</si>
  <si>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</si>
  <si>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</si>
  <si>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</si>
  <si>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</si>
  <si>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</si>
  <si>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</si>
  <si>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</si>
  <si>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2. In cases where the ownership of an airport has changed during the period covered by the table, it is counted on the basis of its ownership in </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</si>
  <si>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</si>
  <si>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</si>
  <si>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</si>
  <si>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</si>
  <si>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</si>
  <si>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</si>
  <si>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</si>
  <si>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</si>
  <si>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</si>
  <si>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</si>
  <si>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</si>
  <si>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</si>
  <si>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</si>
  <si>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</si>
  <si>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</si>
  <si>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</si>
  <si>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</si>
  <si>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Planned flights for which there was no air transport movement (e.g. flights that were cancelled or diverted to another airport)</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</si>
  <si>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</si>
  <si>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</si>
  <si>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</si>
  <si>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</si>
  <si>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</si>
  <si>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</si>
  <si>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</si>
  <si>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</si>
  <si>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</si>
  <si>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</si>
  <si>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</si>
  <si>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</si>
  <si>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</si>
  <si>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</si>
  <si>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</si>
  <si>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</si>
  <si>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</si>
  <si>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</si>
  <si>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</si>
  <si>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</si>
  <si>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</si>
  <si>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</si>
  <si>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</si>
  <si>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</si>
  <si>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</si>
  <si>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</si>
  <si>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</si>
  <si>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</si>
  <si>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</si>
  <si>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</si>
  <si>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</si>
  <si>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</si>
  <si>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</si>
  <si>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</si>
  <si>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</si>
  <si>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</si>
  <si>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</si>
  <si>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</si>
  <si>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</si>
  <si>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</si>
  <si>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</si>
  <si>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</si>
  <si>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</si>
  <si>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</si>
  <si>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</si>
  <si>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</si>
  <si>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</si>
  <si>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</si>
  <si>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</si>
  <si>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</si>
  <si>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</si>
  <si>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</si>
  <si>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Scatsta: Became as full reporting airport wef April 1996, therefore, geographical breakdown applies only to April - December 1996. </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</si>
  <si>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</si>
  <si>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</si>
  <si>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</si>
  <si>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</si>
  <si>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</si>
  <si>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</si>
  <si>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</si>
  <si>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</si>
  <si>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</si>
  <si>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</si>
  <si>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</si>
  <si>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</si>
  <si>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</si>
  <si>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</si>
  <si>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</si>
  <si>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</si>
  <si>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</si>
  <si>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</si>
  <si>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</si>
  <si>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</si>
  <si>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</si>
  <si>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</si>
  <si>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</si>
  <si>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</si>
  <si>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</si>
  <si>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</si>
  <si>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</si>
  <si>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</si>
  <si>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</si>
  <si>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</si>
  <si>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</si>
  <si>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</si>
  <si>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</si>
  <si>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</si>
  <si>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</si>
  <si>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</si>
  <si>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</si>
  <si>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</si>
  <si>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Source: Civil Aviation Authority - Not National Statistics</t>
  </si>
  <si>
    <r>
      <t>Terminal passengers</t>
    </r>
    <r>
      <rPr>
        <b/>
        <vertAlign val="superscript"/>
        <sz val="12"/>
        <rFont val="Arial"/>
        <family val="2"/>
      </rPr>
      <t>1</t>
    </r>
  </si>
  <si>
    <r>
      <t>by airport group</t>
    </r>
    <r>
      <rPr>
        <b/>
        <vertAlign val="superscript"/>
        <sz val="12"/>
        <rFont val="Arial"/>
        <family val="2"/>
      </rPr>
      <t>2</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</si>
  <si>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</si>
  <si>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</si>
  <si>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</si>
  <si>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</si>
  <si>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</si>
  <si>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</si>
  <si>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</si>
  <si>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</si>
  <si>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</si>
  <si>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</si>
  <si>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</si>
  <si>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</si>
  <si>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</si>
  <si>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</si>
  <si>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</si>
  <si>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BARBADOS</t>
  </si>
  <si>
    <t>BULGARIA</t>
  </si>
  <si>
    <t>CANADA</t>
  </si>
  <si>
    <t>CROATIA</t>
  </si>
  <si>
    <t>DOMINICAN REPUBLIC</t>
  </si>
  <si>
    <t>EGYPT</t>
  </si>
  <si>
    <t>FAROE ISLANDS</t>
  </si>
  <si>
    <t>ICELAND</t>
  </si>
  <si>
    <t>MEXICO</t>
  </si>
  <si>
    <t>NORWAY</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</si>
  <si>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</si>
  <si>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</si>
  <si>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</si>
  <si>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</si>
  <si>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</si>
  <si>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</si>
  <si>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</si>
  <si>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</si>
  <si>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</si>
  <si>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</si>
  <si>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</si>
  <si>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</si>
  <si>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</si>
  <si>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</si>
  <si>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</si>
  <si>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</si>
  <si>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</si>
  <si>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</si>
  <si>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</si>
  <si>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</si>
  <si>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</si>
  <si>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</si>
  <si>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</si>
  <si>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</si>
  <si>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</si>
  <si>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 xml:space="preserve">    the latest year. Tables 8.14 and 8.15 indicate which airports were HIAL airports and BAA airports in the latest year </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</si>
  <si>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</si>
  <si>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</si>
  <si>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</si>
  <si>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</si>
  <si>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</si>
  <si>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</si>
  <si>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</si>
  <si>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</si>
  <si>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</si>
  <si>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</si>
  <si>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</si>
  <si>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</si>
  <si>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</si>
  <si>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</si>
  <si>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</si>
  <si>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</si>
  <si>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</si>
  <si>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</si>
  <si>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</si>
  <si>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</si>
  <si>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</si>
  <si>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</si>
  <si>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</si>
  <si>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</si>
  <si>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</si>
  <si>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</si>
  <si>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</si>
  <si>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</si>
  <si>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</si>
  <si>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</si>
  <si>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</si>
  <si>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</si>
  <si>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</si>
  <si>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</si>
  <si>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</si>
  <si>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</si>
  <si>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</si>
  <si>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</si>
  <si>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</si>
  <si>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</si>
  <si>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</si>
  <si>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</si>
  <si>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Faro</t>
  </si>
  <si>
    <t>Wick John O'Groats</t>
  </si>
  <si>
    <r>
      <t xml:space="preserve">Wick John O'Groats </t>
    </r>
    <r>
      <rPr>
        <vertAlign val="superscript"/>
        <sz val="12"/>
        <rFont val="Arial"/>
        <family val="2"/>
      </rPr>
      <t>3</t>
    </r>
  </si>
  <si>
    <r>
      <t>Table 8.15</t>
    </r>
    <r>
      <rPr>
        <sz val="12"/>
        <rFont val="Arial"/>
        <family val="2"/>
      </rPr>
      <t xml:space="preserve">   Mode of surface transport used to arrive at the airport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</si>
  <si>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</si>
  <si>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</si>
  <si>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</si>
  <si>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</si>
  <si>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</si>
  <si>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</si>
  <si>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</si>
  <si>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r>
      <t xml:space="preserve">Table 8.4 </t>
    </r>
    <r>
      <rPr>
        <sz val="13"/>
        <rFont val="Arial"/>
        <family val="2"/>
      </rPr>
      <t>Passenger traffic on selected international routes,  to and from Scotland's main airports1, 2013</t>
    </r>
  </si>
  <si>
    <r>
      <t xml:space="preserve">journeys for flights directly to and from Scotland's main airports </t>
    </r>
    <r>
      <rPr>
        <vertAlign val="superscript"/>
        <sz val="12"/>
        <rFont val="Arial"/>
        <family val="2"/>
      </rPr>
      <t xml:space="preserve">1 </t>
    </r>
    <r>
      <rPr>
        <sz val="12"/>
        <rFont val="Arial"/>
        <family val="2"/>
      </rPr>
      <t>, 2013</t>
    </r>
  </si>
  <si>
    <r>
      <t xml:space="preserve">Table 8.6 </t>
    </r>
    <r>
      <rPr>
        <sz val="12"/>
        <rFont val="Arial"/>
        <family val="2"/>
      </rPr>
      <t xml:space="preserve">  Terminal passenger traffic by origin/destination, 2013</t>
    </r>
  </si>
  <si>
    <r>
      <t>Table 8.9</t>
    </r>
    <r>
      <rPr>
        <sz val="12"/>
        <rFont val="Arial"/>
        <family val="2"/>
      </rPr>
      <t xml:space="preserve">   Aircraft movements, by airport and type of movement, 2013 </t>
    </r>
    <r>
      <rPr>
        <vertAlign val="superscript"/>
        <sz val="12"/>
        <rFont val="Arial"/>
        <family val="2"/>
      </rPr>
      <t xml:space="preserve">1 </t>
    </r>
  </si>
  <si>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</si>
  <si>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</si>
  <si>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</si>
  <si>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</si>
  <si>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</si>
  <si>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</si>
  <si>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</si>
  <si>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</si>
  <si>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</si>
  <si>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</si>
  <si>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</si>
  <si>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</si>
  <si>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</si>
  <si>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</si>
  <si>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</si>
  <si>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</si>
  <si>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</si>
  <si>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r>
      <t xml:space="preserve">Croatia </t>
    </r>
    <r>
      <rPr>
        <vertAlign val="superscript"/>
        <sz val="12"/>
        <rFont val="Arial"/>
        <family val="2"/>
      </rPr>
      <t>3</t>
    </r>
  </si>
  <si>
    <t>Other UK</t>
  </si>
  <si>
    <t>Rest World</t>
  </si>
  <si>
    <r>
      <t>Table 8.7</t>
    </r>
    <r>
      <rPr>
        <sz val="12"/>
        <rFont val="Arial"/>
        <family val="2"/>
      </rPr>
      <t xml:space="preserve">  Terminal air passengers by airport, international/domestic and type of service, 2013</t>
    </r>
  </si>
  <si>
    <t>LERWICK (TINGWALL)</t>
  </si>
  <si>
    <t>WICK</t>
  </si>
  <si>
    <t>From SAS output</t>
  </si>
  <si>
    <t>*. The figures for 1996 and earlier years may appear not to total 100% because they were rounded independently and then given only as whole percentages. The mode of transport includes cases where more than one form of transport is used.</t>
  </si>
  <si>
    <r>
      <t>Table 8.14</t>
    </r>
    <r>
      <rPr>
        <sz val="12"/>
        <rFont val="Arial"/>
        <family val="2"/>
      </rPr>
      <t xml:space="preserve">   Characteristics of terminal passengers, 2013 </t>
    </r>
    <r>
      <rPr>
        <vertAlign val="superscript"/>
        <sz val="12"/>
        <rFont val="Arial"/>
        <family val="2"/>
      </rPr>
      <t xml:space="preserve">1 </t>
    </r>
  </si>
  <si>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</si>
  <si>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</si>
  <si>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</si>
  <si>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</si>
  <si>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</si>
  <si>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</si>
  <si>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</si>
  <si>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</si>
  <si>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</si>
  <si>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</si>
  <si>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</si>
  <si>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</si>
  <si>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</si>
  <si>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</si>
  <si>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</si>
  <si>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</si>
  <si>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</si>
  <si>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</si>
  <si>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</si>
  <si>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</si>
  <si>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</si>
  <si>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</si>
  <si>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</si>
  <si>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</si>
  <si>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</si>
  <si>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</si>
  <si>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</si>
  <si>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</si>
  <si>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</si>
  <si>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</si>
  <si>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</si>
  <si>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</si>
  <si>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</si>
  <si>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</si>
  <si>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</si>
  <si>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</si>
  <si>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</si>
  <si>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</si>
  <si>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</si>
  <si>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</si>
  <si>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</si>
  <si>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</si>
  <si>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</si>
  <si>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</si>
  <si>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</si>
  <si>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</si>
  <si>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</si>
  <si>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</si>
  <si>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</si>
  <si>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</si>
  <si>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r>
      <t>Table 8.16</t>
    </r>
    <r>
      <rPr>
        <sz val="12"/>
        <rFont val="Arial"/>
        <family val="2"/>
      </rPr>
      <t xml:space="preserve">  Origins/destinations of terminating passengers: 2013 </t>
    </r>
    <r>
      <rPr>
        <vertAlign val="superscript"/>
        <sz val="12"/>
        <rFont val="Arial"/>
        <family val="2"/>
      </rPr>
      <t xml:space="preserve">1 </t>
    </r>
  </si>
  <si>
    <r>
      <t xml:space="preserve">Table 8.10 </t>
    </r>
    <r>
      <rPr>
        <sz val="12"/>
        <rFont val="Arial"/>
        <family val="2"/>
      </rPr>
      <t xml:space="preserve">  Air transport movements by airport, type of service and operator, 2013 </t>
    </r>
    <r>
      <rPr>
        <vertAlign val="superscript"/>
        <sz val="12"/>
        <rFont val="Arial"/>
        <family val="2"/>
      </rPr>
      <t xml:space="preserve">2 </t>
    </r>
  </si>
  <si>
    <t>EU 28 countries (Excl UK)</t>
  </si>
  <si>
    <t>Total EU28 countries (Excl UK)</t>
  </si>
  <si>
    <r>
      <t xml:space="preserve">Aircraft movements </t>
    </r>
    <r>
      <rPr>
        <b/>
        <vertAlign val="superscript"/>
        <sz val="12"/>
        <rFont val="Arial"/>
        <family val="2"/>
      </rPr>
      <t>3</t>
    </r>
  </si>
  <si>
    <r>
      <t xml:space="preserve">        Domestic </t>
    </r>
    <r>
      <rPr>
        <vertAlign val="superscript"/>
        <sz val="12"/>
        <rFont val="Arial"/>
        <family val="2"/>
      </rPr>
      <t>4</t>
    </r>
  </si>
  <si>
    <r>
      <t xml:space="preserve">        International </t>
    </r>
    <r>
      <rPr>
        <vertAlign val="superscript"/>
        <sz val="12"/>
        <rFont val="Arial"/>
        <family val="2"/>
      </rPr>
      <t>4,5</t>
    </r>
  </si>
  <si>
    <r>
      <t xml:space="preserve">       Air taxi </t>
    </r>
    <r>
      <rPr>
        <vertAlign val="superscript"/>
        <sz val="12"/>
        <rFont val="Arial"/>
        <family val="2"/>
      </rPr>
      <t>4</t>
    </r>
  </si>
  <si>
    <r>
      <t xml:space="preserve">    Other movements</t>
    </r>
    <r>
      <rPr>
        <vertAlign val="superscript"/>
        <sz val="12"/>
        <rFont val="Arial"/>
        <family val="2"/>
      </rPr>
      <t xml:space="preserve"> 6</t>
    </r>
  </si>
  <si>
    <r>
      <t xml:space="preserve">    HIAL airports </t>
    </r>
    <r>
      <rPr>
        <vertAlign val="superscript"/>
        <sz val="12"/>
        <rFont val="Arial"/>
        <family val="2"/>
      </rPr>
      <t>7</t>
    </r>
  </si>
  <si>
    <r>
      <t xml:space="preserve">    Heathrow Airport Holdings </t>
    </r>
    <r>
      <rPr>
        <vertAlign val="superscript"/>
        <sz val="10"/>
        <rFont val="Arial"/>
        <family val="2"/>
      </rPr>
      <t>8, 9</t>
    </r>
  </si>
  <si>
    <t xml:space="preserve">3. 'Aircraft movements' excludes both Campbeltown and Barra pre-1999 (see table 8.11). </t>
  </si>
  <si>
    <t xml:space="preserve">4. For 2000 and earlier years, air taxi movements were counted under domestic and International aircraft movements. From 2001, this </t>
  </si>
  <si>
    <t>5. Including UK offshore flights.</t>
  </si>
  <si>
    <t>6. Other includes positioning flights, local movements, test &amp; training, other flights by air transport operators, aero club, private, official, military and business</t>
  </si>
  <si>
    <t>7. Revisions have been made to these figures as Dundee airport had been included in' Other airports' rather than 'HIAL'.</t>
  </si>
  <si>
    <t>8. Heathrow Airport Holdings took over from BAA in 2006.</t>
  </si>
  <si>
    <r>
      <t xml:space="preserve">    other airports </t>
    </r>
    <r>
      <rPr>
        <vertAlign val="superscript"/>
        <sz val="12"/>
        <rFont val="Arial"/>
        <family val="2"/>
      </rPr>
      <t>7,9</t>
    </r>
  </si>
  <si>
    <t>9.  Heathrow Airport Holdings sold Edinburgh Airport in April 2012. Edinburgh now included in 'other airports'.</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</si>
  <si>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</si>
  <si>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</si>
  <si>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</si>
  <si>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</si>
  <si>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r>
      <t xml:space="preserve">Domestic </t>
    </r>
    <r>
      <rPr>
        <b/>
        <vertAlign val="superscript"/>
        <sz val="12"/>
        <rFont val="Arial"/>
        <family val="2"/>
      </rPr>
      <t>1</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</si>
</sst>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 numFmtId="203" formatCode="0.0%"/>
  </numFmts>
  <fonts count="82">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u val="single"/>
      <sz val="10"/>
      <color indexed="12"/>
      <name val="Arial"/>
      <family val="2"/>
    </font>
    <font>
      <u val="single"/>
      <sz val="10"/>
      <color indexed="20"/>
      <name val="Arial"/>
      <family val="2"/>
    </font>
    <font>
      <sz val="12"/>
      <color indexed="1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b/>
      <sz val="14"/>
      <name val="Arial"/>
      <family val="2"/>
    </font>
    <font>
      <sz val="12"/>
      <color indexed="62"/>
      <name val="Arial"/>
      <family val="2"/>
    </font>
    <font>
      <sz val="12"/>
      <color indexed="56"/>
      <name val="Arial"/>
      <family val="2"/>
    </font>
    <font>
      <i/>
      <sz val="12"/>
      <color indexed="12"/>
      <name val="Arial"/>
      <family val="2"/>
    </font>
    <font>
      <i/>
      <vertAlign val="superscrip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8" fillId="0" borderId="0">
      <alignment/>
      <protection/>
    </xf>
    <xf numFmtId="0" fontId="0" fillId="32" borderId="7" applyNumberFormat="0" applyFont="0" applyAlignment="0" applyProtection="0"/>
    <xf numFmtId="0" fontId="58"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0" fillId="0" borderId="10" xfId="0" applyBorder="1" applyAlignment="1">
      <alignment/>
    </xf>
    <xf numFmtId="0" fontId="4" fillId="0" borderId="11"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0" xfId="0" applyFont="1" applyBorder="1" applyAlignment="1">
      <alignment/>
    </xf>
    <xf numFmtId="168" fontId="0" fillId="0" borderId="10"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164" fontId="3" fillId="0" borderId="0" xfId="0" applyNumberFormat="1" applyFont="1" applyAlignment="1">
      <alignment/>
    </xf>
    <xf numFmtId="0" fontId="6" fillId="0" borderId="10" xfId="0" applyFont="1" applyBorder="1" applyAlignment="1">
      <alignment/>
    </xf>
    <xf numFmtId="164" fontId="6" fillId="0" borderId="0" xfId="0" applyNumberFormat="1" applyFont="1" applyFill="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11" xfId="0" applyBorder="1" applyAlignment="1">
      <alignment horizontal="center"/>
    </xf>
    <xf numFmtId="0" fontId="0" fillId="0" borderId="11" xfId="0" applyBorder="1" applyAlignment="1">
      <alignment/>
    </xf>
    <xf numFmtId="173" fontId="6" fillId="0" borderId="10"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0"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12"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12" xfId="0" applyNumberFormat="1" applyFont="1" applyBorder="1" applyAlignment="1">
      <alignment horizontal="right"/>
    </xf>
    <xf numFmtId="168" fontId="17" fillId="0" borderId="0" xfId="0" applyNumberFormat="1" applyFont="1" applyAlignment="1">
      <alignment horizontal="right"/>
    </xf>
    <xf numFmtId="0" fontId="21" fillId="0" borderId="11" xfId="0" applyFont="1" applyBorder="1" applyAlignment="1">
      <alignment/>
    </xf>
    <xf numFmtId="0" fontId="18" fillId="0" borderId="11" xfId="0" applyFont="1" applyBorder="1" applyAlignment="1">
      <alignment horizontal="center"/>
    </xf>
    <xf numFmtId="168" fontId="21" fillId="0" borderId="13" xfId="0" applyNumberFormat="1" applyFont="1" applyBorder="1" applyAlignment="1">
      <alignment horizontal="right"/>
    </xf>
    <xf numFmtId="168" fontId="21" fillId="0" borderId="11" xfId="0" applyNumberFormat="1" applyFont="1" applyBorder="1" applyAlignment="1">
      <alignment horizontal="right"/>
    </xf>
    <xf numFmtId="168" fontId="21" fillId="0" borderId="12"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12"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12"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12"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12"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12"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11" xfId="0" applyFont="1" applyFill="1" applyBorder="1" applyAlignment="1">
      <alignment horizontal="right"/>
    </xf>
    <xf numFmtId="168" fontId="21" fillId="0" borderId="11" xfId="0" applyNumberFormat="1" applyFont="1" applyFill="1" applyBorder="1" applyAlignment="1">
      <alignment horizontal="right"/>
    </xf>
    <xf numFmtId="0" fontId="21" fillId="0" borderId="11"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42"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16" fillId="0" borderId="0" xfId="42" applyNumberFormat="1" applyFont="1" applyFill="1" applyAlignment="1">
      <alignment/>
    </xf>
    <xf numFmtId="177" fontId="16" fillId="0" borderId="0" xfId="0" applyNumberFormat="1" applyFont="1" applyFill="1" applyAlignment="1">
      <alignment/>
    </xf>
    <xf numFmtId="173" fontId="6" fillId="0" borderId="0" xfId="42" applyNumberFormat="1" applyFont="1" applyAlignment="1">
      <alignment horizontal="right"/>
    </xf>
    <xf numFmtId="173" fontId="3" fillId="0" borderId="0" xfId="0" applyNumberFormat="1" applyFont="1" applyBorder="1" applyAlignment="1">
      <alignment/>
    </xf>
    <xf numFmtId="173" fontId="6" fillId="0" borderId="0" xfId="42" applyNumberFormat="1" applyFont="1" applyFill="1" applyAlignment="1">
      <alignment/>
    </xf>
    <xf numFmtId="177" fontId="6" fillId="0" borderId="0" xfId="0" applyNumberFormat="1" applyFont="1" applyAlignment="1">
      <alignment horizontal="right"/>
    </xf>
    <xf numFmtId="173" fontId="6" fillId="0" borderId="14" xfId="0" applyNumberFormat="1" applyFont="1" applyBorder="1" applyAlignment="1">
      <alignment horizontal="right"/>
    </xf>
    <xf numFmtId="187" fontId="27" fillId="0" borderId="14" xfId="0" applyNumberFormat="1" applyFont="1" applyBorder="1" applyAlignment="1">
      <alignment/>
    </xf>
    <xf numFmtId="173" fontId="16" fillId="0" borderId="14" xfId="0" applyNumberFormat="1" applyFont="1" applyFill="1" applyBorder="1" applyAlignment="1">
      <alignment horizontal="right"/>
    </xf>
    <xf numFmtId="164" fontId="6" fillId="0" borderId="14" xfId="0" applyNumberFormat="1" applyFont="1" applyBorder="1" applyAlignment="1">
      <alignment/>
    </xf>
    <xf numFmtId="0" fontId="6" fillId="0" borderId="14" xfId="0" applyNumberFormat="1" applyFont="1" applyBorder="1" applyAlignment="1">
      <alignment/>
    </xf>
    <xf numFmtId="177" fontId="16" fillId="0" borderId="14" xfId="42" applyNumberFormat="1" applyFont="1" applyFill="1" applyBorder="1" applyAlignment="1">
      <alignment/>
    </xf>
    <xf numFmtId="177" fontId="16" fillId="0" borderId="0" xfId="0" applyNumberFormat="1" applyFont="1" applyBorder="1" applyAlignment="1">
      <alignment/>
    </xf>
    <xf numFmtId="192" fontId="16" fillId="0" borderId="0" xfId="42"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14" xfId="0" applyNumberFormat="1" applyFont="1" applyBorder="1" applyAlignment="1">
      <alignment/>
    </xf>
    <xf numFmtId="173" fontId="6" fillId="0" borderId="14" xfId="0" applyNumberFormat="1" applyFont="1" applyBorder="1" applyAlignment="1">
      <alignment/>
    </xf>
    <xf numFmtId="173" fontId="9" fillId="0" borderId="14" xfId="0" applyNumberFormat="1" applyFont="1" applyBorder="1" applyAlignment="1">
      <alignment/>
    </xf>
    <xf numFmtId="173" fontId="6" fillId="0" borderId="14" xfId="42" applyNumberFormat="1" applyFont="1" applyBorder="1" applyAlignment="1">
      <alignment/>
    </xf>
    <xf numFmtId="1" fontId="6" fillId="0" borderId="14" xfId="0" applyNumberFormat="1" applyFont="1" applyBorder="1" applyAlignment="1">
      <alignment/>
    </xf>
    <xf numFmtId="0" fontId="0" fillId="0" borderId="0" xfId="0" applyFont="1" applyFill="1" applyBorder="1" applyAlignment="1">
      <alignment/>
    </xf>
    <xf numFmtId="173" fontId="6" fillId="0" borderId="14" xfId="0" applyNumberFormat="1" applyFont="1" applyFill="1" applyBorder="1" applyAlignment="1">
      <alignment horizontal="right"/>
    </xf>
    <xf numFmtId="0" fontId="7" fillId="0" borderId="0" xfId="0" applyFont="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42" applyNumberFormat="1" applyFont="1" applyFill="1" applyBorder="1" applyAlignment="1">
      <alignment/>
    </xf>
    <xf numFmtId="0" fontId="0" fillId="0" borderId="0" xfId="0" applyFont="1" applyAlignment="1">
      <alignment/>
    </xf>
    <xf numFmtId="178" fontId="6" fillId="0" borderId="0" xfId="42" applyNumberFormat="1" applyFont="1" applyBorder="1" applyAlignment="1">
      <alignment/>
    </xf>
    <xf numFmtId="177" fontId="6" fillId="0" borderId="0" xfId="0" applyNumberFormat="1" applyFont="1" applyFill="1" applyAlignment="1">
      <alignment/>
    </xf>
    <xf numFmtId="0" fontId="6" fillId="0" borderId="11" xfId="0" applyFont="1" applyFill="1" applyBorder="1" applyAlignment="1">
      <alignment/>
    </xf>
    <xf numFmtId="164" fontId="6" fillId="0" borderId="11" xfId="0" applyNumberFormat="1" applyFont="1" applyFill="1" applyBorder="1" applyAlignment="1">
      <alignment/>
    </xf>
    <xf numFmtId="0" fontId="6" fillId="0" borderId="11" xfId="0" applyFont="1" applyBorder="1" applyAlignment="1">
      <alignment/>
    </xf>
    <xf numFmtId="0" fontId="6" fillId="0" borderId="0" xfId="0" applyFont="1" applyBorder="1" applyAlignment="1">
      <alignment horizontal="centerContinuous" vertical="center"/>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0" xfId="0" applyNumberFormat="1" applyFont="1" applyFill="1" applyBorder="1" applyAlignment="1">
      <alignment horizontal="right"/>
    </xf>
    <xf numFmtId="178" fontId="6" fillId="0" borderId="0" xfId="42" applyNumberFormat="1" applyFont="1" applyFill="1" applyAlignment="1">
      <alignment/>
    </xf>
    <xf numFmtId="178" fontId="6" fillId="0" borderId="0" xfId="42" applyNumberFormat="1" applyFont="1" applyFill="1" applyAlignment="1">
      <alignment horizontal="right"/>
    </xf>
    <xf numFmtId="0" fontId="6" fillId="0" borderId="15"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0" fontId="30" fillId="0" borderId="0" xfId="0" applyFont="1" applyAlignment="1">
      <alignment/>
    </xf>
    <xf numFmtId="3" fontId="27" fillId="0" borderId="0" xfId="0" applyNumberFormat="1" applyFont="1" applyAlignment="1">
      <alignment horizontal="right"/>
    </xf>
    <xf numFmtId="0" fontId="6" fillId="0" borderId="11" xfId="0" applyFont="1" applyBorder="1" applyAlignment="1">
      <alignment/>
    </xf>
    <xf numFmtId="3" fontId="9" fillId="0" borderId="11" xfId="0" applyNumberFormat="1" applyFont="1" applyBorder="1" applyAlignment="1">
      <alignment/>
    </xf>
    <xf numFmtId="0" fontId="6" fillId="0" borderId="15"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14" xfId="0" applyFont="1" applyBorder="1" applyAlignment="1">
      <alignment/>
    </xf>
    <xf numFmtId="0" fontId="6" fillId="0" borderId="0" xfId="0" applyNumberFormat="1" applyFont="1" applyFill="1" applyBorder="1" applyAlignment="1">
      <alignment/>
    </xf>
    <xf numFmtId="0" fontId="3" fillId="0" borderId="15" xfId="0" applyFont="1" applyBorder="1" applyAlignment="1">
      <alignment/>
    </xf>
    <xf numFmtId="0" fontId="3" fillId="0" borderId="15" xfId="0" applyNumberFormat="1" applyFont="1" applyFill="1" applyBorder="1" applyAlignment="1">
      <alignment horizontal="center"/>
    </xf>
    <xf numFmtId="177" fontId="16" fillId="0" borderId="0" xfId="42" applyNumberFormat="1" applyFont="1" applyFill="1" applyBorder="1" applyAlignment="1">
      <alignment/>
    </xf>
    <xf numFmtId="173" fontId="6" fillId="0" borderId="11"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11" xfId="0" applyFont="1" applyBorder="1" applyAlignment="1">
      <alignment/>
    </xf>
    <xf numFmtId="177" fontId="16" fillId="0" borderId="11" xfId="0" applyNumberFormat="1" applyFont="1" applyBorder="1" applyAlignment="1">
      <alignment/>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Border="1" applyAlignment="1">
      <alignment horizontal="right"/>
    </xf>
    <xf numFmtId="0" fontId="3" fillId="0" borderId="11" xfId="0" applyFont="1" applyBorder="1" applyAlignment="1">
      <alignment/>
    </xf>
    <xf numFmtId="41" fontId="3" fillId="0" borderId="11" xfId="0" applyNumberFormat="1" applyFont="1" applyBorder="1" applyAlignment="1">
      <alignment horizontal="right"/>
    </xf>
    <xf numFmtId="41" fontId="6" fillId="0" borderId="11" xfId="0" applyNumberFormat="1" applyFont="1" applyBorder="1" applyAlignment="1">
      <alignment/>
    </xf>
    <xf numFmtId="41" fontId="9" fillId="0" borderId="11"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178" fontId="6" fillId="0" borderId="11" xfId="42" applyNumberFormat="1" applyFont="1" applyFill="1" applyBorder="1" applyAlignment="1">
      <alignment/>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6" fillId="0" borderId="15" xfId="0" applyFont="1" applyBorder="1" applyAlignment="1">
      <alignment vertical="center"/>
    </xf>
    <xf numFmtId="0" fontId="3" fillId="0" borderId="15" xfId="0" applyFont="1" applyBorder="1" applyAlignment="1">
      <alignment horizontal="centerContinuous" vertical="center" wrapText="1"/>
    </xf>
    <xf numFmtId="41" fontId="9" fillId="0" borderId="11" xfId="0" applyNumberFormat="1" applyFont="1" applyFill="1" applyBorder="1" applyAlignment="1">
      <alignment/>
    </xf>
    <xf numFmtId="41" fontId="9" fillId="0" borderId="11" xfId="0" applyNumberFormat="1" applyFont="1" applyFill="1" applyBorder="1" applyAlignment="1">
      <alignment horizontal="right"/>
    </xf>
    <xf numFmtId="0" fontId="3" fillId="0" borderId="16" xfId="0" applyFont="1" applyBorder="1" applyAlignment="1">
      <alignment horizontal="centerContinuous"/>
    </xf>
    <xf numFmtId="164" fontId="3" fillId="0" borderId="16"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horizontal="right"/>
    </xf>
    <xf numFmtId="164" fontId="3" fillId="0" borderId="11" xfId="0" applyNumberFormat="1" applyFont="1" applyBorder="1" applyAlignment="1">
      <alignment/>
    </xf>
    <xf numFmtId="0" fontId="3" fillId="0" borderId="15"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14"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11" xfId="0" applyNumberFormat="1" applyFont="1" applyBorder="1" applyAlignment="1">
      <alignment/>
    </xf>
    <xf numFmtId="3" fontId="6" fillId="0" borderId="11" xfId="0" applyNumberFormat="1" applyFont="1" applyFill="1" applyBorder="1" applyAlignment="1">
      <alignment/>
    </xf>
    <xf numFmtId="0" fontId="3" fillId="0" borderId="15"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1" xfId="0" applyFont="1" applyBorder="1" applyAlignment="1">
      <alignment horizontal="center" vertical="center"/>
    </xf>
    <xf numFmtId="0" fontId="3" fillId="0" borderId="11" xfId="0" applyFont="1" applyBorder="1" applyAlignment="1">
      <alignment vertical="top"/>
    </xf>
    <xf numFmtId="3" fontId="9"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1" fontId="9" fillId="0" borderId="0" xfId="0" applyNumberFormat="1" applyFont="1" applyFill="1" applyAlignment="1">
      <alignment/>
    </xf>
    <xf numFmtId="0" fontId="3" fillId="0" borderId="16" xfId="0" applyFont="1" applyBorder="1" applyAlignment="1">
      <alignment/>
    </xf>
    <xf numFmtId="0" fontId="3" fillId="0" borderId="16" xfId="0"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3" fontId="9" fillId="0" borderId="11" xfId="0" applyNumberFormat="1" applyFont="1" applyFill="1" applyBorder="1" applyAlignment="1">
      <alignment/>
    </xf>
    <xf numFmtId="3" fontId="6" fillId="0" borderId="11" xfId="0" applyNumberFormat="1" applyFont="1" applyFill="1" applyBorder="1" applyAlignment="1">
      <alignment/>
    </xf>
    <xf numFmtId="0" fontId="3" fillId="0" borderId="15" xfId="0" applyFont="1" applyBorder="1" applyAlignment="1">
      <alignment horizontal="right"/>
    </xf>
    <xf numFmtId="178" fontId="6" fillId="0" borderId="0" xfId="42" applyNumberFormat="1" applyFont="1" applyAlignment="1">
      <alignment/>
    </xf>
    <xf numFmtId="178" fontId="6" fillId="0" borderId="0" xfId="42" applyNumberFormat="1" applyFont="1" applyAlignment="1">
      <alignment horizontal="right"/>
    </xf>
    <xf numFmtId="3" fontId="6" fillId="0" borderId="11" xfId="0" applyNumberFormat="1" applyFont="1" applyBorder="1" applyAlignment="1">
      <alignment/>
    </xf>
    <xf numFmtId="0" fontId="3" fillId="0" borderId="11" xfId="0" applyFont="1" applyBorder="1" applyAlignment="1">
      <alignment/>
    </xf>
    <xf numFmtId="178" fontId="27" fillId="0" borderId="0" xfId="42" applyNumberFormat="1" applyFont="1" applyAlignment="1">
      <alignment horizontal="right"/>
    </xf>
    <xf numFmtId="164" fontId="6" fillId="0" borderId="0" xfId="42" applyNumberFormat="1" applyFont="1" applyFill="1" applyAlignment="1">
      <alignment/>
    </xf>
    <xf numFmtId="164" fontId="6" fillId="0" borderId="0" xfId="42" applyNumberFormat="1" applyFont="1" applyFill="1" applyAlignment="1">
      <alignment horizontal="right"/>
    </xf>
    <xf numFmtId="164" fontId="6" fillId="0" borderId="0" xfId="42" applyNumberFormat="1" applyFont="1" applyAlignment="1">
      <alignment/>
    </xf>
    <xf numFmtId="164" fontId="9" fillId="0" borderId="0" xfId="42" applyNumberFormat="1" applyFont="1" applyAlignment="1">
      <alignment/>
    </xf>
    <xf numFmtId="164" fontId="9" fillId="0" borderId="0" xfId="0" applyNumberFormat="1" applyFont="1" applyAlignment="1">
      <alignment/>
    </xf>
    <xf numFmtId="164" fontId="9" fillId="0" borderId="0" xfId="42" applyNumberFormat="1" applyFont="1" applyBorder="1" applyAlignment="1">
      <alignment/>
    </xf>
    <xf numFmtId="164" fontId="9" fillId="0" borderId="0" xfId="0" applyNumberFormat="1" applyFont="1" applyFill="1" applyBorder="1" applyAlignment="1">
      <alignment horizontal="right"/>
    </xf>
    <xf numFmtId="178" fontId="9" fillId="0" borderId="0" xfId="42" applyNumberFormat="1" applyFont="1" applyAlignment="1">
      <alignment/>
    </xf>
    <xf numFmtId="164" fontId="6" fillId="0" borderId="0" xfId="42" applyNumberFormat="1" applyFont="1" applyAlignment="1">
      <alignment horizontal="right"/>
    </xf>
    <xf numFmtId="178" fontId="7" fillId="0" borderId="0" xfId="42" applyNumberFormat="1" applyFont="1" applyAlignment="1">
      <alignment horizontal="right"/>
    </xf>
    <xf numFmtId="1" fontId="6" fillId="0" borderId="0" xfId="42" applyNumberFormat="1" applyFont="1" applyFill="1" applyAlignment="1">
      <alignment horizontal="right"/>
    </xf>
    <xf numFmtId="164" fontId="9" fillId="0" borderId="0" xfId="0" applyNumberFormat="1" applyFont="1" applyFill="1" applyAlignment="1">
      <alignment/>
    </xf>
    <xf numFmtId="3" fontId="9" fillId="0" borderId="0" xfId="42" applyNumberFormat="1" applyFont="1" applyAlignment="1">
      <alignment/>
    </xf>
    <xf numFmtId="3" fontId="6" fillId="0" borderId="0" xfId="42" applyNumberFormat="1" applyFont="1" applyAlignment="1">
      <alignment/>
    </xf>
    <xf numFmtId="0" fontId="6" fillId="0" borderId="16" xfId="0" applyFont="1" applyBorder="1" applyAlignment="1">
      <alignment horizontal="centerContinuous" vertical="center"/>
    </xf>
    <xf numFmtId="0" fontId="3" fillId="0" borderId="11" xfId="0" applyFont="1" applyBorder="1" applyAlignment="1">
      <alignment vertical="center" wrapText="1"/>
    </xf>
    <xf numFmtId="164" fontId="9" fillId="0" borderId="11" xfId="0" applyNumberFormat="1" applyFont="1" applyFill="1" applyBorder="1" applyAlignment="1">
      <alignment/>
    </xf>
    <xf numFmtId="164" fontId="6" fillId="0" borderId="11" xfId="0" applyNumberFormat="1" applyFont="1" applyBorder="1" applyAlignment="1">
      <alignment/>
    </xf>
    <xf numFmtId="0" fontId="6" fillId="0" borderId="11"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1" fillId="0" borderId="0" xfId="0" applyNumberFormat="1" applyFont="1" applyBorder="1" applyAlignment="1">
      <alignment/>
    </xf>
    <xf numFmtId="192" fontId="31" fillId="0" borderId="0" xfId="42"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78" fontId="6" fillId="0" borderId="0" xfId="0" applyNumberFormat="1" applyFont="1" applyAlignment="1">
      <alignment/>
    </xf>
    <xf numFmtId="178" fontId="6" fillId="0" borderId="0" xfId="42" applyNumberFormat="1" applyFont="1" applyFill="1" applyAlignment="1">
      <alignment/>
    </xf>
    <xf numFmtId="0" fontId="26" fillId="0" borderId="0" xfId="0" applyFont="1" applyFill="1" applyAlignment="1">
      <alignment/>
    </xf>
    <xf numFmtId="0" fontId="32" fillId="0" borderId="0" xfId="0" applyFont="1" applyAlignment="1">
      <alignment/>
    </xf>
    <xf numFmtId="0" fontId="26" fillId="0" borderId="0" xfId="0" applyFont="1" applyAlignment="1">
      <alignment/>
    </xf>
    <xf numFmtId="0" fontId="33" fillId="0" borderId="0" xfId="0" applyFont="1" applyAlignment="1">
      <alignment/>
    </xf>
    <xf numFmtId="0" fontId="33" fillId="0" borderId="0" xfId="0" applyFont="1" applyBorder="1" applyAlignment="1">
      <alignment/>
    </xf>
    <xf numFmtId="178" fontId="30" fillId="0" borderId="0" xfId="42" applyNumberFormat="1" applyFont="1" applyAlignment="1">
      <alignment/>
    </xf>
    <xf numFmtId="3" fontId="0" fillId="0" borderId="0" xfId="0" applyNumberFormat="1" applyFill="1" applyAlignment="1">
      <alignment/>
    </xf>
    <xf numFmtId="0" fontId="0" fillId="0" borderId="0" xfId="0" applyFill="1" applyAlignment="1">
      <alignment/>
    </xf>
    <xf numFmtId="0" fontId="6" fillId="0" borderId="0" xfId="0" applyFont="1" applyBorder="1" applyAlignment="1">
      <alignment horizontal="center" vertical="center"/>
    </xf>
    <xf numFmtId="3" fontId="16" fillId="0" borderId="11" xfId="0" applyNumberFormat="1" applyFont="1" applyFill="1" applyBorder="1" applyAlignment="1">
      <alignment/>
    </xf>
    <xf numFmtId="164" fontId="16" fillId="0" borderId="11" xfId="0" applyNumberFormat="1" applyFont="1" applyFill="1" applyBorder="1" applyAlignment="1">
      <alignment/>
    </xf>
    <xf numFmtId="164" fontId="3" fillId="0" borderId="11" xfId="0" applyNumberFormat="1" applyFont="1" applyFill="1" applyBorder="1" applyAlignment="1">
      <alignment/>
    </xf>
    <xf numFmtId="0" fontId="36" fillId="0" borderId="0" xfId="0" applyFont="1" applyFill="1" applyAlignment="1">
      <alignment/>
    </xf>
    <xf numFmtId="41" fontId="9" fillId="0" borderId="0" xfId="0" applyNumberFormat="1" applyFont="1" applyFill="1" applyAlignment="1">
      <alignment/>
    </xf>
    <xf numFmtId="41" fontId="6" fillId="0" borderId="0" xfId="0" applyNumberFormat="1" applyFont="1" applyFill="1" applyAlignment="1">
      <alignment/>
    </xf>
    <xf numFmtId="3" fontId="37"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11"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41" fontId="6" fillId="0" borderId="14" xfId="0" applyNumberFormat="1" applyFont="1" applyBorder="1" applyAlignment="1">
      <alignment/>
    </xf>
    <xf numFmtId="0" fontId="4" fillId="0" borderId="0" xfId="0" applyFont="1" applyBorder="1" applyAlignment="1">
      <alignment/>
    </xf>
    <xf numFmtId="3" fontId="38"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178" fontId="6" fillId="0" borderId="0" xfId="0" applyNumberFormat="1" applyFont="1" applyFill="1" applyAlignment="1">
      <alignment/>
    </xf>
    <xf numFmtId="41" fontId="8" fillId="0" borderId="0" xfId="0" applyNumberFormat="1" applyFont="1" applyFill="1" applyAlignment="1">
      <alignment/>
    </xf>
    <xf numFmtId="41" fontId="8" fillId="0" borderId="0" xfId="0" applyNumberFormat="1" applyFont="1" applyFill="1" applyAlignment="1">
      <alignment horizontal="right"/>
    </xf>
    <xf numFmtId="173" fontId="6" fillId="0" borderId="0" xfId="0" applyNumberFormat="1" applyFont="1" applyBorder="1" applyAlignment="1">
      <alignment horizontal="right"/>
    </xf>
    <xf numFmtId="173" fontId="6" fillId="0" borderId="17" xfId="0" applyNumberFormat="1" applyFont="1" applyBorder="1" applyAlignment="1">
      <alignment horizontal="right"/>
    </xf>
    <xf numFmtId="173" fontId="9" fillId="0" borderId="0" xfId="0" applyNumberFormat="1" applyFont="1" applyFill="1" applyBorder="1" applyAlignment="1">
      <alignment horizontal="right"/>
    </xf>
    <xf numFmtId="177" fontId="6" fillId="0" borderId="0" xfId="42" applyNumberFormat="1" applyFont="1" applyBorder="1" applyAlignment="1">
      <alignment horizontal="right"/>
    </xf>
    <xf numFmtId="177" fontId="27" fillId="0" borderId="0" xfId="42" applyNumberFormat="1" applyFont="1" applyFill="1" applyBorder="1" applyAlignment="1">
      <alignment/>
    </xf>
    <xf numFmtId="173" fontId="9" fillId="0" borderId="14" xfId="0" applyNumberFormat="1" applyFont="1" applyBorder="1" applyAlignment="1">
      <alignment horizontal="right"/>
    </xf>
    <xf numFmtId="177" fontId="6" fillId="0" borderId="14" xfId="42" applyNumberFormat="1" applyFont="1" applyFill="1" applyBorder="1" applyAlignment="1">
      <alignment/>
    </xf>
    <xf numFmtId="173" fontId="9" fillId="0" borderId="14" xfId="0" applyNumberFormat="1" applyFont="1" applyFill="1" applyBorder="1" applyAlignment="1">
      <alignment horizontal="right"/>
    </xf>
    <xf numFmtId="165" fontId="6" fillId="0" borderId="0" xfId="0" applyNumberFormat="1" applyFont="1" applyAlignment="1">
      <alignment/>
    </xf>
    <xf numFmtId="176" fontId="0" fillId="0" borderId="0" xfId="0" applyNumberFormat="1" applyAlignment="1">
      <alignment horizontal="right"/>
    </xf>
    <xf numFmtId="0" fontId="18" fillId="0" borderId="0" xfId="0" applyFont="1" applyFill="1" applyBorder="1" applyAlignment="1">
      <alignment vertical="center"/>
    </xf>
    <xf numFmtId="177" fontId="39" fillId="0" borderId="0" xfId="0" applyNumberFormat="1" applyFont="1" applyAlignment="1">
      <alignment/>
    </xf>
    <xf numFmtId="0" fontId="0" fillId="0" borderId="0" xfId="0" applyFont="1" applyFill="1" applyBorder="1" applyAlignment="1">
      <alignment horizontal="left"/>
    </xf>
    <xf numFmtId="0" fontId="6" fillId="0" borderId="0" xfId="0" applyFont="1" applyFill="1" applyBorder="1" applyAlignment="1">
      <alignment/>
    </xf>
    <xf numFmtId="41" fontId="6" fillId="0" borderId="0" xfId="0" applyNumberFormat="1" applyFont="1" applyFill="1" applyBorder="1" applyAlignment="1">
      <alignment horizontal="right"/>
    </xf>
    <xf numFmtId="0" fontId="77" fillId="0" borderId="0" xfId="0" applyFont="1" applyFill="1" applyBorder="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203" fontId="6" fillId="0" borderId="0" xfId="63" applyNumberFormat="1" applyFont="1" applyAlignment="1">
      <alignment/>
    </xf>
    <xf numFmtId="9" fontId="0" fillId="0" borderId="0" xfId="63" applyFont="1" applyAlignment="1">
      <alignment/>
    </xf>
    <xf numFmtId="9" fontId="6" fillId="0" borderId="0" xfId="63" applyFont="1" applyAlignment="1">
      <alignment/>
    </xf>
    <xf numFmtId="9" fontId="6" fillId="0" borderId="0" xfId="63" applyFont="1" applyBorder="1" applyAlignment="1">
      <alignment/>
    </xf>
    <xf numFmtId="43" fontId="0" fillId="0" borderId="0" xfId="0" applyNumberFormat="1" applyAlignment="1">
      <alignment/>
    </xf>
    <xf numFmtId="0" fontId="78" fillId="0" borderId="0" xfId="0" applyFont="1" applyFill="1" applyAlignment="1">
      <alignment/>
    </xf>
    <xf numFmtId="41" fontId="79" fillId="0" borderId="0" xfId="0" applyNumberFormat="1" applyFont="1" applyFill="1" applyAlignment="1">
      <alignment horizontal="right"/>
    </xf>
    <xf numFmtId="0" fontId="76" fillId="0" borderId="0" xfId="0" applyFont="1" applyFill="1" applyAlignment="1">
      <alignment/>
    </xf>
    <xf numFmtId="0" fontId="80" fillId="0" borderId="0" xfId="0" applyFont="1" applyFill="1" applyAlignment="1">
      <alignment/>
    </xf>
    <xf numFmtId="178" fontId="80" fillId="0" borderId="0" xfId="42" applyNumberFormat="1" applyFont="1" applyFill="1" applyAlignment="1">
      <alignment/>
    </xf>
    <xf numFmtId="3" fontId="79" fillId="0" borderId="0" xfId="0" applyNumberFormat="1" applyFont="1" applyAlignment="1">
      <alignment/>
    </xf>
    <xf numFmtId="178" fontId="0" fillId="0" borderId="0" xfId="42" applyNumberFormat="1" applyFont="1" applyAlignment="1">
      <alignment/>
    </xf>
    <xf numFmtId="0" fontId="58" fillId="0" borderId="0" xfId="59">
      <alignment/>
      <protection/>
    </xf>
    <xf numFmtId="0" fontId="0" fillId="0" borderId="0" xfId="0" applyAlignment="1">
      <alignment horizontal="right"/>
    </xf>
    <xf numFmtId="0" fontId="0" fillId="0" borderId="0" xfId="0" applyBorder="1" applyAlignment="1">
      <alignment horizontal="right"/>
    </xf>
    <xf numFmtId="1" fontId="6" fillId="0" borderId="0" xfId="0" applyNumberFormat="1" applyFont="1" applyAlignment="1">
      <alignment/>
    </xf>
    <xf numFmtId="164" fontId="81" fillId="0" borderId="0" xfId="0" applyNumberFormat="1" applyFont="1" applyAlignment="1">
      <alignment/>
    </xf>
    <xf numFmtId="0" fontId="75" fillId="0" borderId="0" xfId="0" applyFont="1" applyAlignment="1">
      <alignment/>
    </xf>
    <xf numFmtId="0" fontId="0" fillId="0" borderId="0" xfId="0" applyAlignment="1">
      <alignment horizontal="centerContinuous"/>
    </xf>
    <xf numFmtId="0" fontId="81" fillId="0" borderId="0" xfId="0" applyFont="1" applyAlignment="1">
      <alignment/>
    </xf>
    <xf numFmtId="3" fontId="79" fillId="0" borderId="0" xfId="0" applyNumberFormat="1" applyFont="1" applyFill="1" applyAlignment="1">
      <alignment/>
    </xf>
    <xf numFmtId="41" fontId="6" fillId="0" borderId="0" xfId="42" applyNumberFormat="1" applyFont="1" applyAlignment="1">
      <alignment/>
    </xf>
    <xf numFmtId="41" fontId="6" fillId="0" borderId="0" xfId="42" applyNumberFormat="1" applyFont="1" applyAlignment="1">
      <alignment horizontal="right"/>
    </xf>
    <xf numFmtId="0" fontId="3" fillId="0" borderId="15" xfId="0" applyNumberFormat="1" applyFont="1" applyFill="1" applyBorder="1" applyAlignment="1">
      <alignment horizontal="right"/>
    </xf>
    <xf numFmtId="173" fontId="9" fillId="0" borderId="0" xfId="0" applyNumberFormat="1" applyFont="1" applyAlignment="1">
      <alignment/>
    </xf>
    <xf numFmtId="177" fontId="6" fillId="0" borderId="0" xfId="42" applyNumberFormat="1" applyFont="1" applyFill="1" applyAlignment="1">
      <alignment/>
    </xf>
    <xf numFmtId="177" fontId="6" fillId="0" borderId="0" xfId="42"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0" fontId="6" fillId="0" borderId="0" xfId="0" applyNumberFormat="1" applyFont="1" applyFill="1" applyAlignment="1">
      <alignment/>
    </xf>
    <xf numFmtId="0"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77" fontId="16" fillId="0" borderId="0" xfId="42" applyNumberFormat="1" applyFont="1" applyFill="1" applyAlignment="1">
      <alignment/>
    </xf>
    <xf numFmtId="173" fontId="6" fillId="0" borderId="0" xfId="0" applyNumberFormat="1" applyFont="1" applyFill="1" applyBorder="1" applyAlignment="1">
      <alignment/>
    </xf>
    <xf numFmtId="173" fontId="9" fillId="0" borderId="0" xfId="0" applyNumberFormat="1" applyFont="1" applyFill="1" applyAlignment="1">
      <alignment/>
    </xf>
    <xf numFmtId="177" fontId="6" fillId="0" borderId="0" xfId="42" applyNumberFormat="1" applyFont="1" applyAlignment="1">
      <alignment/>
    </xf>
    <xf numFmtId="177" fontId="27" fillId="0" borderId="0" xfId="42" applyNumberFormat="1" applyFont="1" applyFill="1" applyAlignment="1">
      <alignment/>
    </xf>
    <xf numFmtId="177" fontId="16" fillId="0" borderId="0" xfId="42" applyNumberFormat="1" applyFont="1" applyFill="1" applyBorder="1" applyAlignment="1">
      <alignment/>
    </xf>
    <xf numFmtId="0" fontId="3" fillId="0" borderId="0" xfId="0" applyFont="1" applyAlignment="1">
      <alignment/>
    </xf>
    <xf numFmtId="0" fontId="6" fillId="0" borderId="0" xfId="0" applyNumberFormat="1" applyFont="1" applyFill="1" applyAlignment="1">
      <alignment horizontal="right"/>
    </xf>
    <xf numFmtId="164" fontId="6" fillId="0" borderId="0" xfId="0" applyNumberFormat="1" applyFont="1" applyAlignment="1">
      <alignment horizontal="right"/>
    </xf>
    <xf numFmtId="173" fontId="6" fillId="0" borderId="0" xfId="42" applyNumberFormat="1" applyFont="1" applyFill="1" applyAlignment="1">
      <alignment horizontal="right"/>
    </xf>
    <xf numFmtId="0" fontId="6" fillId="0" borderId="10" xfId="0" applyFont="1" applyBorder="1" applyAlignment="1">
      <alignment horizontal="right"/>
    </xf>
    <xf numFmtId="0" fontId="3" fillId="0" borderId="15" xfId="0" applyFont="1" applyFill="1" applyBorder="1" applyAlignment="1">
      <alignment horizontal="right" vertical="center"/>
    </xf>
    <xf numFmtId="3" fontId="6" fillId="0" borderId="0" xfId="0" applyNumberFormat="1" applyFont="1" applyAlignment="1">
      <alignment/>
    </xf>
    <xf numFmtId="41" fontId="79" fillId="0" borderId="0" xfId="0" applyNumberFormat="1" applyFont="1" applyFill="1" applyAlignment="1">
      <alignment/>
    </xf>
    <xf numFmtId="41" fontId="6" fillId="0" borderId="10" xfId="0" applyNumberFormat="1" applyFont="1" applyFill="1" applyBorder="1" applyAlignment="1">
      <alignment/>
    </xf>
    <xf numFmtId="3" fontId="9" fillId="0" borderId="18" xfId="0" applyNumberFormat="1" applyFont="1" applyFill="1" applyBorder="1" applyAlignment="1">
      <alignment/>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O35" sqref="O35"/>
    </sheetView>
  </sheetViews>
  <sheetFormatPr defaultColWidth="9.140625" defaultRowHeight="12.75"/>
  <sheetData>
    <row r="1" spans="1:2" ht="12.75">
      <c r="A1" s="1">
        <v>999</v>
      </c>
      <c r="B1" s="1" t="s">
        <v>0</v>
      </c>
    </row>
    <row r="2" ht="12.75">
      <c r="B2" s="2" t="s">
        <v>1</v>
      </c>
    </row>
    <row r="3" ht="12.75">
      <c r="B3" t="s">
        <v>2</v>
      </c>
    </row>
    <row r="4" ht="12.75">
      <c r="B4" t="s">
        <v>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T402"/>
  <sheetViews>
    <sheetView zoomScalePageLayoutView="0" workbookViewId="0" topLeftCell="A345">
      <selection activeCell="C400" sqref="C400"/>
    </sheetView>
  </sheetViews>
  <sheetFormatPr defaultColWidth="9.140625" defaultRowHeight="12.75" outlineLevelRow="1"/>
  <cols>
    <col min="1" max="1" width="19.7109375" style="74" customWidth="1"/>
    <col min="2" max="2" width="1.57421875" style="73" customWidth="1"/>
    <col min="3" max="3" width="20.57421875" style="74" customWidth="1"/>
    <col min="4" max="4" width="1.421875" style="74" hidden="1" customWidth="1"/>
    <col min="5" max="5" width="0.5625" style="74" hidden="1" customWidth="1"/>
    <col min="6" max="6" width="10.00390625" style="75" hidden="1" customWidth="1"/>
    <col min="7" max="7" width="0" style="76" hidden="1" customWidth="1"/>
    <col min="8" max="8" width="0.13671875" style="76" hidden="1" customWidth="1"/>
    <col min="9" max="10" width="0.5625" style="74" hidden="1" customWidth="1"/>
    <col min="11" max="11" width="9.57421875" style="75" hidden="1" customWidth="1"/>
    <col min="12" max="12" width="0" style="76" hidden="1" customWidth="1"/>
    <col min="13" max="13" width="8.7109375" style="76" hidden="1" customWidth="1"/>
    <col min="14" max="15" width="0.5625" style="74" hidden="1" customWidth="1"/>
    <col min="16" max="16" width="9.57421875" style="75" customWidth="1"/>
    <col min="17" max="17" width="9.28125" style="76" hidden="1" customWidth="1"/>
    <col min="18" max="18" width="8.7109375" style="76" hidden="1" customWidth="1"/>
    <col min="19" max="20" width="0.5625" style="74" hidden="1" customWidth="1"/>
    <col min="21" max="21" width="9.57421875" style="75" customWidth="1"/>
    <col min="22" max="22" width="9.28125" style="76" hidden="1" customWidth="1"/>
    <col min="23" max="23" width="0" style="76" hidden="1" customWidth="1"/>
    <col min="24" max="25" width="0.5625" style="74" hidden="1" customWidth="1"/>
    <col min="26" max="26" width="9.57421875" style="75" customWidth="1"/>
    <col min="27" max="27" width="0" style="76" hidden="1" customWidth="1"/>
    <col min="28" max="28" width="8.8515625" style="76" hidden="1" customWidth="1"/>
    <col min="29" max="30" width="0.5625" style="74" hidden="1" customWidth="1"/>
    <col min="31" max="31" width="9.57421875" style="75" customWidth="1"/>
    <col min="32" max="32" width="0" style="76" hidden="1" customWidth="1"/>
    <col min="33" max="33" width="9.00390625" style="76" hidden="1" customWidth="1"/>
    <col min="34" max="35" width="0.5625" style="74" hidden="1" customWidth="1"/>
    <col min="36" max="36" width="9.57421875" style="75" customWidth="1"/>
    <col min="37" max="37" width="9.28125" style="76" hidden="1" customWidth="1"/>
    <col min="38" max="38" width="9.00390625" style="76" hidden="1" customWidth="1"/>
    <col min="39" max="40" width="0.5625" style="74" hidden="1" customWidth="1"/>
    <col min="41" max="41" width="9.57421875" style="75" customWidth="1"/>
    <col min="42" max="42" width="9.28125" style="76" hidden="1" customWidth="1"/>
    <col min="43" max="43" width="8.8515625" style="76" hidden="1" customWidth="1"/>
    <col min="44" max="45" width="0.5625" style="74" hidden="1" customWidth="1"/>
    <col min="46" max="46" width="9.57421875" style="75" customWidth="1"/>
    <col min="47" max="47" width="9.28125" style="76" hidden="1" customWidth="1"/>
    <col min="48" max="48" width="8.7109375" style="76" hidden="1" customWidth="1"/>
    <col min="49" max="50" width="0.5625" style="74" hidden="1" customWidth="1"/>
    <col min="51" max="51" width="9.57421875" style="75" customWidth="1"/>
    <col min="52" max="52" width="9.28125" style="76" hidden="1" customWidth="1"/>
    <col min="53" max="53" width="8.8515625" style="76" hidden="1" customWidth="1"/>
    <col min="54" max="55" width="0.5625" style="74" hidden="1" customWidth="1"/>
    <col min="56" max="56" width="9.57421875" style="75" customWidth="1"/>
    <col min="57" max="57" width="9.28125" style="76" hidden="1" customWidth="1"/>
    <col min="58" max="58" width="8.7109375" style="76" hidden="1" customWidth="1"/>
    <col min="59" max="60" width="0.5625" style="74" hidden="1" customWidth="1"/>
    <col min="61" max="61" width="9.57421875" style="75" customWidth="1"/>
    <col min="62" max="62" width="9.28125" style="76" hidden="1" customWidth="1"/>
    <col min="63" max="63" width="9.00390625" style="76" hidden="1" customWidth="1"/>
    <col min="64" max="65" width="0.5625" style="74" hidden="1" customWidth="1"/>
    <col min="66" max="66" width="9.57421875" style="74" customWidth="1"/>
    <col min="67" max="67" width="9.28125" style="74" hidden="1" customWidth="1"/>
    <col min="68" max="68" width="9.00390625" style="74" hidden="1" customWidth="1"/>
    <col min="69" max="69" width="12.140625" style="74" customWidth="1"/>
    <col min="70" max="70" width="7.28125" style="76" customWidth="1"/>
    <col min="71" max="71" width="5.421875" style="76" customWidth="1"/>
    <col min="72" max="72" width="4.421875" style="76" customWidth="1"/>
    <col min="76" max="76" width="27.140625" style="76" customWidth="1"/>
    <col min="77" max="77" width="26.57421875" style="76" customWidth="1"/>
    <col min="78" max="78" width="26.00390625" style="74" customWidth="1"/>
    <col min="79" max="16384" width="9.140625" style="74" customWidth="1"/>
  </cols>
  <sheetData>
    <row r="1" spans="1:76" ht="12.75">
      <c r="A1" s="72" t="s">
        <v>135</v>
      </c>
      <c r="BR1" s="77"/>
      <c r="BS1" s="77"/>
      <c r="BX1" s="77"/>
    </row>
    <row r="2" spans="1:76" ht="12.75">
      <c r="A2" s="72" t="s">
        <v>136</v>
      </c>
      <c r="BR2" s="77"/>
      <c r="BS2" s="77"/>
      <c r="BX2" s="77"/>
    </row>
    <row r="3" spans="1:76" ht="12.75">
      <c r="A3" s="72" t="s">
        <v>137</v>
      </c>
      <c r="BR3" s="77"/>
      <c r="BS3" s="77"/>
      <c r="BX3" s="77"/>
    </row>
    <row r="4" spans="1:76" ht="12.75">
      <c r="A4" s="78"/>
      <c r="BR4" s="77"/>
      <c r="BS4" s="77"/>
      <c r="BX4" s="77"/>
    </row>
    <row r="5" spans="1:76" ht="12.75">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ht="12.75">
      <c r="A6" s="79" t="s">
        <v>138</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ht="12.75">
      <c r="A7" s="82" t="s">
        <v>139</v>
      </c>
      <c r="B7" s="83" t="s">
        <v>41</v>
      </c>
      <c r="C7" s="82" t="s">
        <v>140</v>
      </c>
      <c r="D7" s="82"/>
      <c r="E7" s="82"/>
      <c r="F7" s="115" t="s">
        <v>141</v>
      </c>
      <c r="G7" s="116" t="s">
        <v>56</v>
      </c>
      <c r="H7" s="116" t="s">
        <v>142</v>
      </c>
      <c r="I7" s="117"/>
      <c r="J7" s="117"/>
      <c r="K7" s="115" t="s">
        <v>141</v>
      </c>
      <c r="L7" s="116" t="s">
        <v>56</v>
      </c>
      <c r="M7" s="116" t="s">
        <v>142</v>
      </c>
      <c r="N7" s="117"/>
      <c r="O7" s="117"/>
      <c r="P7" s="115"/>
      <c r="Q7" s="116" t="s">
        <v>56</v>
      </c>
      <c r="R7" s="116" t="s">
        <v>142</v>
      </c>
      <c r="S7" s="117"/>
      <c r="T7" s="117"/>
      <c r="U7" s="115"/>
      <c r="V7" s="116" t="s">
        <v>56</v>
      </c>
      <c r="W7" s="116" t="s">
        <v>142</v>
      </c>
      <c r="X7" s="117"/>
      <c r="Y7" s="117"/>
      <c r="Z7" s="115"/>
      <c r="AA7" s="116" t="s">
        <v>56</v>
      </c>
      <c r="AB7" s="116" t="s">
        <v>142</v>
      </c>
      <c r="AC7" s="117"/>
      <c r="AD7" s="117"/>
      <c r="AE7" s="115"/>
      <c r="AF7" s="116" t="s">
        <v>56</v>
      </c>
      <c r="AG7" s="116" t="s">
        <v>142</v>
      </c>
      <c r="AH7" s="117"/>
      <c r="AI7" s="117"/>
      <c r="AJ7" s="115"/>
      <c r="AK7" s="116" t="s">
        <v>56</v>
      </c>
      <c r="AL7" s="116" t="s">
        <v>142</v>
      </c>
      <c r="AM7" s="117"/>
      <c r="AN7" s="117"/>
      <c r="AO7" s="115"/>
      <c r="AP7" s="116" t="s">
        <v>56</v>
      </c>
      <c r="AQ7" s="116" t="s">
        <v>142</v>
      </c>
      <c r="AR7" s="117"/>
      <c r="AS7" s="117"/>
      <c r="AT7" s="115"/>
      <c r="AU7" s="116" t="s">
        <v>56</v>
      </c>
      <c r="AV7" s="116" t="s">
        <v>142</v>
      </c>
      <c r="AW7" s="117"/>
      <c r="AX7" s="117"/>
      <c r="AY7" s="115"/>
      <c r="AZ7" s="116" t="s">
        <v>56</v>
      </c>
      <c r="BA7" s="116" t="s">
        <v>142</v>
      </c>
      <c r="BB7" s="117"/>
      <c r="BC7" s="117"/>
      <c r="BD7" s="115"/>
      <c r="BE7" s="116" t="s">
        <v>56</v>
      </c>
      <c r="BF7" s="116" t="s">
        <v>142</v>
      </c>
      <c r="BG7" s="117"/>
      <c r="BH7" s="117"/>
      <c r="BI7" s="115"/>
      <c r="BJ7" s="116" t="s">
        <v>56</v>
      </c>
      <c r="BK7" s="116" t="s">
        <v>142</v>
      </c>
      <c r="BL7" s="117"/>
      <c r="BM7" s="117"/>
      <c r="BN7" s="115"/>
      <c r="BO7" s="116" t="s">
        <v>56</v>
      </c>
      <c r="BP7" s="116" t="s">
        <v>142</v>
      </c>
      <c r="BQ7" s="117"/>
      <c r="BR7" s="84"/>
      <c r="BS7" s="84"/>
      <c r="BT7" s="85"/>
      <c r="BX7" s="86"/>
      <c r="BY7" s="87"/>
    </row>
    <row r="8" spans="1:77" s="89" customFormat="1" ht="11.25">
      <c r="A8" s="79" t="s">
        <v>143</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c r="A9" s="72" t="s">
        <v>144</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6" ht="12.75" hidden="1" outlineLevel="1">
      <c r="A10" s="74" t="s">
        <v>145</v>
      </c>
      <c r="B10" s="73" t="s">
        <v>41</v>
      </c>
      <c r="C10" s="74" t="s">
        <v>146</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6" ht="12.75" hidden="1" outlineLevel="1">
      <c r="A11" s="74" t="s">
        <v>147</v>
      </c>
      <c r="B11" s="73" t="s">
        <v>41</v>
      </c>
      <c r="C11" s="74" t="s">
        <v>148</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6:76" ht="12.75" hidden="1" outlineLevel="1">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c r="A13" s="89" t="s">
        <v>149</v>
      </c>
      <c r="B13" s="88" t="s">
        <v>150</v>
      </c>
      <c r="C13" s="89" t="s">
        <v>83</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aca="true" t="shared" si="0" ref="BN13:BT13">SUM(BN10:BN11)</f>
        <v>21110</v>
      </c>
      <c r="BO13" s="95">
        <f t="shared" si="0"/>
        <v>7139</v>
      </c>
      <c r="BP13" s="95">
        <f t="shared" si="0"/>
        <v>13971</v>
      </c>
      <c r="BQ13" s="95">
        <f t="shared" si="0"/>
        <v>0</v>
      </c>
      <c r="BR13" s="95">
        <f t="shared" si="0"/>
        <v>0</v>
      </c>
      <c r="BS13" s="95">
        <f t="shared" si="0"/>
        <v>0</v>
      </c>
      <c r="BT13" s="95">
        <f t="shared" si="0"/>
        <v>0</v>
      </c>
      <c r="BX13" s="86"/>
      <c r="BY13" s="87"/>
    </row>
    <row r="14" spans="2:77" s="89" customFormat="1" ht="11.25" hidden="1" outlineLevel="1">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c r="A15" s="72" t="s">
        <v>151</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6" ht="12.75" hidden="1" outlineLevel="1">
      <c r="A16" s="74" t="s">
        <v>145</v>
      </c>
      <c r="B16" s="73" t="s">
        <v>41</v>
      </c>
      <c r="C16" s="74" t="s">
        <v>152</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6" ht="12.75" hidden="1" outlineLevel="1">
      <c r="A17" s="74" t="s">
        <v>147</v>
      </c>
      <c r="B17" s="73" t="s">
        <v>41</v>
      </c>
      <c r="C17" s="74" t="s">
        <v>152</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6:76" ht="12.75" hidden="1" outlineLevel="1">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c r="A19" s="89" t="s">
        <v>153</v>
      </c>
      <c r="B19" s="88" t="s">
        <v>150</v>
      </c>
      <c r="C19" s="89" t="s">
        <v>83</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aca="true" t="shared" si="1" ref="BN19:BT19">SUM(BN16:BN17)</f>
        <v>290550</v>
      </c>
      <c r="BO19" s="95">
        <f t="shared" si="1"/>
        <v>289513</v>
      </c>
      <c r="BP19" s="95">
        <f t="shared" si="1"/>
        <v>1037</v>
      </c>
      <c r="BQ19" s="95">
        <f t="shared" si="1"/>
        <v>0</v>
      </c>
      <c r="BR19" s="95">
        <f t="shared" si="1"/>
        <v>0</v>
      </c>
      <c r="BS19" s="95">
        <f t="shared" si="1"/>
        <v>0</v>
      </c>
      <c r="BT19" s="95">
        <f t="shared" si="1"/>
        <v>0</v>
      </c>
      <c r="BX19" s="86"/>
      <c r="BY19" s="87"/>
    </row>
    <row r="20" spans="2:77" s="89" customFormat="1" ht="11.25" hidden="1" outlineLevel="1">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c r="A21" s="72" t="s">
        <v>154</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6" ht="12.75" hidden="1" outlineLevel="1">
      <c r="A22" s="74" t="s">
        <v>155</v>
      </c>
      <c r="B22" s="73" t="s">
        <v>41</v>
      </c>
      <c r="C22" s="74" t="s">
        <v>156</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6" ht="12.75" hidden="1" outlineLevel="1">
      <c r="A23" s="74" t="s">
        <v>155</v>
      </c>
      <c r="B23" s="73" t="s">
        <v>41</v>
      </c>
      <c r="C23" s="74" t="s">
        <v>157</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6" ht="12.75" hidden="1" outlineLevel="1">
      <c r="A24" s="74" t="s">
        <v>155</v>
      </c>
      <c r="B24" s="73" t="s">
        <v>41</v>
      </c>
      <c r="C24" s="74" t="s">
        <v>158</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6" ht="12.75" hidden="1" outlineLevel="1">
      <c r="A25" s="74" t="s">
        <v>145</v>
      </c>
      <c r="B25" s="73" t="s">
        <v>41</v>
      </c>
      <c r="C25" s="74" t="s">
        <v>156</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6" ht="12.75" hidden="1" outlineLevel="1">
      <c r="A26" s="74" t="s">
        <v>147</v>
      </c>
      <c r="B26" s="73" t="s">
        <v>41</v>
      </c>
      <c r="C26" s="74" t="s">
        <v>156</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6:76" ht="12.75" hidden="1" outlineLevel="1">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c r="A28" s="89" t="s">
        <v>159</v>
      </c>
      <c r="B28" s="88" t="s">
        <v>150</v>
      </c>
      <c r="C28" s="89" t="s">
        <v>83</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aca="true" t="shared" si="2" ref="BN28:BT28">SUM(BN22:BN26)</f>
        <v>86163</v>
      </c>
      <c r="BO28" s="95">
        <f t="shared" si="2"/>
        <v>85668</v>
      </c>
      <c r="BP28" s="95">
        <f t="shared" si="2"/>
        <v>495</v>
      </c>
      <c r="BQ28" s="95">
        <f t="shared" si="2"/>
        <v>0</v>
      </c>
      <c r="BR28" s="95">
        <f t="shared" si="2"/>
        <v>0</v>
      </c>
      <c r="BS28" s="95">
        <f t="shared" si="2"/>
        <v>0</v>
      </c>
      <c r="BT28" s="95">
        <f t="shared" si="2"/>
        <v>0</v>
      </c>
      <c r="BX28" s="86"/>
      <c r="BY28" s="87"/>
    </row>
    <row r="29" spans="2:77" s="89" customFormat="1" ht="11.25" hidden="1" outlineLevel="1">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6:76" ht="12.75" hidden="1" outlineLevel="1">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c r="A31" s="72" t="s">
        <v>160</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6" ht="12.75" hidden="1" outlineLevel="1">
      <c r="A32" s="74" t="s">
        <v>155</v>
      </c>
      <c r="B32" s="73" t="s">
        <v>41</v>
      </c>
      <c r="C32" s="74" t="s">
        <v>161</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6" ht="12.75" hidden="1" outlineLevel="1">
      <c r="A33" s="74" t="s">
        <v>145</v>
      </c>
      <c r="B33" s="73" t="s">
        <v>41</v>
      </c>
      <c r="C33" s="74" t="s">
        <v>162</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6" ht="12.75" hidden="1" outlineLevel="1">
      <c r="A34" s="74" t="s">
        <v>145</v>
      </c>
      <c r="B34" s="73" t="s">
        <v>41</v>
      </c>
      <c r="C34" s="74" t="s">
        <v>161</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6" ht="12.75" hidden="1" outlineLevel="1">
      <c r="A35" s="74" t="s">
        <v>145</v>
      </c>
      <c r="B35" s="73" t="s">
        <v>41</v>
      </c>
      <c r="C35" s="74" t="s">
        <v>163</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6" ht="12.75" hidden="1" outlineLevel="1">
      <c r="A36" s="74" t="s">
        <v>147</v>
      </c>
      <c r="B36" s="73" t="s">
        <v>41</v>
      </c>
      <c r="C36" s="74" t="s">
        <v>164</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6" ht="12.75" hidden="1" outlineLevel="1">
      <c r="A37" s="74" t="s">
        <v>147</v>
      </c>
      <c r="B37" s="73" t="s">
        <v>41</v>
      </c>
      <c r="C37" s="74" t="s">
        <v>165</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6" ht="12.75" hidden="1" outlineLevel="1">
      <c r="A38" s="74" t="s">
        <v>147</v>
      </c>
      <c r="B38" s="73" t="s">
        <v>41</v>
      </c>
      <c r="C38" s="74" t="s">
        <v>162</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6" ht="12.75" hidden="1" outlineLevel="1">
      <c r="A39" s="74" t="s">
        <v>147</v>
      </c>
      <c r="B39" s="73" t="s">
        <v>41</v>
      </c>
      <c r="C39" s="74" t="s">
        <v>161</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6" ht="12.75" hidden="1" outlineLevel="1">
      <c r="A40" s="74" t="s">
        <v>147</v>
      </c>
      <c r="B40" s="73" t="s">
        <v>41</v>
      </c>
      <c r="C40" s="74" t="s">
        <v>166</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6" ht="12.75" hidden="1" outlineLevel="1">
      <c r="A41" s="74" t="s">
        <v>147</v>
      </c>
      <c r="B41" s="73" t="s">
        <v>41</v>
      </c>
      <c r="C41" s="74" t="s">
        <v>167</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6" ht="12.75" hidden="1" outlineLevel="1">
      <c r="A42" s="74" t="s">
        <v>168</v>
      </c>
      <c r="B42" s="73" t="s">
        <v>41</v>
      </c>
      <c r="C42" s="74" t="s">
        <v>164</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6:76" ht="12.75" hidden="1" outlineLevel="1">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c r="A44" s="89" t="s">
        <v>169</v>
      </c>
      <c r="B44" s="88" t="s">
        <v>150</v>
      </c>
      <c r="C44" s="89" t="s">
        <v>83</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aca="true" t="shared" si="3" ref="BN44:BT44">SUM(BN32:BN42)</f>
        <v>421633</v>
      </c>
      <c r="BO44" s="95">
        <f t="shared" si="3"/>
        <v>406791</v>
      </c>
      <c r="BP44" s="95">
        <f t="shared" si="3"/>
        <v>14842</v>
      </c>
      <c r="BQ44" s="95">
        <f t="shared" si="3"/>
        <v>0</v>
      </c>
      <c r="BR44" s="95">
        <f t="shared" si="3"/>
        <v>0</v>
      </c>
      <c r="BS44" s="90">
        <f t="shared" si="3"/>
        <v>0</v>
      </c>
      <c r="BT44" s="90">
        <f t="shared" si="3"/>
        <v>0</v>
      </c>
      <c r="BX44" s="86"/>
      <c r="BY44" s="87"/>
    </row>
    <row r="45" spans="2:77" s="89" customFormat="1" ht="11.25" hidden="1" outlineLevel="1">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c r="A46" s="72" t="s">
        <v>170</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6" ht="12.75" hidden="1" outlineLevel="1">
      <c r="A47" s="74" t="s">
        <v>155</v>
      </c>
      <c r="B47" s="73" t="s">
        <v>41</v>
      </c>
      <c r="C47" s="74" t="s">
        <v>171</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6" ht="12.75" hidden="1" outlineLevel="1">
      <c r="A48" s="74" t="s">
        <v>155</v>
      </c>
      <c r="B48" s="73" t="s">
        <v>41</v>
      </c>
      <c r="C48" s="74" t="s">
        <v>172</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t="12.75" hidden="1" outlineLevel="1">
      <c r="A49" s="74" t="s">
        <v>155</v>
      </c>
      <c r="B49" s="73" t="s">
        <v>41</v>
      </c>
      <c r="C49" s="74" t="s">
        <v>173</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t="12.75" hidden="1" outlineLevel="1">
      <c r="A50" s="74" t="s">
        <v>145</v>
      </c>
      <c r="B50" s="73" t="s">
        <v>41</v>
      </c>
      <c r="C50" s="74" t="s">
        <v>174</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t="12.75" hidden="1" outlineLevel="1">
      <c r="A51" s="74" t="s">
        <v>145</v>
      </c>
      <c r="B51" s="73" t="s">
        <v>41</v>
      </c>
      <c r="C51" s="74" t="s">
        <v>175</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t="12.75" hidden="1" outlineLevel="1">
      <c r="A52" s="74" t="s">
        <v>145</v>
      </c>
      <c r="B52" s="73" t="s">
        <v>41</v>
      </c>
      <c r="C52" s="74" t="s">
        <v>176</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t="12.75" hidden="1" outlineLevel="1">
      <c r="A53" s="74" t="s">
        <v>145</v>
      </c>
      <c r="B53" s="73" t="s">
        <v>41</v>
      </c>
      <c r="C53" s="74" t="s">
        <v>177</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t="12.75" hidden="1" outlineLevel="1">
      <c r="A54" s="74" t="s">
        <v>145</v>
      </c>
      <c r="B54" s="73" t="s">
        <v>41</v>
      </c>
      <c r="C54" s="74" t="s">
        <v>172</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t="12.75" hidden="1" outlineLevel="1">
      <c r="A55" s="74" t="s">
        <v>145</v>
      </c>
      <c r="B55" s="73" t="s">
        <v>41</v>
      </c>
      <c r="C55" s="74" t="s">
        <v>178</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t="12.75" hidden="1" outlineLevel="1">
      <c r="A56" s="74" t="s">
        <v>145</v>
      </c>
      <c r="B56" s="73" t="s">
        <v>41</v>
      </c>
      <c r="C56" s="74" t="s">
        <v>179</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t="12.75" hidden="1" outlineLevel="1">
      <c r="A57" s="74" t="s">
        <v>145</v>
      </c>
      <c r="B57" s="73" t="s">
        <v>41</v>
      </c>
      <c r="C57" s="74" t="s">
        <v>180</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t="12.75" hidden="1" outlineLevel="1">
      <c r="A58" s="74" t="s">
        <v>147</v>
      </c>
      <c r="B58" s="73" t="s">
        <v>41</v>
      </c>
      <c r="C58" s="74" t="s">
        <v>174</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t="12.75" hidden="1" outlineLevel="1">
      <c r="A59" s="74" t="s">
        <v>147</v>
      </c>
      <c r="B59" s="73" t="s">
        <v>41</v>
      </c>
      <c r="C59" s="74" t="s">
        <v>177</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t="12.75" hidden="1" outlineLevel="1">
      <c r="A60" s="74" t="s">
        <v>147</v>
      </c>
      <c r="B60" s="73" t="s">
        <v>41</v>
      </c>
      <c r="C60" s="74" t="s">
        <v>172</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t="12.75" hidden="1" outlineLevel="1">
      <c r="A61" s="74" t="s">
        <v>147</v>
      </c>
      <c r="B61" s="73" t="s">
        <v>41</v>
      </c>
      <c r="C61" s="74" t="s">
        <v>173</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t="12.75" hidden="1" outlineLevel="1">
      <c r="A62" s="74" t="s">
        <v>147</v>
      </c>
      <c r="B62" s="73" t="s">
        <v>41</v>
      </c>
      <c r="C62" s="74" t="s">
        <v>178</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t="12.75" hidden="1" outlineLevel="1">
      <c r="A63" s="74" t="s">
        <v>147</v>
      </c>
      <c r="B63" s="73" t="s">
        <v>41</v>
      </c>
      <c r="C63" s="74" t="s">
        <v>179</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t="12.75" hidden="1" outlineLevel="1">
      <c r="A64" s="74" t="s">
        <v>147</v>
      </c>
      <c r="B64" s="73" t="s">
        <v>41</v>
      </c>
      <c r="C64" s="74" t="s">
        <v>181</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6" ht="12.75" hidden="1" outlineLevel="1">
      <c r="A65" s="74" t="s">
        <v>168</v>
      </c>
      <c r="B65" s="73" t="s">
        <v>41</v>
      </c>
      <c r="C65" s="74" t="s">
        <v>176</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6" ht="12.75" hidden="1" outlineLevel="1">
      <c r="A66" s="74" t="s">
        <v>168</v>
      </c>
      <c r="B66" s="73" t="s">
        <v>41</v>
      </c>
      <c r="C66" s="74" t="s">
        <v>177</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6" ht="12.75" hidden="1" outlineLevel="1">
      <c r="A67" s="74" t="s">
        <v>168</v>
      </c>
      <c r="B67" s="73" t="s">
        <v>41</v>
      </c>
      <c r="C67" s="74" t="s">
        <v>172</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6" ht="12.75" hidden="1" outlineLevel="1">
      <c r="A68" s="74" t="s">
        <v>168</v>
      </c>
      <c r="B68" s="73" t="s">
        <v>41</v>
      </c>
      <c r="C68" s="74" t="s">
        <v>182</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6:76" ht="12.75" hidden="1" outlineLevel="1">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c r="A70" s="89" t="s">
        <v>183</v>
      </c>
      <c r="B70" s="88" t="s">
        <v>150</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aca="true" t="shared" si="4" ref="BO70:BT70">SUM(BO47:BO68)</f>
        <v>175193</v>
      </c>
      <c r="BP70" s="95">
        <f t="shared" si="4"/>
        <v>1345</v>
      </c>
      <c r="BQ70" s="90">
        <f t="shared" si="4"/>
        <v>0</v>
      </c>
      <c r="BR70" s="90">
        <f t="shared" si="4"/>
        <v>0</v>
      </c>
      <c r="BS70" s="95">
        <f t="shared" si="4"/>
        <v>0</v>
      </c>
      <c r="BT70" s="95">
        <f t="shared" si="4"/>
        <v>0</v>
      </c>
      <c r="BX70" s="86"/>
      <c r="BY70" s="87"/>
    </row>
    <row r="71" spans="2:77" s="89" customFormat="1" ht="11.25" hidden="1" outlineLevel="1">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2:77" s="89" customFormat="1" ht="11.25" hidden="1" outlineLevel="1">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c r="A73" s="72" t="s">
        <v>184</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6" ht="12.75" hidden="1" outlineLevel="1">
      <c r="A74" s="74" t="s">
        <v>145</v>
      </c>
      <c r="B74" s="73" t="s">
        <v>41</v>
      </c>
      <c r="C74" s="74" t="s">
        <v>185</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6" ht="12.75" hidden="1" outlineLevel="1">
      <c r="A75" s="74" t="s">
        <v>145</v>
      </c>
      <c r="B75" s="73" t="s">
        <v>41</v>
      </c>
      <c r="C75" s="74" t="s">
        <v>186</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6" ht="12.75" hidden="1" outlineLevel="1">
      <c r="A76" s="74" t="s">
        <v>147</v>
      </c>
      <c r="B76" s="73" t="s">
        <v>41</v>
      </c>
      <c r="C76" s="74" t="s">
        <v>187</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6" ht="12.75" hidden="1" outlineLevel="1">
      <c r="A77" s="74" t="s">
        <v>147</v>
      </c>
      <c r="B77" s="73" t="s">
        <v>41</v>
      </c>
      <c r="C77" s="74" t="s">
        <v>185</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6" ht="12.75" hidden="1" outlineLevel="1">
      <c r="A78" s="74" t="s">
        <v>147</v>
      </c>
      <c r="B78" s="73" t="s">
        <v>41</v>
      </c>
      <c r="C78" s="74" t="s">
        <v>188</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6" ht="12.75" hidden="1" outlineLevel="1">
      <c r="A79" s="74" t="s">
        <v>147</v>
      </c>
      <c r="B79" s="73" t="s">
        <v>41</v>
      </c>
      <c r="C79" s="74" t="s">
        <v>189</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6" ht="12.75" hidden="1" outlineLevel="1">
      <c r="A80" s="74" t="s">
        <v>147</v>
      </c>
      <c r="B80" s="73" t="s">
        <v>41</v>
      </c>
      <c r="C80" s="74" t="s">
        <v>190</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6" ht="12.75" hidden="1" outlineLevel="1">
      <c r="A81" s="74" t="s">
        <v>147</v>
      </c>
      <c r="B81" s="73" t="s">
        <v>41</v>
      </c>
      <c r="C81" s="74" t="s">
        <v>191</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6" ht="12.75" hidden="1" outlineLevel="1">
      <c r="A82" s="74" t="s">
        <v>147</v>
      </c>
      <c r="B82" s="73" t="s">
        <v>41</v>
      </c>
      <c r="C82" s="74" t="s">
        <v>192</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6" ht="12.75" hidden="1" outlineLevel="1">
      <c r="A83" s="74" t="s">
        <v>147</v>
      </c>
      <c r="B83" s="73" t="s">
        <v>41</v>
      </c>
      <c r="C83" s="74" t="s">
        <v>186</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6" ht="12.75" hidden="1" outlineLevel="1">
      <c r="A84" s="74" t="s">
        <v>168</v>
      </c>
      <c r="B84" s="73" t="s">
        <v>41</v>
      </c>
      <c r="C84" s="74" t="s">
        <v>186</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6:76" ht="12.75" hidden="1" outlineLevel="1">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c r="A86" s="89" t="s">
        <v>193</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aca="true" t="shared" si="5" ref="BO86:BT86">SUM(BO74:BO84)</f>
        <v>0</v>
      </c>
      <c r="BP86" s="71">
        <f t="shared" si="5"/>
        <v>199526</v>
      </c>
      <c r="BQ86" s="71">
        <f t="shared" si="5"/>
        <v>0</v>
      </c>
      <c r="BR86" s="71">
        <f t="shared" si="5"/>
        <v>0</v>
      </c>
      <c r="BS86" s="71">
        <f t="shared" si="5"/>
        <v>0</v>
      </c>
      <c r="BT86" s="71">
        <f t="shared" si="5"/>
        <v>0</v>
      </c>
      <c r="BX86" s="86"/>
      <c r="BY86" s="87"/>
    </row>
    <row r="87" spans="2:77" s="89" customFormat="1" ht="11.25" hidden="1" outlineLevel="1">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c r="A88" s="72" t="s">
        <v>194</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6" ht="12.75" hidden="1" outlineLevel="1">
      <c r="A89" s="74" t="s">
        <v>155</v>
      </c>
      <c r="B89" s="73" t="s">
        <v>41</v>
      </c>
      <c r="C89" s="74" t="s">
        <v>195</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6" ht="12.75" hidden="1" outlineLevel="1">
      <c r="A90" s="74" t="s">
        <v>145</v>
      </c>
      <c r="B90" s="73" t="s">
        <v>41</v>
      </c>
      <c r="C90" s="74" t="s">
        <v>195</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6" ht="12.75" hidden="1" outlineLevel="1">
      <c r="A91" s="74" t="s">
        <v>145</v>
      </c>
      <c r="B91" s="73" t="s">
        <v>41</v>
      </c>
      <c r="C91" s="74" t="s">
        <v>196</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6" ht="12.75" hidden="1" outlineLevel="1">
      <c r="A92" s="74" t="s">
        <v>145</v>
      </c>
      <c r="B92" s="73" t="s">
        <v>41</v>
      </c>
      <c r="C92" s="74" t="s">
        <v>197</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6" ht="12.75" hidden="1" outlineLevel="1">
      <c r="A93" s="74" t="s">
        <v>147</v>
      </c>
      <c r="B93" s="73" t="s">
        <v>41</v>
      </c>
      <c r="C93" s="74" t="s">
        <v>198</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6" ht="12.75" hidden="1" outlineLevel="1">
      <c r="A94" s="74" t="s">
        <v>147</v>
      </c>
      <c r="B94" s="73" t="s">
        <v>41</v>
      </c>
      <c r="C94" s="74" t="s">
        <v>195</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6" ht="12.75" hidden="1" outlineLevel="1">
      <c r="A95" s="74" t="s">
        <v>147</v>
      </c>
      <c r="B95" s="73" t="s">
        <v>41</v>
      </c>
      <c r="C95" s="74" t="s">
        <v>196</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6" ht="12.75" hidden="1" outlineLevel="1">
      <c r="A96" s="74" t="s">
        <v>147</v>
      </c>
      <c r="B96" s="73" t="s">
        <v>41</v>
      </c>
      <c r="C96" s="74" t="s">
        <v>197</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6" ht="12.75" hidden="1" outlineLevel="1">
      <c r="A97" s="74" t="s">
        <v>168</v>
      </c>
      <c r="B97" s="73" t="s">
        <v>41</v>
      </c>
      <c r="C97" s="74" t="s">
        <v>196</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6" ht="12.75" hidden="1" outlineLevel="1">
      <c r="A98" s="74" t="s">
        <v>168</v>
      </c>
      <c r="B98" s="73" t="s">
        <v>41</v>
      </c>
      <c r="C98" s="74" t="s">
        <v>197</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6" ht="12.75" hidden="1" outlineLevel="1">
      <c r="A99" s="74" t="s">
        <v>168</v>
      </c>
      <c r="B99" s="73" t="s">
        <v>41</v>
      </c>
      <c r="C99" s="74" t="s">
        <v>199</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6:76" ht="12.75" hidden="1" outlineLevel="1">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c r="A101" s="89" t="s">
        <v>200</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aca="true" t="shared" si="6" ref="BO101:BT101">SUM(BO89:BO99)</f>
        <v>652230</v>
      </c>
      <c r="BP101" s="90">
        <f t="shared" si="6"/>
        <v>2611</v>
      </c>
      <c r="BQ101" s="90">
        <f t="shared" si="6"/>
        <v>0</v>
      </c>
      <c r="BR101" s="90">
        <f t="shared" si="6"/>
        <v>0</v>
      </c>
      <c r="BS101" s="90">
        <f t="shared" si="6"/>
        <v>0</v>
      </c>
      <c r="BT101" s="90">
        <f t="shared" si="6"/>
        <v>0</v>
      </c>
      <c r="BX101" s="86"/>
      <c r="BY101" s="87"/>
    </row>
    <row r="102" spans="2:77" s="89" customFormat="1" ht="11.25" hidden="1" outlineLevel="1">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c r="A103" s="72" t="s">
        <v>201</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6" ht="12.75" hidden="1" outlineLevel="1">
      <c r="A104" s="74" t="s">
        <v>155</v>
      </c>
      <c r="B104" s="73" t="s">
        <v>41</v>
      </c>
      <c r="C104" s="74" t="s">
        <v>202</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6" ht="12.75" hidden="1" outlineLevel="1">
      <c r="A105" s="74" t="s">
        <v>145</v>
      </c>
      <c r="B105" s="73" t="s">
        <v>41</v>
      </c>
      <c r="C105" s="74" t="s">
        <v>203</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6" ht="12.75" hidden="1" outlineLevel="1">
      <c r="A106" s="74" t="s">
        <v>145</v>
      </c>
      <c r="B106" s="73" t="s">
        <v>41</v>
      </c>
      <c r="C106" s="74" t="s">
        <v>204</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6" ht="12.75" hidden="1" outlineLevel="1">
      <c r="A107" s="74" t="s">
        <v>145</v>
      </c>
      <c r="B107" s="73" t="s">
        <v>41</v>
      </c>
      <c r="C107" s="74" t="s">
        <v>205</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6" ht="12.75" hidden="1" outlineLevel="1">
      <c r="A108" s="74" t="s">
        <v>147</v>
      </c>
      <c r="B108" s="73" t="s">
        <v>41</v>
      </c>
      <c r="C108" s="74" t="s">
        <v>206</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6" ht="12.75" hidden="1" outlineLevel="1">
      <c r="A109" s="74" t="s">
        <v>147</v>
      </c>
      <c r="B109" s="73" t="s">
        <v>41</v>
      </c>
      <c r="C109" s="74" t="s">
        <v>203</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6" ht="12.75" hidden="1" outlineLevel="1">
      <c r="A110" s="74" t="s">
        <v>147</v>
      </c>
      <c r="B110" s="73" t="s">
        <v>41</v>
      </c>
      <c r="C110" s="74" t="s">
        <v>207</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6" ht="12.75" hidden="1" outlineLevel="1">
      <c r="A111" s="74" t="s">
        <v>147</v>
      </c>
      <c r="B111" s="73" t="s">
        <v>41</v>
      </c>
      <c r="C111" s="74" t="s">
        <v>208</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6" ht="12.75" hidden="1" outlineLevel="1">
      <c r="A112" s="74" t="s">
        <v>147</v>
      </c>
      <c r="B112" s="73" t="s">
        <v>41</v>
      </c>
      <c r="C112" s="74" t="s">
        <v>209</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6" ht="12.75" hidden="1" outlineLevel="1">
      <c r="A113" s="74" t="s">
        <v>147</v>
      </c>
      <c r="B113" s="73" t="s">
        <v>41</v>
      </c>
      <c r="C113" s="74" t="s">
        <v>205</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6" ht="12.75" hidden="1" outlineLevel="1">
      <c r="A114" s="74" t="s">
        <v>147</v>
      </c>
      <c r="B114" s="73" t="s">
        <v>41</v>
      </c>
      <c r="C114" s="74" t="s">
        <v>210</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6" ht="12.75" hidden="1" outlineLevel="1">
      <c r="A115" s="74" t="s">
        <v>147</v>
      </c>
      <c r="B115" s="73" t="s">
        <v>41</v>
      </c>
      <c r="C115" s="74" t="s">
        <v>211</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6" ht="12.75" hidden="1" outlineLevel="1">
      <c r="A116" s="74" t="s">
        <v>147</v>
      </c>
      <c r="B116" s="73" t="s">
        <v>41</v>
      </c>
      <c r="C116" s="74" t="s">
        <v>212</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6:76" ht="12.75" hidden="1" outlineLevel="1">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c r="A118" s="89" t="s">
        <v>213</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aca="true" t="shared" si="7" ref="BO118:BT118">SUM(BO104:BO116)</f>
        <v>4047</v>
      </c>
      <c r="BP118" s="90">
        <f t="shared" si="7"/>
        <v>56928</v>
      </c>
      <c r="BQ118" s="90">
        <f t="shared" si="7"/>
        <v>0</v>
      </c>
      <c r="BR118" s="90">
        <f t="shared" si="7"/>
        <v>0</v>
      </c>
      <c r="BS118" s="90">
        <f t="shared" si="7"/>
        <v>0</v>
      </c>
      <c r="BT118" s="90">
        <f t="shared" si="7"/>
        <v>0</v>
      </c>
      <c r="BX118" s="86"/>
      <c r="BY118" s="87"/>
    </row>
    <row r="119" spans="2:77" s="89" customFormat="1" ht="11.25" hidden="1" outlineLevel="1">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2:77" s="89" customFormat="1" ht="11.25" hidden="1" outlineLevel="1">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c r="A121" s="72" t="s">
        <v>214</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6" ht="12.75" hidden="1" outlineLevel="1">
      <c r="A122" s="74" t="s">
        <v>155</v>
      </c>
      <c r="B122" s="73" t="s">
        <v>41</v>
      </c>
      <c r="C122" s="74" t="s">
        <v>215</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6" ht="12.75" hidden="1" outlineLevel="1">
      <c r="A123" s="74" t="s">
        <v>145</v>
      </c>
      <c r="B123" s="73" t="s">
        <v>41</v>
      </c>
      <c r="C123" s="74" t="s">
        <v>215</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6" ht="12.75" hidden="1" outlineLevel="1">
      <c r="A124" s="74" t="s">
        <v>145</v>
      </c>
      <c r="B124" s="73" t="s">
        <v>41</v>
      </c>
      <c r="C124" s="74" t="s">
        <v>216</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6" ht="12.75" hidden="1" outlineLevel="1">
      <c r="A125" s="74" t="s">
        <v>147</v>
      </c>
      <c r="B125" s="73" t="s">
        <v>41</v>
      </c>
      <c r="C125" s="74" t="s">
        <v>215</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6" ht="12.75" hidden="1" outlineLevel="1">
      <c r="A126" s="74" t="s">
        <v>168</v>
      </c>
      <c r="B126" s="73" t="s">
        <v>41</v>
      </c>
      <c r="C126" s="74" t="s">
        <v>215</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6:76" ht="12.75" hidden="1" outlineLevel="1">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c r="A128" s="89" t="s">
        <v>217</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aca="true" t="shared" si="8" ref="BO128:BT128">SUM(BO122:BO126)</f>
        <v>699659</v>
      </c>
      <c r="BP128" s="90">
        <f t="shared" si="8"/>
        <v>7045</v>
      </c>
      <c r="BQ128" s="90">
        <f t="shared" si="8"/>
        <v>0</v>
      </c>
      <c r="BR128" s="90">
        <f t="shared" si="8"/>
        <v>0</v>
      </c>
      <c r="BS128" s="90">
        <f t="shared" si="8"/>
        <v>0</v>
      </c>
      <c r="BT128" s="90">
        <f t="shared" si="8"/>
        <v>0</v>
      </c>
      <c r="BX128" s="86"/>
      <c r="BY128" s="87"/>
    </row>
    <row r="129" spans="2:77" s="89" customFormat="1" ht="11.25" hidden="1" outlineLevel="1">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c r="A130" s="72" t="s">
        <v>218</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6" ht="12.75" hidden="1" outlineLevel="1">
      <c r="A131" s="74" t="s">
        <v>155</v>
      </c>
      <c r="B131" s="73" t="s">
        <v>41</v>
      </c>
      <c r="C131" s="74" t="s">
        <v>219</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6" ht="12.75" hidden="1" outlineLevel="1">
      <c r="A132" s="74" t="s">
        <v>145</v>
      </c>
      <c r="B132" s="73" t="s">
        <v>41</v>
      </c>
      <c r="C132" s="74" t="s">
        <v>219</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6" ht="12.75" hidden="1" outlineLevel="1">
      <c r="A133" s="74" t="s">
        <v>147</v>
      </c>
      <c r="B133" s="73" t="s">
        <v>41</v>
      </c>
      <c r="C133" s="74" t="s">
        <v>219</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6" ht="12.75" hidden="1" outlineLevel="1">
      <c r="A134" s="74" t="s">
        <v>168</v>
      </c>
      <c r="B134" s="73" t="s">
        <v>41</v>
      </c>
      <c r="C134" s="74" t="s">
        <v>219</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6:76" ht="12.75" hidden="1" outlineLevel="1">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c r="A136" s="89" t="s">
        <v>220</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aca="true" t="shared" si="9" ref="BO136:BT136">SUM(BO131:BO134)</f>
        <v>13229</v>
      </c>
      <c r="BP136" s="90">
        <f t="shared" si="9"/>
        <v>125735</v>
      </c>
      <c r="BQ136" s="90">
        <f t="shared" si="9"/>
        <v>0</v>
      </c>
      <c r="BR136" s="90">
        <f t="shared" si="9"/>
        <v>0</v>
      </c>
      <c r="BS136" s="90">
        <f t="shared" si="9"/>
        <v>0</v>
      </c>
      <c r="BT136" s="90">
        <f t="shared" si="9"/>
        <v>0</v>
      </c>
      <c r="BX136" s="86"/>
      <c r="BY136" s="87"/>
    </row>
    <row r="137" spans="2:77" s="89" customFormat="1" ht="11.25" hidden="1" outlineLevel="1">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c r="A138" s="72" t="s">
        <v>221</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6" ht="12.75" hidden="1" outlineLevel="1">
      <c r="A139" s="74" t="s">
        <v>147</v>
      </c>
      <c r="B139" s="73" t="s">
        <v>41</v>
      </c>
      <c r="C139" s="74" t="s">
        <v>222</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6:76" ht="12.75" hidden="1" outlineLevel="1">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c r="A141" s="89" t="s">
        <v>223</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aca="true" t="shared" si="10" ref="BO141:BT141">BO139</f>
        <v>0</v>
      </c>
      <c r="BP141" s="90">
        <f t="shared" si="10"/>
        <v>22464</v>
      </c>
      <c r="BQ141" s="90">
        <f t="shared" si="10"/>
        <v>0</v>
      </c>
      <c r="BR141" s="90">
        <f t="shared" si="10"/>
        <v>0</v>
      </c>
      <c r="BS141" s="90">
        <f t="shared" si="10"/>
        <v>0</v>
      </c>
      <c r="BT141" s="90">
        <f t="shared" si="10"/>
        <v>0</v>
      </c>
      <c r="BX141" s="86"/>
      <c r="BY141" s="87"/>
    </row>
    <row r="142" spans="2:77" s="89" customFormat="1" ht="11.25" hidden="1" outlineLevel="1">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c r="A143" s="72" t="s">
        <v>224</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6" ht="12.75" hidden="1" outlineLevel="1">
      <c r="A144" s="74" t="s">
        <v>155</v>
      </c>
      <c r="B144" s="73" t="s">
        <v>41</v>
      </c>
      <c r="C144" s="74" t="s">
        <v>225</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t="12.75" hidden="1" outlineLevel="1">
      <c r="A145" s="74" t="s">
        <v>155</v>
      </c>
      <c r="B145" s="73" t="s">
        <v>41</v>
      </c>
      <c r="C145" s="74" t="s">
        <v>226</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t="12.75" hidden="1" outlineLevel="1">
      <c r="A146" s="74" t="s">
        <v>155</v>
      </c>
      <c r="B146" s="73" t="s">
        <v>41</v>
      </c>
      <c r="C146" s="74" t="s">
        <v>227</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t="12.75" hidden="1" outlineLevel="1">
      <c r="A147" s="74" t="s">
        <v>155</v>
      </c>
      <c r="B147" s="73" t="s">
        <v>41</v>
      </c>
      <c r="C147" s="74" t="s">
        <v>228</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t="12.75" hidden="1" outlineLevel="1">
      <c r="A148" s="74" t="s">
        <v>145</v>
      </c>
      <c r="B148" s="73" t="s">
        <v>41</v>
      </c>
      <c r="C148" s="74" t="s">
        <v>229</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t="12.75" hidden="1" outlineLevel="1">
      <c r="A149" s="74" t="s">
        <v>145</v>
      </c>
      <c r="B149" s="73" t="s">
        <v>41</v>
      </c>
      <c r="C149" s="74" t="s">
        <v>230</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t="12.75" hidden="1" outlineLevel="1">
      <c r="A150" s="74" t="s">
        <v>145</v>
      </c>
      <c r="B150" s="73" t="s">
        <v>41</v>
      </c>
      <c r="C150" s="74" t="s">
        <v>225</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t="12.75" hidden="1" outlineLevel="1">
      <c r="A151" s="74" t="s">
        <v>145</v>
      </c>
      <c r="B151" s="73" t="s">
        <v>41</v>
      </c>
      <c r="C151" s="74" t="s">
        <v>231</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t="12.75" hidden="1" outlineLevel="1">
      <c r="A152" s="74" t="s">
        <v>145</v>
      </c>
      <c r="B152" s="73" t="s">
        <v>41</v>
      </c>
      <c r="C152" s="74" t="s">
        <v>232</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t="12.75" hidden="1" outlineLevel="1">
      <c r="A153" s="74" t="s">
        <v>145</v>
      </c>
      <c r="B153" s="73" t="s">
        <v>41</v>
      </c>
      <c r="C153" s="74" t="s">
        <v>226</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t="12.75" hidden="1" outlineLevel="1">
      <c r="A154" s="74" t="s">
        <v>145</v>
      </c>
      <c r="B154" s="73" t="s">
        <v>41</v>
      </c>
      <c r="C154" s="74" t="s">
        <v>227</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t="12.75" hidden="1" outlineLevel="1">
      <c r="A155" s="74" t="s">
        <v>145</v>
      </c>
      <c r="B155" s="73" t="s">
        <v>41</v>
      </c>
      <c r="C155" s="74" t="s">
        <v>228</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t="12.75" hidden="1" outlineLevel="1">
      <c r="A156" s="74" t="s">
        <v>147</v>
      </c>
      <c r="B156" s="73" t="s">
        <v>41</v>
      </c>
      <c r="C156" s="74" t="s">
        <v>229</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t="12.75" hidden="1" outlineLevel="1">
      <c r="A157" s="74" t="s">
        <v>147</v>
      </c>
      <c r="B157" s="73" t="s">
        <v>41</v>
      </c>
      <c r="C157" s="74" t="s">
        <v>233</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t="12.75" hidden="1" outlineLevel="1">
      <c r="A158" s="74" t="s">
        <v>147</v>
      </c>
      <c r="B158" s="73" t="s">
        <v>41</v>
      </c>
      <c r="C158" s="74" t="s">
        <v>234</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t="12.75" hidden="1" outlineLevel="1">
      <c r="A159" s="74" t="s">
        <v>147</v>
      </c>
      <c r="B159" s="73" t="s">
        <v>41</v>
      </c>
      <c r="C159" s="74" t="s">
        <v>230</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t="12.75" hidden="1" outlineLevel="1">
      <c r="A160" s="74" t="s">
        <v>147</v>
      </c>
      <c r="B160" s="73" t="s">
        <v>41</v>
      </c>
      <c r="C160" s="74" t="s">
        <v>225</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6" ht="12.75" hidden="1" outlineLevel="1">
      <c r="A161" s="74" t="s">
        <v>147</v>
      </c>
      <c r="B161" s="73" t="s">
        <v>41</v>
      </c>
      <c r="C161" s="74" t="s">
        <v>231</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6" ht="12.75" hidden="1" outlineLevel="1">
      <c r="A162" s="74" t="s">
        <v>147</v>
      </c>
      <c r="B162" s="73" t="s">
        <v>41</v>
      </c>
      <c r="C162" s="74" t="s">
        <v>232</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6" ht="12.75" hidden="1" outlineLevel="1">
      <c r="A163" s="74" t="s">
        <v>147</v>
      </c>
      <c r="B163" s="73" t="s">
        <v>41</v>
      </c>
      <c r="C163" s="74" t="s">
        <v>226</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6" ht="12.75" hidden="1" outlineLevel="1">
      <c r="A164" s="74" t="s">
        <v>147</v>
      </c>
      <c r="B164" s="73" t="s">
        <v>41</v>
      </c>
      <c r="C164" s="74" t="s">
        <v>227</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6" ht="12.75" hidden="1" outlineLevel="1">
      <c r="A165" s="74" t="s">
        <v>147</v>
      </c>
      <c r="B165" s="73" t="s">
        <v>41</v>
      </c>
      <c r="C165" s="74" t="s">
        <v>228</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6" ht="12.75" hidden="1" outlineLevel="1">
      <c r="A166" s="74" t="s">
        <v>168</v>
      </c>
      <c r="B166" s="73" t="s">
        <v>41</v>
      </c>
      <c r="C166" s="74" t="s">
        <v>225</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6" ht="12.75" hidden="1" outlineLevel="1">
      <c r="A167" s="74" t="s">
        <v>168</v>
      </c>
      <c r="B167" s="73" t="s">
        <v>41</v>
      </c>
      <c r="C167" s="74" t="s">
        <v>232</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6" ht="12.75" hidden="1" outlineLevel="1">
      <c r="A168" s="74" t="s">
        <v>168</v>
      </c>
      <c r="B168" s="73" t="s">
        <v>41</v>
      </c>
      <c r="C168" s="74" t="s">
        <v>227</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6:76" ht="12.75" hidden="1" outlineLevel="1">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c r="A170" s="89" t="s">
        <v>235</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aca="true" t="shared" si="11" ref="BO170:BT170">SUM(BO144:BO168)</f>
        <v>41252</v>
      </c>
      <c r="BP170" s="90">
        <f t="shared" si="11"/>
        <v>1081503</v>
      </c>
      <c r="BQ170" s="90">
        <f t="shared" si="11"/>
        <v>0</v>
      </c>
      <c r="BR170" s="90">
        <f t="shared" si="11"/>
        <v>0</v>
      </c>
      <c r="BS170" s="90">
        <f t="shared" si="11"/>
        <v>0</v>
      </c>
      <c r="BT170" s="90">
        <f t="shared" si="11"/>
        <v>0</v>
      </c>
      <c r="BX170" s="86"/>
      <c r="BY170" s="87"/>
    </row>
    <row r="171" spans="2:77" s="89" customFormat="1" ht="11.25" hidden="1" outlineLevel="1">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c r="A172" s="72" t="s">
        <v>236</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6" ht="12.75" hidden="1" outlineLevel="1">
      <c r="A173" s="74" t="s">
        <v>155</v>
      </c>
      <c r="B173" s="73" t="s">
        <v>41</v>
      </c>
      <c r="C173" s="74" t="s">
        <v>237</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6" ht="12.75" hidden="1" outlineLevel="1">
      <c r="A174" s="74" t="s">
        <v>145</v>
      </c>
      <c r="B174" s="73" t="s">
        <v>41</v>
      </c>
      <c r="C174" s="74" t="s">
        <v>238</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6" ht="12.75" hidden="1" outlineLevel="1">
      <c r="A175" s="74" t="s">
        <v>145</v>
      </c>
      <c r="B175" s="73" t="s">
        <v>41</v>
      </c>
      <c r="C175" s="74" t="s">
        <v>239</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6" ht="12.75" hidden="1" outlineLevel="1">
      <c r="A176" s="74" t="s">
        <v>145</v>
      </c>
      <c r="B176" s="73" t="s">
        <v>41</v>
      </c>
      <c r="C176" s="74" t="s">
        <v>237</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76" ht="12.75" hidden="1" outlineLevel="1">
      <c r="A177" s="74" t="s">
        <v>147</v>
      </c>
      <c r="B177" s="73" t="s">
        <v>41</v>
      </c>
      <c r="C177" s="74" t="s">
        <v>238</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76" ht="12.75" hidden="1" outlineLevel="1">
      <c r="A178" s="74" t="s">
        <v>147</v>
      </c>
      <c r="B178" s="73" t="s">
        <v>41</v>
      </c>
      <c r="C178" s="74" t="s">
        <v>240</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76" ht="12.75" hidden="1" outlineLevel="1">
      <c r="A179" s="74" t="s">
        <v>147</v>
      </c>
      <c r="B179" s="73" t="s">
        <v>41</v>
      </c>
      <c r="C179" s="74" t="s">
        <v>239</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76" ht="12.75" hidden="1" outlineLevel="1">
      <c r="A180" s="74" t="s">
        <v>147</v>
      </c>
      <c r="B180" s="73" t="s">
        <v>41</v>
      </c>
      <c r="C180" s="74" t="s">
        <v>237</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76" ht="12.75" hidden="1" outlineLevel="1">
      <c r="A181" s="74" t="s">
        <v>168</v>
      </c>
      <c r="B181" s="73" t="s">
        <v>41</v>
      </c>
      <c r="C181" s="74" t="s">
        <v>238</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76" ht="12.75" hidden="1" outlineLevel="1">
      <c r="A182" s="74" t="s">
        <v>168</v>
      </c>
      <c r="B182" s="73" t="s">
        <v>41</v>
      </c>
      <c r="C182" s="74" t="s">
        <v>239</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76" ht="12.75" hidden="1" outlineLevel="1">
      <c r="A183" s="74" t="s">
        <v>168</v>
      </c>
      <c r="B183" s="73" t="s">
        <v>41</v>
      </c>
      <c r="C183" s="74" t="s">
        <v>237</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6:76" ht="12.75" hidden="1" outlineLevel="1">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77" s="89" customFormat="1" ht="11.25" collapsed="1">
      <c r="A185" s="89" t="s">
        <v>241</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aca="true" t="shared" si="12" ref="BO185:BT185">SUM(BO173:BO183)</f>
        <v>25221</v>
      </c>
      <c r="BP185" s="90">
        <f t="shared" si="12"/>
        <v>600797</v>
      </c>
      <c r="BQ185" s="90">
        <f t="shared" si="12"/>
        <v>0</v>
      </c>
      <c r="BR185" s="90">
        <f t="shared" si="12"/>
        <v>0</v>
      </c>
      <c r="BS185" s="90">
        <f t="shared" si="12"/>
        <v>0</v>
      </c>
      <c r="BT185" s="90">
        <f t="shared" si="12"/>
        <v>0</v>
      </c>
      <c r="BX185" s="86"/>
      <c r="BY185" s="87"/>
    </row>
    <row r="186" spans="2:77" s="89" customFormat="1" ht="11.25" hidden="1" outlineLevel="1">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77" s="89" customFormat="1" ht="11.25" hidden="1" outlineLevel="1">
      <c r="A187" s="72" t="s">
        <v>242</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c r="A188" s="74" t="s">
        <v>145</v>
      </c>
      <c r="B188" s="73" t="s">
        <v>41</v>
      </c>
      <c r="C188" s="74" t="s">
        <v>243</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76" ht="12.75" hidden="1" outlineLevel="1">
      <c r="A189" s="74" t="s">
        <v>145</v>
      </c>
      <c r="B189" s="73" t="s">
        <v>41</v>
      </c>
      <c r="C189" s="74" t="s">
        <v>244</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76" ht="12.75" hidden="1" outlineLevel="1">
      <c r="A190" s="74" t="s">
        <v>147</v>
      </c>
      <c r="B190" s="73" t="s">
        <v>41</v>
      </c>
      <c r="C190" s="74" t="s">
        <v>243</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76" ht="12.75" hidden="1" outlineLevel="1">
      <c r="A191" s="74" t="s">
        <v>147</v>
      </c>
      <c r="B191" s="73" t="s">
        <v>41</v>
      </c>
      <c r="C191" s="74" t="s">
        <v>245</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76" ht="12.75" hidden="1" outlineLevel="1">
      <c r="A192" s="74" t="s">
        <v>147</v>
      </c>
      <c r="B192" s="73" t="s">
        <v>41</v>
      </c>
      <c r="C192" s="74" t="s">
        <v>246</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6:76" ht="12.75" hidden="1" outlineLevel="1">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c r="A194" s="89" t="s">
        <v>247</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aca="true" t="shared" si="13" ref="BO194:BT194">SUM(BO188:BO192)</f>
        <v>2735</v>
      </c>
      <c r="BP194" s="90">
        <f t="shared" si="13"/>
        <v>4483</v>
      </c>
      <c r="BQ194" s="90">
        <f t="shared" si="13"/>
        <v>0</v>
      </c>
      <c r="BR194" s="90">
        <f t="shared" si="13"/>
        <v>0</v>
      </c>
      <c r="BS194" s="90">
        <f t="shared" si="13"/>
        <v>0</v>
      </c>
      <c r="BT194" s="90">
        <f t="shared" si="13"/>
        <v>0</v>
      </c>
      <c r="BX194" s="86"/>
      <c r="BY194" s="87"/>
    </row>
    <row r="195" spans="2:77" s="89" customFormat="1" ht="11.25">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c r="A196" s="96" t="s">
        <v>248</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aca="true" t="shared" si="14" ref="BN196:BT196">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2:77" s="89" customFormat="1" ht="11.25">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c r="A198" s="79" t="s">
        <v>249</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2:77" s="89" customFormat="1" ht="11.25" hidden="1" outlineLevel="1">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c r="A200" s="72" t="s">
        <v>250</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6" ht="12.75" hidden="1" outlineLevel="1">
      <c r="A201" s="74" t="s">
        <v>155</v>
      </c>
      <c r="B201" s="73" t="s">
        <v>41</v>
      </c>
      <c r="C201" s="74" t="s">
        <v>251</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6" ht="12.75" hidden="1" outlineLevel="1">
      <c r="A202" s="74" t="s">
        <v>155</v>
      </c>
      <c r="B202" s="73" t="s">
        <v>41</v>
      </c>
      <c r="C202" s="74" t="s">
        <v>252</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6" ht="12.75" hidden="1" outlineLevel="1">
      <c r="A203" s="74" t="s">
        <v>145</v>
      </c>
      <c r="B203" s="73" t="s">
        <v>41</v>
      </c>
      <c r="C203" s="74" t="s">
        <v>251</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6" ht="12.75" hidden="1" outlineLevel="1">
      <c r="A204" s="74" t="s">
        <v>145</v>
      </c>
      <c r="B204" s="73" t="s">
        <v>41</v>
      </c>
      <c r="C204" s="74" t="s">
        <v>252</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6" ht="12.75" hidden="1" outlineLevel="1">
      <c r="A205" s="74" t="s">
        <v>145</v>
      </c>
      <c r="B205" s="73" t="s">
        <v>41</v>
      </c>
      <c r="C205" s="74" t="s">
        <v>253</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6" ht="12.75" hidden="1" outlineLevel="1">
      <c r="A206" s="74" t="s">
        <v>147</v>
      </c>
      <c r="B206" s="73" t="s">
        <v>41</v>
      </c>
      <c r="C206" s="74" t="s">
        <v>251</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6" ht="12.75" hidden="1" outlineLevel="1">
      <c r="A207" s="74" t="s">
        <v>147</v>
      </c>
      <c r="B207" s="73" t="s">
        <v>41</v>
      </c>
      <c r="C207" s="74" t="s">
        <v>252</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6" ht="12.75" hidden="1" outlineLevel="1">
      <c r="A208" s="74" t="s">
        <v>147</v>
      </c>
      <c r="B208" s="73" t="s">
        <v>41</v>
      </c>
      <c r="C208" s="74" t="s">
        <v>253</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6:76" ht="12.75" hidden="1" outlineLevel="1">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c r="A210" s="89" t="s">
        <v>254</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aca="true" t="shared" si="15" ref="BO210:BT210">SUM(BO201:BO208)</f>
        <v>0</v>
      </c>
      <c r="BP210" s="90">
        <f t="shared" si="15"/>
        <v>0</v>
      </c>
      <c r="BQ210" s="90">
        <f t="shared" si="15"/>
        <v>0</v>
      </c>
      <c r="BR210" s="90">
        <f t="shared" si="15"/>
        <v>0</v>
      </c>
      <c r="BS210" s="90">
        <f t="shared" si="15"/>
        <v>0</v>
      </c>
      <c r="BT210" s="90">
        <f t="shared" si="15"/>
        <v>0</v>
      </c>
      <c r="BX210" s="86"/>
      <c r="BY210" s="87"/>
    </row>
    <row r="211" spans="2:77" s="89" customFormat="1" ht="11.25" hidden="1" outlineLevel="1">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c r="A212" s="72" t="s">
        <v>255</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6" ht="12.75" hidden="1" outlineLevel="1">
      <c r="A213" s="74" t="s">
        <v>155</v>
      </c>
      <c r="B213" s="73" t="s">
        <v>41</v>
      </c>
      <c r="C213" s="74" t="s">
        <v>256</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6" ht="12.75" hidden="1" outlineLevel="1">
      <c r="A214" s="74" t="s">
        <v>147</v>
      </c>
      <c r="B214" s="73" t="s">
        <v>41</v>
      </c>
      <c r="C214" s="74" t="s">
        <v>256</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6:76" ht="12.75" hidden="1" outlineLevel="1">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c r="A216" s="89" t="s">
        <v>257</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aca="true" t="shared" si="16" ref="BO216:BT216">SUM(BO213:BO214)</f>
        <v>4265</v>
      </c>
      <c r="BP216" s="90">
        <f t="shared" si="16"/>
        <v>210</v>
      </c>
      <c r="BQ216" s="90">
        <f t="shared" si="16"/>
        <v>0</v>
      </c>
      <c r="BR216" s="90">
        <f t="shared" si="16"/>
        <v>0</v>
      </c>
      <c r="BS216" s="90">
        <f t="shared" si="16"/>
        <v>0</v>
      </c>
      <c r="BT216" s="90">
        <f t="shared" si="16"/>
        <v>0</v>
      </c>
      <c r="BX216" s="86"/>
      <c r="BY216" s="87"/>
    </row>
    <row r="217" spans="2:77" s="89" customFormat="1" ht="11.25" hidden="1" outlineLevel="1">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c r="A218" s="72" t="s">
        <v>258</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6" ht="12.75" hidden="1" outlineLevel="1">
      <c r="A219" s="74" t="s">
        <v>147</v>
      </c>
      <c r="B219" s="73" t="s">
        <v>41</v>
      </c>
      <c r="C219" s="74" t="s">
        <v>259</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6:76" ht="12.75" hidden="1" outlineLevel="1">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c r="A221" s="89" t="s">
        <v>260</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aca="true" t="shared" si="17" ref="BO221:BT221">BO219</f>
        <v>0</v>
      </c>
      <c r="BP221" s="92">
        <f t="shared" si="17"/>
        <v>0</v>
      </c>
      <c r="BQ221" s="92">
        <f t="shared" si="17"/>
        <v>0</v>
      </c>
      <c r="BR221" s="92">
        <f t="shared" si="17"/>
        <v>0</v>
      </c>
      <c r="BS221" s="92">
        <f t="shared" si="17"/>
        <v>0</v>
      </c>
      <c r="BT221" s="92">
        <f t="shared" si="17"/>
        <v>0</v>
      </c>
      <c r="BX221" s="86"/>
      <c r="BY221" s="87"/>
    </row>
    <row r="222" spans="2:77" s="89" customFormat="1" ht="11.25" hidden="1" outlineLevel="1">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c r="A223" s="72" t="s">
        <v>261</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6" ht="12.75" hidden="1" outlineLevel="1">
      <c r="A224" s="74" t="s">
        <v>145</v>
      </c>
      <c r="B224" s="73" t="s">
        <v>41</v>
      </c>
      <c r="C224" s="74" t="s">
        <v>262</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6" ht="12.75" hidden="1" outlineLevel="1">
      <c r="A225" s="74" t="s">
        <v>147</v>
      </c>
      <c r="B225" s="73" t="s">
        <v>41</v>
      </c>
      <c r="C225" s="74" t="s">
        <v>262</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6" ht="12.75" hidden="1" outlineLevel="1">
      <c r="A226" s="74" t="s">
        <v>147</v>
      </c>
      <c r="B226" s="73" t="s">
        <v>41</v>
      </c>
      <c r="C226" s="74" t="s">
        <v>263</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6:76" ht="12" customHeight="1" hidden="1" outlineLevel="1">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c r="A228" s="89" t="s">
        <v>264</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aca="true" t="shared" si="18" ref="BO228:BT228">SUM(BO224:BO226)</f>
        <v>92995</v>
      </c>
      <c r="BP228" s="71">
        <f t="shared" si="18"/>
        <v>148</v>
      </c>
      <c r="BQ228" s="71">
        <f t="shared" si="18"/>
        <v>0</v>
      </c>
      <c r="BR228" s="71">
        <f t="shared" si="18"/>
        <v>0</v>
      </c>
      <c r="BS228" s="71">
        <f t="shared" si="18"/>
        <v>0</v>
      </c>
      <c r="BT228" s="71">
        <f t="shared" si="18"/>
        <v>0</v>
      </c>
      <c r="BX228" s="86"/>
      <c r="BY228" s="87"/>
    </row>
    <row r="229" spans="2:77" s="89" customFormat="1" ht="11.25" hidden="1" outlineLevel="1">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c r="A230" s="72" t="s">
        <v>265</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6" ht="12.75" hidden="1" outlineLevel="1">
      <c r="A231" s="74" t="s">
        <v>155</v>
      </c>
      <c r="B231" s="73" t="s">
        <v>41</v>
      </c>
      <c r="C231" s="74" t="s">
        <v>265</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6" ht="12.75" hidden="1" outlineLevel="1">
      <c r="A232" s="74" t="s">
        <v>145</v>
      </c>
      <c r="B232" s="73" t="s">
        <v>41</v>
      </c>
      <c r="C232" s="74" t="s">
        <v>265</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6" ht="12.75" hidden="1" outlineLevel="1">
      <c r="A233" s="74" t="s">
        <v>147</v>
      </c>
      <c r="B233" s="73" t="s">
        <v>41</v>
      </c>
      <c r="C233" s="74" t="s">
        <v>265</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6:76" ht="12.75" hidden="1" outlineLevel="1">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c r="A235" s="89" t="s">
        <v>266</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aca="true" t="shared" si="19" ref="BO235:BT235">SUM(BO231:BO233)</f>
        <v>11691</v>
      </c>
      <c r="BP235" s="71">
        <f t="shared" si="19"/>
        <v>38251</v>
      </c>
      <c r="BQ235" s="71">
        <f t="shared" si="19"/>
        <v>0</v>
      </c>
      <c r="BR235" s="71">
        <f t="shared" si="19"/>
        <v>0</v>
      </c>
      <c r="BS235" s="71">
        <f t="shared" si="19"/>
        <v>0</v>
      </c>
      <c r="BT235" s="71">
        <f t="shared" si="19"/>
        <v>0</v>
      </c>
      <c r="BX235" s="86"/>
      <c r="BY235" s="87"/>
    </row>
    <row r="236" spans="2:77" s="89" customFormat="1" ht="11.25" hidden="1" outlineLevel="1">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c r="A237" s="72" t="s">
        <v>267</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6" ht="12.75" hidden="1" outlineLevel="1">
      <c r="A238" s="74" t="s">
        <v>155</v>
      </c>
      <c r="B238" s="73" t="s">
        <v>41</v>
      </c>
      <c r="C238" s="74" t="s">
        <v>268</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6" ht="12.75" hidden="1" outlineLevel="1">
      <c r="A239" s="74" t="s">
        <v>155</v>
      </c>
      <c r="B239" s="73" t="s">
        <v>41</v>
      </c>
      <c r="C239" s="74" t="s">
        <v>269</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6" ht="12.75" hidden="1" outlineLevel="1">
      <c r="A240" s="74" t="s">
        <v>155</v>
      </c>
      <c r="B240" s="73" t="s">
        <v>41</v>
      </c>
      <c r="C240" s="74" t="s">
        <v>270</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6" ht="12.75" hidden="1" outlineLevel="1">
      <c r="A241" s="74" t="s">
        <v>155</v>
      </c>
      <c r="B241" s="73" t="s">
        <v>41</v>
      </c>
      <c r="C241" s="74" t="s">
        <v>271</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6" ht="12.75" hidden="1" outlineLevel="1">
      <c r="A242" s="74" t="s">
        <v>155</v>
      </c>
      <c r="B242" s="73" t="s">
        <v>41</v>
      </c>
      <c r="C242" s="74" t="s">
        <v>272</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6" ht="12.75" hidden="1" outlineLevel="1">
      <c r="A243" s="74" t="s">
        <v>145</v>
      </c>
      <c r="B243" s="73" t="s">
        <v>41</v>
      </c>
      <c r="C243" s="74" t="s">
        <v>272</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6" ht="12.75" hidden="1" outlineLevel="1">
      <c r="A244" s="74" t="s">
        <v>147</v>
      </c>
      <c r="B244" s="73" t="s">
        <v>41</v>
      </c>
      <c r="C244" s="74" t="s">
        <v>268</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6" ht="12.75" hidden="1" outlineLevel="1">
      <c r="A245" s="74" t="s">
        <v>147</v>
      </c>
      <c r="B245" s="73" t="s">
        <v>41</v>
      </c>
      <c r="C245" s="74" t="s">
        <v>270</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6" ht="12.75" hidden="1" outlineLevel="1">
      <c r="A246" s="74" t="s">
        <v>147</v>
      </c>
      <c r="B246" s="73" t="s">
        <v>41</v>
      </c>
      <c r="C246" s="74" t="s">
        <v>272</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6" ht="12.75" hidden="1" outlineLevel="1">
      <c r="A247" s="74" t="s">
        <v>273</v>
      </c>
      <c r="B247" s="73" t="s">
        <v>41</v>
      </c>
      <c r="C247" s="74" t="s">
        <v>268</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6" ht="12.75" hidden="1" outlineLevel="1">
      <c r="A248" s="74" t="s">
        <v>274</v>
      </c>
      <c r="B248" s="73" t="s">
        <v>41</v>
      </c>
      <c r="C248" s="74" t="s">
        <v>268</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6" ht="12.75" hidden="1" outlineLevel="1">
      <c r="A249" s="74" t="s">
        <v>275</v>
      </c>
      <c r="B249" s="73" t="s">
        <v>41</v>
      </c>
      <c r="C249" s="74" t="s">
        <v>268</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6" ht="12.75" hidden="1" outlineLevel="1">
      <c r="A250" s="74" t="s">
        <v>275</v>
      </c>
      <c r="B250" s="73" t="s">
        <v>41</v>
      </c>
      <c r="C250" s="74" t="s">
        <v>276</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6" ht="12.75" hidden="1" outlineLevel="1">
      <c r="A251" s="74" t="s">
        <v>275</v>
      </c>
      <c r="B251" s="73" t="s">
        <v>41</v>
      </c>
      <c r="C251" s="74" t="s">
        <v>270</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6:76" ht="12.75" hidden="1" outlineLevel="1">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c r="A253" s="89" t="s">
        <v>277</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aca="true" t="shared" si="20" ref="BO253:BT253">SUM(BO238:BO251)</f>
        <v>130194</v>
      </c>
      <c r="BP253" s="95">
        <f t="shared" si="20"/>
        <v>983</v>
      </c>
      <c r="BQ253" s="95">
        <f t="shared" si="20"/>
        <v>0</v>
      </c>
      <c r="BR253" s="95">
        <f t="shared" si="20"/>
        <v>0</v>
      </c>
      <c r="BS253" s="95">
        <f t="shared" si="20"/>
        <v>0</v>
      </c>
      <c r="BT253" s="95">
        <f t="shared" si="20"/>
        <v>0</v>
      </c>
      <c r="BX253" s="86"/>
      <c r="BY253" s="87"/>
    </row>
    <row r="254" spans="2:77" s="89" customFormat="1" ht="11.25" hidden="1" outlineLevel="1">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c r="A255" s="72" t="s">
        <v>278</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6" ht="12.75" hidden="1" outlineLevel="1">
      <c r="A256" s="74" t="s">
        <v>147</v>
      </c>
      <c r="B256" s="73" t="s">
        <v>41</v>
      </c>
      <c r="C256" s="74" t="s">
        <v>279</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6:76" ht="12.75" hidden="1" outlineLevel="1">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77" s="89" customFormat="1" ht="11.25" collapsed="1">
      <c r="A258" s="89" t="s">
        <v>280</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aca="true" t="shared" si="21" ref="BO258:BT258">BO256</f>
        <v>0</v>
      </c>
      <c r="BP258" s="71">
        <f t="shared" si="21"/>
        <v>0</v>
      </c>
      <c r="BQ258" s="71">
        <f t="shared" si="21"/>
        <v>0</v>
      </c>
      <c r="BR258" s="71">
        <f t="shared" si="21"/>
        <v>0</v>
      </c>
      <c r="BS258" s="71">
        <f t="shared" si="21"/>
        <v>0</v>
      </c>
      <c r="BT258" s="71">
        <f t="shared" si="21"/>
        <v>0</v>
      </c>
      <c r="BX258" s="86"/>
      <c r="BY258" s="87"/>
    </row>
    <row r="259" spans="2:77" s="89" customFormat="1" ht="11.25" hidden="1" outlineLevel="1">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77" s="89" customFormat="1" ht="11.25" hidden="1" outlineLevel="1">
      <c r="A260" s="72" t="s">
        <v>281</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76" ht="12.75" hidden="1" outlineLevel="1">
      <c r="A261" s="74" t="s">
        <v>145</v>
      </c>
      <c r="B261" s="73" t="s">
        <v>41</v>
      </c>
      <c r="C261" s="74" t="s">
        <v>282</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76" ht="12.75" hidden="1" outlineLevel="1">
      <c r="A262" s="74" t="s">
        <v>145</v>
      </c>
      <c r="B262" s="73" t="s">
        <v>41</v>
      </c>
      <c r="C262" s="74" t="s">
        <v>283</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76" ht="12.75" hidden="1" outlineLevel="1">
      <c r="A263" s="74" t="s">
        <v>145</v>
      </c>
      <c r="B263" s="73" t="s">
        <v>41</v>
      </c>
      <c r="C263" s="74" t="s">
        <v>284</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76" ht="12.75" hidden="1" outlineLevel="1">
      <c r="A264" s="74" t="s">
        <v>147</v>
      </c>
      <c r="B264" s="73" t="s">
        <v>41</v>
      </c>
      <c r="C264" s="74" t="s">
        <v>283</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76" ht="12.75" hidden="1" outlineLevel="1">
      <c r="A265" s="74" t="s">
        <v>147</v>
      </c>
      <c r="B265" s="73" t="s">
        <v>41</v>
      </c>
      <c r="C265" s="74" t="s">
        <v>284</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6:76" ht="12.75" hidden="1" outlineLevel="1">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77" s="89" customFormat="1" ht="11.25" collapsed="1">
      <c r="A267" s="89" t="s">
        <v>285</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aca="true" t="shared" si="22" ref="BO267:BT267">SUM(BO261:BO265)</f>
        <v>36542</v>
      </c>
      <c r="BP267" s="90">
        <f t="shared" si="22"/>
        <v>15828</v>
      </c>
      <c r="BQ267" s="90">
        <f t="shared" si="22"/>
        <v>0</v>
      </c>
      <c r="BR267" s="90">
        <f t="shared" si="22"/>
        <v>0</v>
      </c>
      <c r="BS267" s="90">
        <f t="shared" si="22"/>
        <v>0</v>
      </c>
      <c r="BT267" s="90">
        <f t="shared" si="22"/>
        <v>0</v>
      </c>
      <c r="BX267" s="86"/>
      <c r="BY267" s="87"/>
    </row>
    <row r="268" spans="2:77" s="89" customFormat="1" ht="11.25" hidden="1" outlineLevel="1">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77" s="89" customFormat="1" ht="11.25" hidden="1" outlineLevel="1">
      <c r="A269" s="72" t="s">
        <v>286</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c r="A270" s="74" t="s">
        <v>145</v>
      </c>
      <c r="B270" s="88"/>
      <c r="C270" s="74" t="s">
        <v>287</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76" ht="12.75" hidden="1" outlineLevel="1">
      <c r="A271" s="74" t="s">
        <v>145</v>
      </c>
      <c r="B271" s="73" t="s">
        <v>41</v>
      </c>
      <c r="C271" s="74" t="s">
        <v>288</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76" ht="12.75" hidden="1" outlineLevel="1">
      <c r="A272" s="74" t="s">
        <v>145</v>
      </c>
      <c r="B272" s="73" t="s">
        <v>41</v>
      </c>
      <c r="C272" s="74" t="s">
        <v>289</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6" ht="12.75" hidden="1" outlineLevel="1">
      <c r="A273" s="74" t="s">
        <v>147</v>
      </c>
      <c r="B273" s="73" t="s">
        <v>41</v>
      </c>
      <c r="C273" s="74" t="s">
        <v>290</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6" ht="12.75" hidden="1" outlineLevel="1">
      <c r="A274" s="74" t="s">
        <v>147</v>
      </c>
      <c r="B274" s="73" t="s">
        <v>41</v>
      </c>
      <c r="C274" s="74" t="s">
        <v>287</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6" ht="12.75" hidden="1" outlineLevel="1">
      <c r="A275" s="74" t="s">
        <v>147</v>
      </c>
      <c r="B275" s="73" t="s">
        <v>41</v>
      </c>
      <c r="C275" s="74" t="s">
        <v>288</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6" ht="12.75" hidden="1" outlineLevel="1">
      <c r="A276" s="74" t="s">
        <v>147</v>
      </c>
      <c r="B276" s="73" t="s">
        <v>41</v>
      </c>
      <c r="C276" s="74" t="s">
        <v>289</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6" ht="12.75" hidden="1" outlineLevel="1">
      <c r="A277" s="74" t="s">
        <v>147</v>
      </c>
      <c r="B277" s="73" t="s">
        <v>41</v>
      </c>
      <c r="C277" s="74" t="s">
        <v>291</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6" ht="12.75" hidden="1" outlineLevel="1">
      <c r="A278" s="74" t="s">
        <v>168</v>
      </c>
      <c r="B278" s="73" t="s">
        <v>41</v>
      </c>
      <c r="C278" s="74" t="s">
        <v>287</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6" ht="12.75" hidden="1" outlineLevel="1">
      <c r="A279" s="74" t="s">
        <v>168</v>
      </c>
      <c r="B279" s="73" t="s">
        <v>41</v>
      </c>
      <c r="C279" s="74" t="s">
        <v>288</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6:76" ht="12.75" hidden="1" outlineLevel="1">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c r="A281" s="89" t="s">
        <v>292</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aca="true" t="shared" si="23" ref="BN281:BT281">SUM(BN270:BN279)</f>
        <v>93815</v>
      </c>
      <c r="BO281" s="90">
        <f t="shared" si="23"/>
        <v>0</v>
      </c>
      <c r="BP281" s="90">
        <f t="shared" si="23"/>
        <v>93815</v>
      </c>
      <c r="BQ281" s="90">
        <f t="shared" si="23"/>
        <v>0</v>
      </c>
      <c r="BR281" s="90">
        <f t="shared" si="23"/>
        <v>0</v>
      </c>
      <c r="BS281" s="90">
        <f t="shared" si="23"/>
        <v>0</v>
      </c>
      <c r="BT281" s="90">
        <f t="shared" si="23"/>
        <v>0</v>
      </c>
      <c r="BX281" s="86"/>
      <c r="BY281" s="87"/>
    </row>
    <row r="282" spans="2:77" s="89" customFormat="1" ht="11.25">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c r="A283" s="96" t="s">
        <v>293</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aca="true" t="shared" si="24" ref="BO283:BT283">BO210+BO216+BO221+BO228+BO235+BO253+BO258+BO267+BO281</f>
        <v>275687</v>
      </c>
      <c r="BP283" s="98">
        <f t="shared" si="24"/>
        <v>149235</v>
      </c>
      <c r="BQ283" s="98">
        <f t="shared" si="24"/>
        <v>0</v>
      </c>
      <c r="BR283" s="98">
        <f t="shared" si="24"/>
        <v>0</v>
      </c>
      <c r="BS283" s="98">
        <f t="shared" si="24"/>
        <v>0</v>
      </c>
      <c r="BT283" s="98">
        <f t="shared" si="24"/>
        <v>0</v>
      </c>
      <c r="BX283" s="99"/>
      <c r="BY283" s="100"/>
    </row>
    <row r="284" spans="2:77" s="89" customFormat="1" ht="11.25">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c r="A285" s="101" t="s">
        <v>294</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aca="true" t="shared" si="25" ref="BO285:BT285">BO196+BO283</f>
        <v>2678364</v>
      </c>
      <c r="BP285" s="103">
        <f t="shared" si="25"/>
        <v>2282017</v>
      </c>
      <c r="BQ285" s="103">
        <f t="shared" si="25"/>
        <v>0</v>
      </c>
      <c r="BR285" s="103">
        <f t="shared" si="25"/>
        <v>0</v>
      </c>
      <c r="BS285" s="103">
        <f t="shared" si="25"/>
        <v>0</v>
      </c>
      <c r="BT285" s="103">
        <f t="shared" si="25"/>
        <v>0</v>
      </c>
      <c r="BX285" s="104"/>
      <c r="BY285" s="105"/>
    </row>
    <row r="286" spans="2:77" s="89" customFormat="1" ht="11.25">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2:77" s="89" customFormat="1" ht="11.25">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c r="A288" s="79" t="s">
        <v>295</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c r="A290" s="72" t="s">
        <v>296</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6" ht="12.75" hidden="1" outlineLevel="1">
      <c r="A291" s="74" t="s">
        <v>145</v>
      </c>
      <c r="B291" s="73" t="s">
        <v>41</v>
      </c>
      <c r="C291" s="74" t="s">
        <v>297</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6" ht="12.75" hidden="1" outlineLevel="1">
      <c r="A292" s="74" t="s">
        <v>145</v>
      </c>
      <c r="B292" s="73" t="s">
        <v>41</v>
      </c>
      <c r="C292" s="74" t="s">
        <v>298</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6" ht="12.75" hidden="1" outlineLevel="1">
      <c r="A293" s="74" t="s">
        <v>147</v>
      </c>
      <c r="B293" s="73" t="s">
        <v>41</v>
      </c>
      <c r="C293" s="74" t="s">
        <v>297</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6" ht="12.75" hidden="1" outlineLevel="1">
      <c r="A294" s="74" t="s">
        <v>147</v>
      </c>
      <c r="B294" s="73" t="s">
        <v>41</v>
      </c>
      <c r="C294" s="74" t="s">
        <v>298</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6:76" ht="12.75" hidden="1" outlineLevel="1">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c r="A296" s="89" t="s">
        <v>299</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aca="true" t="shared" si="26" ref="BO296:BT296">SUM(BO291:BO294)</f>
        <v>0</v>
      </c>
      <c r="BP296" s="92">
        <f t="shared" si="26"/>
        <v>0</v>
      </c>
      <c r="BQ296" s="92">
        <f t="shared" si="26"/>
        <v>0</v>
      </c>
      <c r="BR296" s="92">
        <f t="shared" si="26"/>
        <v>0</v>
      </c>
      <c r="BS296" s="92">
        <f t="shared" si="26"/>
        <v>0</v>
      </c>
      <c r="BT296" s="92">
        <f t="shared" si="26"/>
        <v>0</v>
      </c>
      <c r="BX296" s="86"/>
      <c r="BY296" s="87"/>
    </row>
    <row r="297" spans="2:77" s="89" customFormat="1" ht="11.25" hidden="1" outlineLevel="1">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2:77" s="89" customFormat="1" ht="11.25" collapsed="1">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c r="A299" s="101" t="s">
        <v>300</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aca="true" t="shared" si="27" ref="BO299:BT299">BO296</f>
        <v>0</v>
      </c>
      <c r="BP299" s="103">
        <f t="shared" si="27"/>
        <v>0</v>
      </c>
      <c r="BQ299" s="103">
        <f t="shared" si="27"/>
        <v>0</v>
      </c>
      <c r="BR299" s="103">
        <f t="shared" si="27"/>
        <v>0</v>
      </c>
      <c r="BS299" s="103">
        <f t="shared" si="27"/>
        <v>0</v>
      </c>
      <c r="BT299" s="103">
        <f t="shared" si="27"/>
        <v>0</v>
      </c>
      <c r="BX299" s="104"/>
      <c r="BY299" s="105"/>
    </row>
    <row r="300" spans="2:77" s="89" customFormat="1" ht="11.25">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c r="A301" s="79" t="s">
        <v>301</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c r="A302" s="72" t="s">
        <v>301</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6" ht="12.75" hidden="1" outlineLevel="1">
      <c r="A303" s="74" t="s">
        <v>155</v>
      </c>
      <c r="B303" s="73" t="s">
        <v>41</v>
      </c>
      <c r="C303" s="74" t="s">
        <v>302</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6" ht="12.75" hidden="1" outlineLevel="1">
      <c r="A304" s="74" t="s">
        <v>155</v>
      </c>
      <c r="B304" s="73" t="s">
        <v>41</v>
      </c>
      <c r="C304" s="74" t="s">
        <v>303</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6" ht="12.75" hidden="1" outlineLevel="1">
      <c r="A305" s="74" t="s">
        <v>145</v>
      </c>
      <c r="B305" s="73" t="s">
        <v>41</v>
      </c>
      <c r="C305" s="74" t="s">
        <v>303</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6" ht="12.75" hidden="1" outlineLevel="1">
      <c r="A306" s="74" t="s">
        <v>145</v>
      </c>
      <c r="B306" s="73" t="s">
        <v>41</v>
      </c>
      <c r="C306" s="74" t="s">
        <v>302</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6" ht="12.75" hidden="1" outlineLevel="1">
      <c r="A307" s="74" t="s">
        <v>147</v>
      </c>
      <c r="B307" s="73" t="s">
        <v>41</v>
      </c>
      <c r="C307" s="74" t="s">
        <v>303</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6" ht="12.75" hidden="1" outlineLevel="1">
      <c r="A308" s="74" t="s">
        <v>147</v>
      </c>
      <c r="B308" s="73" t="s">
        <v>41</v>
      </c>
      <c r="C308" s="74" t="s">
        <v>302</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6" ht="12.75" hidden="1" outlineLevel="1">
      <c r="A309" s="74" t="s">
        <v>168</v>
      </c>
      <c r="B309" s="73" t="s">
        <v>41</v>
      </c>
      <c r="C309" s="74" t="s">
        <v>302</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6:76" ht="12.75" hidden="1" outlineLevel="1">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c r="A311" s="89" t="s">
        <v>304</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aca="true" t="shared" si="28" ref="BO311:BT311">SUM(BO303:BO309)</f>
        <v>33044</v>
      </c>
      <c r="BP311" s="90">
        <f t="shared" si="28"/>
        <v>116857</v>
      </c>
      <c r="BQ311" s="90">
        <f t="shared" si="28"/>
        <v>0</v>
      </c>
      <c r="BR311" s="90">
        <f t="shared" si="28"/>
        <v>0</v>
      </c>
      <c r="BS311" s="90">
        <f t="shared" si="28"/>
        <v>0</v>
      </c>
      <c r="BT311" s="90">
        <f t="shared" si="28"/>
        <v>0</v>
      </c>
      <c r="BX311" s="86"/>
      <c r="BY311" s="87"/>
    </row>
    <row r="312" spans="2:77" s="89" customFormat="1" ht="11.25">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2:77" s="89" customFormat="1" ht="11.25">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c r="A314" s="79" t="s">
        <v>305</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2:77" s="89" customFormat="1" ht="11.25" hidden="1" outlineLevel="1">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c r="A316" s="72" t="s">
        <v>306</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6" ht="12.75" hidden="1" outlineLevel="1">
      <c r="A317" s="74" t="s">
        <v>147</v>
      </c>
      <c r="B317" s="73" t="s">
        <v>41</v>
      </c>
      <c r="C317" s="74" t="s">
        <v>307</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6:76" ht="12.75" hidden="1" outlineLevel="1">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c r="A319" s="89" t="s">
        <v>308</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aca="true" t="shared" si="29" ref="BO319:BT319">BO317</f>
        <v>0</v>
      </c>
      <c r="BP319" s="92">
        <f t="shared" si="29"/>
        <v>0</v>
      </c>
      <c r="BQ319" s="92">
        <f t="shared" si="29"/>
        <v>0</v>
      </c>
      <c r="BR319" s="92">
        <f t="shared" si="29"/>
        <v>0</v>
      </c>
      <c r="BS319" s="92">
        <f t="shared" si="29"/>
        <v>0</v>
      </c>
      <c r="BT319" s="92">
        <f t="shared" si="29"/>
        <v>0</v>
      </c>
      <c r="BX319" s="86"/>
      <c r="BY319" s="87"/>
    </row>
    <row r="320" spans="2:77" s="89" customFormat="1" ht="11.25" hidden="1" outlineLevel="1">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c r="A321" s="72" t="s">
        <v>309</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6" ht="12.75" hidden="1" outlineLevel="1">
      <c r="A322" s="74" t="s">
        <v>147</v>
      </c>
      <c r="B322" s="73" t="s">
        <v>41</v>
      </c>
      <c r="C322" s="74" t="s">
        <v>310</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6:76" ht="12.75" hidden="1" outlineLevel="1">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c r="A324" s="89" t="s">
        <v>311</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aca="true" t="shared" si="30" ref="BO324:BT324">BO322</f>
        <v>0</v>
      </c>
      <c r="BP324" s="90">
        <f t="shared" si="30"/>
        <v>23791</v>
      </c>
      <c r="BQ324" s="90">
        <f t="shared" si="30"/>
        <v>0</v>
      </c>
      <c r="BR324" s="90">
        <f t="shared" si="30"/>
        <v>0</v>
      </c>
      <c r="BS324" s="90">
        <f t="shared" si="30"/>
        <v>0</v>
      </c>
      <c r="BT324" s="90">
        <f t="shared" si="30"/>
        <v>0</v>
      </c>
      <c r="BX324" s="86"/>
      <c r="BY324" s="87"/>
    </row>
    <row r="325" spans="2:77" s="89" customFormat="1" ht="11.25">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c r="A326" s="101" t="s">
        <v>312</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aca="true" t="shared" si="31" ref="BO326:BT326">BO319+BO324</f>
        <v>0</v>
      </c>
      <c r="BP326" s="71">
        <f t="shared" si="31"/>
        <v>23791</v>
      </c>
      <c r="BQ326" s="71">
        <f t="shared" si="31"/>
        <v>0</v>
      </c>
      <c r="BR326" s="71">
        <f t="shared" si="31"/>
        <v>0</v>
      </c>
      <c r="BS326" s="71">
        <f t="shared" si="31"/>
        <v>0</v>
      </c>
      <c r="BT326" s="71">
        <f t="shared" si="31"/>
        <v>0</v>
      </c>
      <c r="BX326" s="86"/>
      <c r="BY326" s="87"/>
    </row>
    <row r="327" spans="2:77" s="101" customFormat="1" ht="11.25">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c r="A328" s="79" t="s">
        <v>313</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c r="A329" s="72" t="s">
        <v>313</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c r="A330" s="74" t="s">
        <v>314</v>
      </c>
      <c r="B330" s="73" t="s">
        <v>41</v>
      </c>
      <c r="C330" s="74" t="s">
        <v>315</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6" ht="12.75" hidden="1" outlineLevel="1">
      <c r="A331" s="74" t="s">
        <v>145</v>
      </c>
      <c r="B331" s="73" t="s">
        <v>41</v>
      </c>
      <c r="C331" s="74" t="s">
        <v>315</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6" ht="12.75" hidden="1" outlineLevel="1">
      <c r="A332" s="74" t="s">
        <v>147</v>
      </c>
      <c r="B332" s="73" t="s">
        <v>41</v>
      </c>
      <c r="C332" s="74" t="s">
        <v>316</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6" ht="12.75" hidden="1" outlineLevel="1">
      <c r="A333" s="74" t="s">
        <v>147</v>
      </c>
      <c r="B333" s="73" t="s">
        <v>41</v>
      </c>
      <c r="C333" s="74" t="s">
        <v>317</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6" ht="12.75" hidden="1" outlineLevel="1">
      <c r="A334" s="74" t="s">
        <v>147</v>
      </c>
      <c r="B334" s="73" t="s">
        <v>41</v>
      </c>
      <c r="C334" s="74" t="s">
        <v>315</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6" ht="12.75" hidden="1" outlineLevel="1">
      <c r="A335" s="74" t="s">
        <v>147</v>
      </c>
      <c r="B335" s="73" t="s">
        <v>41</v>
      </c>
      <c r="C335" s="74" t="s">
        <v>318</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6" ht="12.75" hidden="1" outlineLevel="1">
      <c r="A336" s="74" t="s">
        <v>168</v>
      </c>
      <c r="B336" s="73" t="s">
        <v>41</v>
      </c>
      <c r="C336" s="74" t="s">
        <v>316</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6" ht="12.75" hidden="1" outlineLevel="1">
      <c r="A337" s="74" t="s">
        <v>168</v>
      </c>
      <c r="B337" s="73" t="s">
        <v>41</v>
      </c>
      <c r="C337" s="74" t="s">
        <v>319</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6" ht="12.75" hidden="1" outlineLevel="1">
      <c r="A338" s="74" t="s">
        <v>168</v>
      </c>
      <c r="B338" s="73" t="s">
        <v>41</v>
      </c>
      <c r="C338" s="74" t="s">
        <v>317</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6" ht="12.75" hidden="1" outlineLevel="1">
      <c r="A339" s="74" t="s">
        <v>168</v>
      </c>
      <c r="B339" s="73" t="s">
        <v>41</v>
      </c>
      <c r="C339" s="74" t="s">
        <v>320</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6" ht="12.75" hidden="1" outlineLevel="1">
      <c r="A340" s="74" t="s">
        <v>168</v>
      </c>
      <c r="B340" s="73" t="s">
        <v>41</v>
      </c>
      <c r="C340" s="74" t="s">
        <v>315</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6" ht="12.75" hidden="1" outlineLevel="1">
      <c r="A341" s="74" t="s">
        <v>168</v>
      </c>
      <c r="B341" s="73" t="s">
        <v>41</v>
      </c>
      <c r="C341" s="74" t="s">
        <v>318</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6:76" ht="12.75" hidden="1" outlineLevel="1">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2" ht="12.75" collapsed="1">
      <c r="A343" s="89" t="s">
        <v>321</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2:77" s="89" customFormat="1" ht="11.25">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c r="A345" s="79" t="s">
        <v>322</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c r="A346" s="72" t="s">
        <v>323</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6" ht="12.75" hidden="1" outlineLevel="1">
      <c r="A347" s="74" t="s">
        <v>145</v>
      </c>
      <c r="B347" s="73" t="s">
        <v>41</v>
      </c>
      <c r="C347" s="74" t="s">
        <v>324</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6" ht="12.75" hidden="1" outlineLevel="1">
      <c r="A348" s="74" t="s">
        <v>147</v>
      </c>
      <c r="B348" s="73" t="s">
        <v>41</v>
      </c>
      <c r="C348" s="74" t="s">
        <v>325</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6" ht="12.75" hidden="1" outlineLevel="1">
      <c r="A349" s="74" t="s">
        <v>147</v>
      </c>
      <c r="B349" s="73" t="s">
        <v>41</v>
      </c>
      <c r="C349" s="74" t="s">
        <v>326</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6" ht="12.75" hidden="1" outlineLevel="1">
      <c r="A350" s="74" t="s">
        <v>147</v>
      </c>
      <c r="B350" s="73" t="s">
        <v>41</v>
      </c>
      <c r="C350" s="74" t="s">
        <v>327</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6" ht="12.75" hidden="1" outlineLevel="1">
      <c r="A351" s="74" t="s">
        <v>147</v>
      </c>
      <c r="B351" s="73" t="s">
        <v>41</v>
      </c>
      <c r="C351" s="74" t="s">
        <v>328</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6" ht="12.75" hidden="1" outlineLevel="1">
      <c r="A352" s="74" t="s">
        <v>147</v>
      </c>
      <c r="B352" s="73" t="s">
        <v>41</v>
      </c>
      <c r="C352" s="74" t="s">
        <v>329</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6" ht="12.75" hidden="1" outlineLevel="1">
      <c r="A353" s="74" t="s">
        <v>147</v>
      </c>
      <c r="B353" s="73" t="s">
        <v>41</v>
      </c>
      <c r="C353" s="74" t="s">
        <v>324</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6" ht="12.75" hidden="1" outlineLevel="1">
      <c r="A354" s="74" t="s">
        <v>147</v>
      </c>
      <c r="B354" s="73" t="s">
        <v>41</v>
      </c>
      <c r="C354" s="74" t="s">
        <v>330</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6" ht="12.75" hidden="1" outlineLevel="1">
      <c r="A355" s="74" t="s">
        <v>147</v>
      </c>
      <c r="B355" s="73" t="s">
        <v>41</v>
      </c>
      <c r="C355" s="74" t="s">
        <v>331</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6" ht="12.75" hidden="1" outlineLevel="1">
      <c r="A356" s="74" t="s">
        <v>168</v>
      </c>
      <c r="B356" s="73" t="s">
        <v>41</v>
      </c>
      <c r="C356" s="74" t="s">
        <v>325</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6" ht="12.75" hidden="1" outlineLevel="1">
      <c r="A357" s="74" t="s">
        <v>168</v>
      </c>
      <c r="B357" s="73" t="s">
        <v>41</v>
      </c>
      <c r="C357" s="74" t="s">
        <v>326</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6" ht="12.75" hidden="1" outlineLevel="1">
      <c r="A358" s="74" t="s">
        <v>168</v>
      </c>
      <c r="B358" s="73" t="s">
        <v>41</v>
      </c>
      <c r="C358" s="74" t="s">
        <v>327</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6" ht="12.75" hidden="1" outlineLevel="1">
      <c r="A359" s="74" t="s">
        <v>168</v>
      </c>
      <c r="B359" s="73" t="s">
        <v>41</v>
      </c>
      <c r="C359" s="74" t="s">
        <v>332</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6" ht="12.75" hidden="1" outlineLevel="1">
      <c r="A360" s="74" t="s">
        <v>168</v>
      </c>
      <c r="B360" s="73" t="s">
        <v>41</v>
      </c>
      <c r="C360" s="74" t="s">
        <v>333</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6" ht="12.75" hidden="1" outlineLevel="1">
      <c r="A361" s="74" t="s">
        <v>168</v>
      </c>
      <c r="B361" s="73" t="s">
        <v>41</v>
      </c>
      <c r="C361" s="74" t="s">
        <v>328</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6" ht="12.75" hidden="1" outlineLevel="1">
      <c r="A362" s="74" t="s">
        <v>168</v>
      </c>
      <c r="B362" s="73" t="s">
        <v>41</v>
      </c>
      <c r="C362" s="74" t="s">
        <v>334</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6" ht="12.75" hidden="1" outlineLevel="1">
      <c r="A363" s="74" t="s">
        <v>168</v>
      </c>
      <c r="B363" s="73" t="s">
        <v>41</v>
      </c>
      <c r="C363" s="74" t="s">
        <v>324</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6" ht="12.75" hidden="1" outlineLevel="1">
      <c r="A364" s="74" t="s">
        <v>168</v>
      </c>
      <c r="B364" s="73" t="s">
        <v>41</v>
      </c>
      <c r="C364" s="74" t="s">
        <v>335</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2:77" s="89" customFormat="1" ht="11.25" hidden="1" outlineLevel="1">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c r="A366" s="89" t="s">
        <v>336</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aca="true" t="shared" si="32" ref="BO366:BT366">SUM(BO347:BO364)</f>
        <v>164590</v>
      </c>
      <c r="BP366" s="90">
        <f t="shared" si="32"/>
        <v>113245</v>
      </c>
      <c r="BQ366" s="90">
        <f t="shared" si="32"/>
        <v>0</v>
      </c>
      <c r="BR366" s="90">
        <f t="shared" si="32"/>
        <v>0</v>
      </c>
      <c r="BS366" s="90">
        <f t="shared" si="32"/>
        <v>0</v>
      </c>
      <c r="BT366" s="90">
        <f t="shared" si="32"/>
        <v>0</v>
      </c>
      <c r="BX366" s="86"/>
      <c r="BY366" s="87"/>
    </row>
    <row r="367" spans="2:77" s="89" customFormat="1" ht="11.25">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2:77" s="89" customFormat="1" ht="11.25">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c r="A369" s="79" t="s">
        <v>337</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2:77" s="89" customFormat="1" ht="11.25" hidden="1" outlineLevel="1">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c r="A371" s="72" t="s">
        <v>338</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6" ht="12.75" hidden="1" outlineLevel="1">
      <c r="A372" s="74" t="s">
        <v>147</v>
      </c>
      <c r="B372" s="73" t="s">
        <v>41</v>
      </c>
      <c r="C372" s="74" t="s">
        <v>339</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6" ht="12.75" hidden="1" outlineLevel="1">
      <c r="A373" s="74" t="s">
        <v>147</v>
      </c>
      <c r="B373" s="73" t="s">
        <v>41</v>
      </c>
      <c r="C373" s="74" t="s">
        <v>340</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6:76" ht="12.75" hidden="1" outlineLevel="1">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c r="A375" s="89" t="s">
        <v>341</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aca="true" t="shared" si="33" ref="BO375:BT375">SUM(BO372:BO373)</f>
        <v>0</v>
      </c>
      <c r="BP375" s="92">
        <f t="shared" si="33"/>
        <v>0</v>
      </c>
      <c r="BQ375" s="92">
        <f t="shared" si="33"/>
        <v>0</v>
      </c>
      <c r="BR375" s="92">
        <f t="shared" si="33"/>
        <v>0</v>
      </c>
      <c r="BS375" s="92">
        <f t="shared" si="33"/>
        <v>0</v>
      </c>
      <c r="BT375" s="92">
        <f t="shared" si="33"/>
        <v>0</v>
      </c>
      <c r="BX375" s="86"/>
      <c r="BY375" s="87"/>
    </row>
    <row r="376" spans="2:77" s="89" customFormat="1" ht="11.25" hidden="1" outlineLevel="1">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2:77" s="89" customFormat="1" ht="11.25" hidden="1" outlineLevel="1">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c r="A378" s="72" t="s">
        <v>342</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6" ht="12.75" hidden="1" outlineLevel="1">
      <c r="A379" s="74" t="s">
        <v>147</v>
      </c>
      <c r="B379" s="73" t="s">
        <v>41</v>
      </c>
      <c r="C379" s="74" t="s">
        <v>343</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6:76" ht="12.75" hidden="1" outlineLevel="1">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c r="A381" s="89" t="s">
        <v>344</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aca="true" t="shared" si="34" ref="BO381:BT381">BO379</f>
        <v>0</v>
      </c>
      <c r="BP381" s="95">
        <f t="shared" si="34"/>
        <v>17011</v>
      </c>
      <c r="BQ381" s="95">
        <f t="shared" si="34"/>
        <v>0</v>
      </c>
      <c r="BR381" s="95">
        <f t="shared" si="34"/>
        <v>0</v>
      </c>
      <c r="BS381" s="95">
        <f t="shared" si="34"/>
        <v>0</v>
      </c>
      <c r="BT381" s="95">
        <f t="shared" si="34"/>
        <v>0</v>
      </c>
      <c r="BX381" s="86"/>
      <c r="BY381" s="87"/>
    </row>
    <row r="382" spans="2:77" s="89" customFormat="1" ht="11.25">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2:77" s="89" customFormat="1" ht="11.25">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c r="A384" s="101" t="s">
        <v>345</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aca="true" t="shared" si="35" ref="BO384:BT384">BO375+BO381</f>
        <v>0</v>
      </c>
      <c r="BP384" s="103">
        <f t="shared" si="35"/>
        <v>17011</v>
      </c>
      <c r="BQ384" s="103">
        <f t="shared" si="35"/>
        <v>0</v>
      </c>
      <c r="BR384" s="103">
        <f t="shared" si="35"/>
        <v>0</v>
      </c>
      <c r="BS384" s="103">
        <f t="shared" si="35"/>
        <v>0</v>
      </c>
      <c r="BT384" s="103">
        <f t="shared" si="35"/>
        <v>0</v>
      </c>
      <c r="BX384" s="104"/>
      <c r="BY384" s="105"/>
    </row>
    <row r="385" spans="2:77" s="89" customFormat="1" ht="11.25">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2:77" s="89" customFormat="1" ht="11.25">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c r="A387" s="79" t="s">
        <v>346</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c r="A388" s="72" t="s">
        <v>346</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6" ht="12.75" hidden="1" outlineLevel="1">
      <c r="A389" s="74" t="s">
        <v>155</v>
      </c>
      <c r="B389" s="73" t="s">
        <v>41</v>
      </c>
      <c r="C389" s="74" t="s">
        <v>346</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6" ht="12.75" hidden="1" outlineLevel="1">
      <c r="A390" s="74" t="s">
        <v>347</v>
      </c>
      <c r="B390" s="73" t="s">
        <v>41</v>
      </c>
      <c r="C390" s="74" t="s">
        <v>346</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6" ht="12.75" hidden="1" outlineLevel="1">
      <c r="A391" s="74" t="s">
        <v>275</v>
      </c>
      <c r="B391" s="73" t="s">
        <v>41</v>
      </c>
      <c r="C391" s="74" t="s">
        <v>346</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6" ht="12.75" hidden="1" outlineLevel="1">
      <c r="A392" s="74" t="s">
        <v>348</v>
      </c>
      <c r="B392" s="73" t="s">
        <v>41</v>
      </c>
      <c r="C392" s="74" t="s">
        <v>346</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6:76" ht="12.75" hidden="1" outlineLevel="1">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c r="A394" s="89" t="s">
        <v>349</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aca="true" t="shared" si="36" ref="BO394:BT394">SUM(BO389:BO392)</f>
        <v>0</v>
      </c>
      <c r="BP394" s="92">
        <f t="shared" si="36"/>
        <v>491562</v>
      </c>
      <c r="BQ394" s="92">
        <f t="shared" si="36"/>
        <v>0</v>
      </c>
      <c r="BR394" s="92">
        <f t="shared" si="36"/>
        <v>0</v>
      </c>
      <c r="BS394" s="92">
        <f t="shared" si="36"/>
        <v>0</v>
      </c>
      <c r="BT394" s="92">
        <f t="shared" si="36"/>
        <v>0</v>
      </c>
      <c r="BX394" s="86"/>
      <c r="BY394" s="87"/>
    </row>
    <row r="395" spans="2:77" s="89" customFormat="1" ht="11.25">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c r="A397" s="89" t="s">
        <v>350</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2:77" s="108" customFormat="1" ht="11.25">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2:77" s="108" customFormat="1" ht="11.25">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2:77" s="108" customFormat="1" ht="180" customHeight="1">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C90"/>
  <sheetViews>
    <sheetView zoomScale="75" zoomScaleNormal="75" zoomScalePageLayoutView="0" workbookViewId="0" topLeftCell="A32">
      <selection activeCell="AB79" sqref="AB79"/>
    </sheetView>
  </sheetViews>
  <sheetFormatPr defaultColWidth="9.140625" defaultRowHeight="12.75"/>
  <cols>
    <col min="1" max="1" width="0.9921875" style="144" customWidth="1"/>
    <col min="2" max="4" width="1.8515625" style="144" customWidth="1"/>
    <col min="5" max="5" width="21.7109375" style="144" customWidth="1"/>
    <col min="6" max="12" width="9.28125" style="144" hidden="1" customWidth="1"/>
    <col min="13" max="15" width="9.421875" style="144" hidden="1" customWidth="1"/>
    <col min="16" max="23" width="9.421875" style="144" customWidth="1"/>
    <col min="24" max="28" width="9.140625" style="144" customWidth="1"/>
    <col min="29" max="29" width="9.8515625" style="144" bestFit="1" customWidth="1"/>
    <col min="30" max="16384" width="9.140625" style="144" customWidth="1"/>
  </cols>
  <sheetData>
    <row r="1" spans="1:20" ht="15.75" hidden="1">
      <c r="A1" s="144" t="s">
        <v>83</v>
      </c>
      <c r="S1" s="220" t="s">
        <v>368</v>
      </c>
      <c r="T1" s="220"/>
    </row>
    <row r="2" ht="3" customHeight="1">
      <c r="S2" s="224"/>
    </row>
    <row r="3" spans="1:21" s="15" customFormat="1" ht="20.25">
      <c r="A3" s="37" t="s">
        <v>521</v>
      </c>
      <c r="B3" s="33"/>
      <c r="C3" s="33"/>
      <c r="D3" s="33"/>
      <c r="E3" s="33"/>
      <c r="F3" s="198"/>
      <c r="G3" s="198"/>
      <c r="H3" s="198"/>
      <c r="I3" s="198"/>
      <c r="J3" s="198"/>
      <c r="K3" s="198"/>
      <c r="L3" s="198"/>
      <c r="M3" s="33"/>
      <c r="N3" s="33"/>
      <c r="O3" s="33"/>
      <c r="P3" s="33"/>
      <c r="Q3" s="33"/>
      <c r="R3" s="33"/>
      <c r="S3" s="33"/>
      <c r="U3" s="351"/>
    </row>
    <row r="4" spans="1:26" ht="15.75">
      <c r="A4" s="191"/>
      <c r="B4" s="191"/>
      <c r="C4" s="191"/>
      <c r="D4" s="191"/>
      <c r="E4" s="273"/>
      <c r="F4" s="273">
        <v>1993</v>
      </c>
      <c r="G4" s="273">
        <v>1994</v>
      </c>
      <c r="H4" s="273">
        <v>1995</v>
      </c>
      <c r="I4" s="273">
        <v>1996</v>
      </c>
      <c r="J4" s="273">
        <v>1997</v>
      </c>
      <c r="K4" s="273">
        <v>1998</v>
      </c>
      <c r="L4" s="273">
        <v>1999</v>
      </c>
      <c r="M4" s="273">
        <v>2000</v>
      </c>
      <c r="N4" s="273">
        <v>2001</v>
      </c>
      <c r="O4" s="273">
        <v>2002</v>
      </c>
      <c r="P4" s="273">
        <v>2003</v>
      </c>
      <c r="Q4" s="273">
        <v>2004</v>
      </c>
      <c r="R4" s="273">
        <v>2005</v>
      </c>
      <c r="S4" s="273">
        <v>2006</v>
      </c>
      <c r="T4" s="273">
        <v>2007</v>
      </c>
      <c r="U4" s="273">
        <v>2008</v>
      </c>
      <c r="V4" s="273">
        <v>2009</v>
      </c>
      <c r="W4" s="273">
        <v>2010</v>
      </c>
      <c r="X4" s="273">
        <v>2011</v>
      </c>
      <c r="Y4" s="273">
        <v>2012</v>
      </c>
      <c r="Z4" s="273">
        <v>2013</v>
      </c>
    </row>
    <row r="5" spans="5:19" ht="3" customHeight="1">
      <c r="E5" s="221"/>
      <c r="F5" s="374"/>
      <c r="G5" s="374"/>
      <c r="H5"/>
      <c r="I5" s="374"/>
      <c r="J5"/>
      <c r="K5"/>
      <c r="L5"/>
      <c r="R5" s="261"/>
      <c r="S5" s="261"/>
    </row>
    <row r="6" spans="1:14" ht="15.75">
      <c r="A6" s="224"/>
      <c r="B6" s="224" t="s">
        <v>44</v>
      </c>
      <c r="C6" s="224"/>
      <c r="D6" s="224"/>
      <c r="E6" s="221"/>
      <c r="F6" s="374"/>
      <c r="G6" s="374"/>
      <c r="H6"/>
      <c r="I6" s="374"/>
      <c r="J6"/>
      <c r="K6"/>
      <c r="L6" s="145"/>
      <c r="N6" s="261"/>
    </row>
    <row r="7" spans="1:19" ht="3" customHeight="1">
      <c r="A7" s="224"/>
      <c r="B7" s="224"/>
      <c r="C7" s="224"/>
      <c r="D7" s="224"/>
      <c r="E7" s="221"/>
      <c r="F7" s="374"/>
      <c r="G7" s="374"/>
      <c r="H7"/>
      <c r="I7" s="374"/>
      <c r="J7"/>
      <c r="K7"/>
      <c r="L7" s="145"/>
      <c r="N7" s="261"/>
      <c r="R7" s="262"/>
      <c r="S7" s="262"/>
    </row>
    <row r="8" spans="1:26" ht="15.75">
      <c r="A8" s="224"/>
      <c r="B8" s="224"/>
      <c r="C8" s="224" t="s">
        <v>398</v>
      </c>
      <c r="E8" s="221"/>
      <c r="F8" s="374"/>
      <c r="G8" s="374"/>
      <c r="H8"/>
      <c r="I8" s="374"/>
      <c r="J8"/>
      <c r="K8"/>
      <c r="L8" s="145"/>
      <c r="N8" s="261"/>
      <c r="R8" s="262"/>
      <c r="T8" s="269"/>
      <c r="U8" s="269"/>
      <c r="V8" s="269"/>
      <c r="W8" s="269"/>
      <c r="X8" s="269"/>
      <c r="Z8" s="269" t="s">
        <v>396</v>
      </c>
    </row>
    <row r="9" spans="1:26" ht="15.75">
      <c r="A9" s="224"/>
      <c r="B9" s="224"/>
      <c r="C9" s="224"/>
      <c r="D9" s="175" t="s">
        <v>395</v>
      </c>
      <c r="F9" s="377" t="s">
        <v>32</v>
      </c>
      <c r="G9" s="377" t="s">
        <v>32</v>
      </c>
      <c r="H9" s="377" t="s">
        <v>32</v>
      </c>
      <c r="I9" s="377" t="s">
        <v>32</v>
      </c>
      <c r="J9" s="263">
        <v>47701</v>
      </c>
      <c r="K9" s="263">
        <v>50798</v>
      </c>
      <c r="L9" s="263">
        <v>54254</v>
      </c>
      <c r="M9" s="263">
        <v>56770</v>
      </c>
      <c r="N9" s="263">
        <v>63694</v>
      </c>
      <c r="O9" s="263">
        <v>72104</v>
      </c>
      <c r="P9" s="263">
        <v>70112</v>
      </c>
      <c r="Q9" s="263">
        <v>76096</v>
      </c>
      <c r="R9" s="264">
        <v>82233</v>
      </c>
      <c r="S9" s="264">
        <v>79818</v>
      </c>
      <c r="T9" s="264">
        <v>75021</v>
      </c>
      <c r="U9" s="264">
        <v>72499</v>
      </c>
      <c r="V9" s="264">
        <v>64086</v>
      </c>
      <c r="W9" s="264">
        <v>58282</v>
      </c>
      <c r="X9" s="264">
        <v>58404</v>
      </c>
      <c r="Y9" s="264">
        <v>56926</v>
      </c>
      <c r="Z9" s="264">
        <v>55314</v>
      </c>
    </row>
    <row r="10" spans="1:26" ht="18.75">
      <c r="A10" s="224"/>
      <c r="B10" s="224"/>
      <c r="C10" s="224"/>
      <c r="D10" s="175" t="s">
        <v>481</v>
      </c>
      <c r="F10" s="377" t="s">
        <v>32</v>
      </c>
      <c r="G10" s="377" t="s">
        <v>32</v>
      </c>
      <c r="H10" s="377" t="s">
        <v>32</v>
      </c>
      <c r="I10" s="377" t="s">
        <v>32</v>
      </c>
      <c r="J10" s="263">
        <v>260</v>
      </c>
      <c r="K10" s="263">
        <v>175</v>
      </c>
      <c r="L10" s="263">
        <v>246</v>
      </c>
      <c r="M10" s="263">
        <v>236</v>
      </c>
      <c r="N10" s="263">
        <v>811</v>
      </c>
      <c r="O10" s="263">
        <v>438</v>
      </c>
      <c r="P10" s="263">
        <v>271</v>
      </c>
      <c r="Q10" s="263">
        <v>767</v>
      </c>
      <c r="R10" s="264">
        <v>318</v>
      </c>
      <c r="S10" s="264">
        <v>278</v>
      </c>
      <c r="T10" s="264">
        <v>308</v>
      </c>
      <c r="U10" s="264">
        <v>366</v>
      </c>
      <c r="V10" s="264">
        <v>193</v>
      </c>
      <c r="W10" s="264">
        <v>268</v>
      </c>
      <c r="X10" s="264">
        <v>106</v>
      </c>
      <c r="Y10" s="144">
        <v>82</v>
      </c>
      <c r="Z10" s="144">
        <v>83</v>
      </c>
    </row>
    <row r="11" spans="1:26" ht="18.75">
      <c r="A11" s="224"/>
      <c r="B11" s="224"/>
      <c r="C11" s="224"/>
      <c r="D11" s="175" t="s">
        <v>482</v>
      </c>
      <c r="F11" s="377" t="s">
        <v>32</v>
      </c>
      <c r="G11" s="377" t="s">
        <v>32</v>
      </c>
      <c r="H11" s="377" t="s">
        <v>32</v>
      </c>
      <c r="I11" s="377" t="s">
        <v>32</v>
      </c>
      <c r="J11" s="263">
        <v>1876</v>
      </c>
      <c r="K11" s="263">
        <v>1669</v>
      </c>
      <c r="L11" s="263">
        <v>1487</v>
      </c>
      <c r="M11" s="263">
        <v>1751</v>
      </c>
      <c r="N11" s="263">
        <v>1232</v>
      </c>
      <c r="O11" s="263">
        <v>1149</v>
      </c>
      <c r="P11" s="263">
        <v>657</v>
      </c>
      <c r="Q11" s="263">
        <v>718</v>
      </c>
      <c r="R11" s="264">
        <v>1326</v>
      </c>
      <c r="S11" s="264">
        <v>932</v>
      </c>
      <c r="T11" s="264">
        <v>816</v>
      </c>
      <c r="U11" s="264">
        <v>517</v>
      </c>
      <c r="V11" s="264">
        <v>365</v>
      </c>
      <c r="W11" s="264">
        <v>1083</v>
      </c>
      <c r="X11" s="264">
        <v>274</v>
      </c>
      <c r="Y11" s="144">
        <v>257</v>
      </c>
      <c r="Z11" s="144">
        <v>224</v>
      </c>
    </row>
    <row r="12" spans="1:24" ht="3" customHeight="1">
      <c r="A12" s="224"/>
      <c r="B12" s="224"/>
      <c r="C12" s="224"/>
      <c r="D12" s="224"/>
      <c r="E12" s="175"/>
      <c r="F12" s="377"/>
      <c r="G12" s="377"/>
      <c r="H12" s="377"/>
      <c r="I12" s="377"/>
      <c r="J12" s="263"/>
      <c r="K12" s="263"/>
      <c r="L12" s="263"/>
      <c r="M12" s="261"/>
      <c r="N12" s="261"/>
      <c r="R12" s="262"/>
      <c r="S12" s="262"/>
      <c r="T12" s="265"/>
      <c r="U12" s="265"/>
      <c r="V12" s="265"/>
      <c r="W12" s="265"/>
      <c r="X12" s="265"/>
    </row>
    <row r="13" spans="1:26" ht="18.75">
      <c r="A13" s="224"/>
      <c r="B13" s="224"/>
      <c r="D13" s="144" t="s">
        <v>483</v>
      </c>
      <c r="E13" s="175"/>
      <c r="F13" s="377"/>
      <c r="G13" s="377"/>
      <c r="H13" s="377"/>
      <c r="I13" s="377"/>
      <c r="J13" s="263"/>
      <c r="K13" s="263"/>
      <c r="L13" s="263"/>
      <c r="M13" s="261"/>
      <c r="N13" s="261"/>
      <c r="R13" s="262"/>
      <c r="T13" s="270"/>
      <c r="U13" s="270"/>
      <c r="V13" s="270"/>
      <c r="W13" s="270"/>
      <c r="X13" s="270"/>
      <c r="Z13" s="270" t="s">
        <v>393</v>
      </c>
    </row>
    <row r="14" spans="1:26" ht="15.75">
      <c r="A14" s="224"/>
      <c r="B14" s="224"/>
      <c r="C14" s="224"/>
      <c r="D14" s="144" t="s">
        <v>392</v>
      </c>
      <c r="E14" s="175"/>
      <c r="F14" s="377" t="s">
        <v>32</v>
      </c>
      <c r="G14" s="377" t="s">
        <v>32</v>
      </c>
      <c r="H14" s="377" t="s">
        <v>32</v>
      </c>
      <c r="I14" s="377" t="s">
        <v>32</v>
      </c>
      <c r="J14" s="263">
        <v>77</v>
      </c>
      <c r="K14" s="263">
        <v>77</v>
      </c>
      <c r="L14" s="263">
        <v>78</v>
      </c>
      <c r="M14" s="266">
        <v>81</v>
      </c>
      <c r="N14" s="263">
        <v>77</v>
      </c>
      <c r="O14" s="263">
        <v>76</v>
      </c>
      <c r="P14" s="263">
        <v>75</v>
      </c>
      <c r="Q14" s="263">
        <v>75</v>
      </c>
      <c r="R14" s="263">
        <v>74</v>
      </c>
      <c r="S14" s="263">
        <v>74</v>
      </c>
      <c r="T14" s="264">
        <v>73</v>
      </c>
      <c r="U14" s="264">
        <v>79</v>
      </c>
      <c r="V14" s="264">
        <v>84</v>
      </c>
      <c r="W14" s="264">
        <v>79</v>
      </c>
      <c r="X14" s="264">
        <v>84</v>
      </c>
      <c r="Y14" s="144">
        <v>84</v>
      </c>
      <c r="Z14" s="144">
        <v>85</v>
      </c>
    </row>
    <row r="15" spans="1:26" ht="15.75">
      <c r="A15" s="224"/>
      <c r="B15" s="224"/>
      <c r="C15" s="224"/>
      <c r="D15" s="144" t="s">
        <v>391</v>
      </c>
      <c r="E15" s="175"/>
      <c r="F15" s="377" t="s">
        <v>32</v>
      </c>
      <c r="G15" s="377" t="s">
        <v>32</v>
      </c>
      <c r="H15" s="377" t="s">
        <v>32</v>
      </c>
      <c r="I15" s="377" t="s">
        <v>32</v>
      </c>
      <c r="J15" s="263">
        <v>13</v>
      </c>
      <c r="K15" s="263">
        <v>13</v>
      </c>
      <c r="L15" s="263">
        <v>12</v>
      </c>
      <c r="M15" s="266">
        <v>10</v>
      </c>
      <c r="N15" s="263">
        <v>11</v>
      </c>
      <c r="O15" s="263">
        <v>12</v>
      </c>
      <c r="P15" s="263">
        <v>12</v>
      </c>
      <c r="Q15" s="263">
        <v>13</v>
      </c>
      <c r="R15" s="263">
        <v>13</v>
      </c>
      <c r="S15" s="263">
        <v>13</v>
      </c>
      <c r="T15" s="264">
        <v>13</v>
      </c>
      <c r="U15" s="264">
        <v>10</v>
      </c>
      <c r="V15" s="264">
        <v>8</v>
      </c>
      <c r="W15" s="264">
        <v>9</v>
      </c>
      <c r="X15" s="264">
        <v>8</v>
      </c>
      <c r="Y15" s="144">
        <v>8</v>
      </c>
      <c r="Z15" s="144">
        <v>7</v>
      </c>
    </row>
    <row r="16" spans="1:26" ht="15.75">
      <c r="A16" s="224"/>
      <c r="B16" s="224"/>
      <c r="C16" s="224"/>
      <c r="D16" s="144" t="s">
        <v>390</v>
      </c>
      <c r="E16" s="175"/>
      <c r="F16" s="377" t="s">
        <v>32</v>
      </c>
      <c r="G16" s="377" t="s">
        <v>32</v>
      </c>
      <c r="H16" s="377" t="s">
        <v>32</v>
      </c>
      <c r="I16" s="377" t="s">
        <v>32</v>
      </c>
      <c r="J16" s="263">
        <v>6</v>
      </c>
      <c r="K16" s="263">
        <v>6</v>
      </c>
      <c r="L16" s="263">
        <v>6</v>
      </c>
      <c r="M16" s="266">
        <v>6</v>
      </c>
      <c r="N16" s="263">
        <v>7</v>
      </c>
      <c r="O16" s="263">
        <v>7</v>
      </c>
      <c r="P16" s="263">
        <v>7</v>
      </c>
      <c r="Q16" s="263">
        <v>8</v>
      </c>
      <c r="R16" s="263">
        <v>8</v>
      </c>
      <c r="S16" s="263">
        <v>8</v>
      </c>
      <c r="T16" s="264">
        <v>8</v>
      </c>
      <c r="U16" s="264">
        <v>7</v>
      </c>
      <c r="V16" s="264">
        <v>5</v>
      </c>
      <c r="W16" s="264">
        <v>6</v>
      </c>
      <c r="X16" s="264">
        <v>5</v>
      </c>
      <c r="Y16" s="144">
        <v>5</v>
      </c>
      <c r="Z16" s="144">
        <v>5</v>
      </c>
    </row>
    <row r="17" spans="1:26" ht="15.75">
      <c r="A17" s="224"/>
      <c r="B17" s="224"/>
      <c r="C17" s="224"/>
      <c r="D17" s="144" t="s">
        <v>389</v>
      </c>
      <c r="E17" s="175"/>
      <c r="F17" s="377" t="s">
        <v>32</v>
      </c>
      <c r="G17" s="377" t="s">
        <v>32</v>
      </c>
      <c r="H17" s="377" t="s">
        <v>32</v>
      </c>
      <c r="I17" s="377" t="s">
        <v>32</v>
      </c>
      <c r="J17" s="263">
        <v>3</v>
      </c>
      <c r="K17" s="263">
        <v>3</v>
      </c>
      <c r="L17" s="263">
        <v>3</v>
      </c>
      <c r="M17" s="266">
        <v>3</v>
      </c>
      <c r="N17" s="263">
        <v>4</v>
      </c>
      <c r="O17" s="263">
        <v>4</v>
      </c>
      <c r="P17" s="263">
        <v>4</v>
      </c>
      <c r="Q17" s="263">
        <v>4</v>
      </c>
      <c r="R17" s="263">
        <v>4</v>
      </c>
      <c r="S17" s="263">
        <v>5</v>
      </c>
      <c r="T17" s="264">
        <v>5</v>
      </c>
      <c r="U17" s="264">
        <v>4</v>
      </c>
      <c r="V17" s="264">
        <v>3</v>
      </c>
      <c r="W17" s="264">
        <v>5</v>
      </c>
      <c r="X17" s="264">
        <v>3</v>
      </c>
      <c r="Y17" s="144">
        <v>3</v>
      </c>
      <c r="Z17" s="144">
        <v>3</v>
      </c>
    </row>
    <row r="18" spans="1:26" ht="15.75">
      <c r="A18" s="224"/>
      <c r="B18" s="224"/>
      <c r="C18" s="224"/>
      <c r="D18" s="144" t="s">
        <v>399</v>
      </c>
      <c r="E18" s="175"/>
      <c r="F18" s="377" t="s">
        <v>32</v>
      </c>
      <c r="G18" s="377" t="s">
        <v>32</v>
      </c>
      <c r="H18" s="377" t="s">
        <v>32</v>
      </c>
      <c r="I18" s="377" t="s">
        <v>32</v>
      </c>
      <c r="J18" s="263">
        <v>0</v>
      </c>
      <c r="K18" s="263">
        <v>0</v>
      </c>
      <c r="L18" s="263">
        <v>0</v>
      </c>
      <c r="M18" s="266">
        <v>0</v>
      </c>
      <c r="N18" s="263">
        <v>0</v>
      </c>
      <c r="O18" s="263">
        <v>0</v>
      </c>
      <c r="P18" s="263">
        <v>0</v>
      </c>
      <c r="Q18" s="263">
        <v>0</v>
      </c>
      <c r="R18" s="263">
        <v>0</v>
      </c>
      <c r="S18" s="263">
        <v>0</v>
      </c>
      <c r="T18" s="264">
        <v>0</v>
      </c>
      <c r="U18" s="264">
        <v>0</v>
      </c>
      <c r="V18" s="264">
        <v>0</v>
      </c>
      <c r="W18" s="264">
        <v>1</v>
      </c>
      <c r="X18" s="264">
        <v>0</v>
      </c>
      <c r="Y18" s="144">
        <v>0</v>
      </c>
      <c r="Z18" s="144">
        <v>0</v>
      </c>
    </row>
    <row r="19" spans="1:26" ht="15.75">
      <c r="A19" s="224"/>
      <c r="B19" s="224"/>
      <c r="C19" s="224"/>
      <c r="D19" s="144" t="s">
        <v>387</v>
      </c>
      <c r="E19" s="175"/>
      <c r="F19" s="377" t="s">
        <v>32</v>
      </c>
      <c r="G19" s="377" t="s">
        <v>32</v>
      </c>
      <c r="H19" s="377" t="s">
        <v>32</v>
      </c>
      <c r="I19" s="377" t="s">
        <v>32</v>
      </c>
      <c r="J19" s="263">
        <v>0</v>
      </c>
      <c r="K19" s="263">
        <v>0</v>
      </c>
      <c r="L19" s="263">
        <v>0</v>
      </c>
      <c r="M19" s="266">
        <v>0</v>
      </c>
      <c r="N19" s="263">
        <v>0</v>
      </c>
      <c r="O19" s="263">
        <v>0</v>
      </c>
      <c r="P19" s="263">
        <v>0</v>
      </c>
      <c r="Q19" s="263">
        <v>0</v>
      </c>
      <c r="R19" s="263">
        <v>0</v>
      </c>
      <c r="S19" s="263">
        <v>0</v>
      </c>
      <c r="T19" s="264">
        <v>0</v>
      </c>
      <c r="U19" s="264">
        <v>0</v>
      </c>
      <c r="V19" s="264">
        <v>0</v>
      </c>
      <c r="W19" s="264">
        <v>0</v>
      </c>
      <c r="X19" s="264">
        <v>0</v>
      </c>
      <c r="Y19" s="144">
        <v>0</v>
      </c>
      <c r="Z19" s="144">
        <v>0</v>
      </c>
    </row>
    <row r="20" spans="1:24" ht="3" customHeight="1">
      <c r="A20" s="224"/>
      <c r="B20" s="224"/>
      <c r="C20" s="224"/>
      <c r="E20" s="175"/>
      <c r="F20" s="377"/>
      <c r="G20" s="377"/>
      <c r="H20" s="377"/>
      <c r="I20" s="377"/>
      <c r="J20" s="263"/>
      <c r="K20" s="263"/>
      <c r="L20" s="263"/>
      <c r="M20" s="263"/>
      <c r="N20" s="263"/>
      <c r="O20" s="263"/>
      <c r="P20" s="263"/>
      <c r="Q20" s="263"/>
      <c r="R20" s="263"/>
      <c r="S20" s="263"/>
      <c r="T20" s="265"/>
      <c r="U20" s="265"/>
      <c r="V20" s="265"/>
      <c r="W20" s="265"/>
      <c r="X20" s="265"/>
    </row>
    <row r="21" spans="1:26" ht="15.75">
      <c r="A21" s="224"/>
      <c r="B21" s="224"/>
      <c r="C21" s="224"/>
      <c r="E21" s="175"/>
      <c r="F21" s="377"/>
      <c r="G21" s="377"/>
      <c r="H21" s="377"/>
      <c r="I21" s="377"/>
      <c r="J21" s="263"/>
      <c r="K21" s="263"/>
      <c r="L21" s="263"/>
      <c r="M21" s="261"/>
      <c r="N21" s="261"/>
      <c r="R21" s="262"/>
      <c r="T21" s="270"/>
      <c r="U21" s="270"/>
      <c r="V21" s="270"/>
      <c r="W21" s="270"/>
      <c r="X21" s="270"/>
      <c r="Z21" s="270" t="s">
        <v>386</v>
      </c>
    </row>
    <row r="22" spans="1:26" ht="18.75">
      <c r="A22" s="224"/>
      <c r="B22" s="224"/>
      <c r="D22" s="144" t="s">
        <v>549</v>
      </c>
      <c r="E22" s="175"/>
      <c r="F22" s="377" t="s">
        <v>32</v>
      </c>
      <c r="G22" s="377" t="s">
        <v>32</v>
      </c>
      <c r="H22" s="377" t="s">
        <v>32</v>
      </c>
      <c r="I22" s="377" t="s">
        <v>32</v>
      </c>
      <c r="J22" s="263">
        <v>12</v>
      </c>
      <c r="K22" s="263">
        <v>11</v>
      </c>
      <c r="L22" s="263">
        <v>11</v>
      </c>
      <c r="M22" s="266">
        <v>11</v>
      </c>
      <c r="N22" s="263">
        <v>13</v>
      </c>
      <c r="O22" s="263">
        <v>13</v>
      </c>
      <c r="P22" s="263">
        <v>14</v>
      </c>
      <c r="Q22" s="263">
        <v>13</v>
      </c>
      <c r="R22" s="263">
        <v>14</v>
      </c>
      <c r="S22" s="263">
        <v>15</v>
      </c>
      <c r="T22" s="264">
        <v>15</v>
      </c>
      <c r="U22" s="264">
        <v>12</v>
      </c>
      <c r="V22" s="264">
        <v>10</v>
      </c>
      <c r="W22" s="264">
        <v>13</v>
      </c>
      <c r="X22" s="264">
        <v>9</v>
      </c>
      <c r="Y22" s="144">
        <v>9</v>
      </c>
      <c r="Z22" s="144">
        <v>9</v>
      </c>
    </row>
    <row r="23" spans="1:24" ht="3" customHeight="1">
      <c r="A23" s="224"/>
      <c r="B23" s="224"/>
      <c r="E23" s="175"/>
      <c r="F23" s="377"/>
      <c r="G23" s="377"/>
      <c r="H23" s="377"/>
      <c r="I23" s="377"/>
      <c r="J23" s="263"/>
      <c r="K23" s="263"/>
      <c r="L23" s="263"/>
      <c r="M23" s="261"/>
      <c r="N23" s="261"/>
      <c r="R23" s="262"/>
      <c r="S23" s="262"/>
      <c r="T23" s="265"/>
      <c r="U23" s="265"/>
      <c r="V23" s="265"/>
      <c r="W23" s="265"/>
      <c r="X23" s="265"/>
    </row>
    <row r="24" spans="1:26" ht="15.75">
      <c r="A24" s="224"/>
      <c r="B24" s="224"/>
      <c r="C24" s="224" t="s">
        <v>397</v>
      </c>
      <c r="E24" s="175"/>
      <c r="F24" s="377"/>
      <c r="G24" s="377"/>
      <c r="H24" s="377"/>
      <c r="I24" s="377"/>
      <c r="J24" s="263"/>
      <c r="K24" s="263"/>
      <c r="L24" s="263"/>
      <c r="M24" s="261"/>
      <c r="N24" s="261"/>
      <c r="R24" s="262"/>
      <c r="T24" s="270"/>
      <c r="U24" s="270"/>
      <c r="V24" s="270"/>
      <c r="W24" s="270"/>
      <c r="X24" s="270"/>
      <c r="Z24" s="270" t="s">
        <v>396</v>
      </c>
    </row>
    <row r="25" spans="1:26" ht="15.75">
      <c r="A25" s="224"/>
      <c r="B25" s="224"/>
      <c r="C25" s="224"/>
      <c r="D25" s="175" t="s">
        <v>395</v>
      </c>
      <c r="F25" s="377" t="s">
        <v>32</v>
      </c>
      <c r="G25" s="377" t="s">
        <v>32</v>
      </c>
      <c r="H25" s="377" t="s">
        <v>32</v>
      </c>
      <c r="I25" s="377" t="s">
        <v>32</v>
      </c>
      <c r="J25" s="263">
        <v>62681</v>
      </c>
      <c r="K25" s="263">
        <v>66001</v>
      </c>
      <c r="L25" s="263">
        <v>73664</v>
      </c>
      <c r="M25" s="263">
        <v>78269</v>
      </c>
      <c r="N25" s="263">
        <v>89499</v>
      </c>
      <c r="O25" s="263">
        <v>96257</v>
      </c>
      <c r="P25" s="263">
        <v>96141</v>
      </c>
      <c r="Q25" s="263">
        <v>102667</v>
      </c>
      <c r="R25" s="264">
        <v>108802</v>
      </c>
      <c r="S25" s="264">
        <v>109307</v>
      </c>
      <c r="T25" s="264">
        <v>109402</v>
      </c>
      <c r="U25" s="264">
        <v>107172</v>
      </c>
      <c r="V25" s="264">
        <v>100408</v>
      </c>
      <c r="W25" s="264">
        <v>94863</v>
      </c>
      <c r="X25" s="264">
        <v>99823</v>
      </c>
      <c r="Y25" s="264">
        <v>97645</v>
      </c>
      <c r="Z25" s="264">
        <v>98670</v>
      </c>
    </row>
    <row r="26" spans="1:26" ht="18.75">
      <c r="A26" s="224"/>
      <c r="B26" s="224"/>
      <c r="C26" s="224"/>
      <c r="D26" s="175" t="s">
        <v>481</v>
      </c>
      <c r="E26" s="175"/>
      <c r="F26" s="377" t="s">
        <v>32</v>
      </c>
      <c r="G26" s="377" t="s">
        <v>32</v>
      </c>
      <c r="H26" s="377" t="s">
        <v>32</v>
      </c>
      <c r="I26" s="377" t="s">
        <v>32</v>
      </c>
      <c r="J26" s="263">
        <v>379</v>
      </c>
      <c r="K26" s="263">
        <v>269</v>
      </c>
      <c r="L26" s="263">
        <v>373</v>
      </c>
      <c r="M26" s="263">
        <v>328</v>
      </c>
      <c r="N26" s="263">
        <v>996</v>
      </c>
      <c r="O26" s="263">
        <v>618</v>
      </c>
      <c r="P26" s="263">
        <v>526</v>
      </c>
      <c r="Q26" s="263">
        <v>1051</v>
      </c>
      <c r="R26" s="264">
        <v>526</v>
      </c>
      <c r="S26" s="264">
        <v>508</v>
      </c>
      <c r="T26" s="264">
        <v>613</v>
      </c>
      <c r="U26" s="264">
        <v>518</v>
      </c>
      <c r="V26" s="264">
        <v>387</v>
      </c>
      <c r="W26" s="264">
        <v>492</v>
      </c>
      <c r="X26" s="264">
        <v>276</v>
      </c>
      <c r="Y26" s="144">
        <v>188</v>
      </c>
      <c r="Z26" s="144">
        <v>150</v>
      </c>
    </row>
    <row r="27" spans="1:26" ht="18.75">
      <c r="A27" s="224"/>
      <c r="B27" s="224"/>
      <c r="C27" s="224"/>
      <c r="D27" s="175" t="s">
        <v>482</v>
      </c>
      <c r="E27" s="175"/>
      <c r="F27" s="377" t="s">
        <v>32</v>
      </c>
      <c r="G27" s="377" t="s">
        <v>32</v>
      </c>
      <c r="H27" s="377" t="s">
        <v>32</v>
      </c>
      <c r="I27" s="377" t="s">
        <v>32</v>
      </c>
      <c r="J27" s="263">
        <v>2027</v>
      </c>
      <c r="K27" s="263">
        <v>1919</v>
      </c>
      <c r="L27" s="263">
        <v>1869</v>
      </c>
      <c r="M27" s="263">
        <v>2185</v>
      </c>
      <c r="N27" s="263">
        <v>1650</v>
      </c>
      <c r="O27" s="263">
        <v>1450</v>
      </c>
      <c r="P27" s="263">
        <v>934</v>
      </c>
      <c r="Q27" s="263">
        <v>837</v>
      </c>
      <c r="R27" s="264">
        <v>1536</v>
      </c>
      <c r="S27" s="264">
        <v>1107</v>
      </c>
      <c r="T27" s="264">
        <v>1074</v>
      </c>
      <c r="U27" s="264">
        <v>769</v>
      </c>
      <c r="V27" s="264">
        <v>575</v>
      </c>
      <c r="W27" s="264">
        <v>2061</v>
      </c>
      <c r="X27" s="264">
        <v>552</v>
      </c>
      <c r="Y27" s="144">
        <v>312</v>
      </c>
      <c r="Z27" s="144">
        <v>275</v>
      </c>
    </row>
    <row r="28" spans="1:24" ht="3" customHeight="1">
      <c r="A28" s="224"/>
      <c r="B28" s="224"/>
      <c r="C28" s="224"/>
      <c r="D28" s="224"/>
      <c r="E28" s="175"/>
      <c r="F28" s="377"/>
      <c r="G28" s="377"/>
      <c r="H28" s="377"/>
      <c r="I28" s="377"/>
      <c r="J28" s="263"/>
      <c r="K28" s="263"/>
      <c r="L28" s="263"/>
      <c r="M28" s="261"/>
      <c r="N28" s="261"/>
      <c r="R28" s="262"/>
      <c r="S28" s="262"/>
      <c r="T28" s="265"/>
      <c r="U28" s="265"/>
      <c r="V28" s="265"/>
      <c r="W28" s="265"/>
      <c r="X28" s="265"/>
    </row>
    <row r="29" spans="1:26" ht="18.75">
      <c r="A29" s="224"/>
      <c r="B29" s="224"/>
      <c r="D29" s="144" t="s">
        <v>483</v>
      </c>
      <c r="E29" s="175"/>
      <c r="F29" s="377"/>
      <c r="G29" s="377"/>
      <c r="H29" s="377"/>
      <c r="I29" s="377"/>
      <c r="J29" s="263"/>
      <c r="K29" s="263"/>
      <c r="L29" s="263"/>
      <c r="M29" s="261"/>
      <c r="N29" s="261"/>
      <c r="R29" s="262"/>
      <c r="T29" s="270"/>
      <c r="U29" s="270"/>
      <c r="V29" s="270"/>
      <c r="W29" s="270"/>
      <c r="X29" s="270"/>
      <c r="Z29" s="270" t="s">
        <v>393</v>
      </c>
    </row>
    <row r="30" spans="1:26" ht="15.75">
      <c r="A30" s="224"/>
      <c r="B30" s="224"/>
      <c r="C30" s="224"/>
      <c r="D30" s="144" t="s">
        <v>392</v>
      </c>
      <c r="E30" s="175"/>
      <c r="F30" s="377" t="s">
        <v>32</v>
      </c>
      <c r="G30" s="377" t="s">
        <v>32</v>
      </c>
      <c r="H30" s="377" t="s">
        <v>32</v>
      </c>
      <c r="I30" s="377" t="s">
        <v>32</v>
      </c>
      <c r="J30" s="263">
        <v>76</v>
      </c>
      <c r="K30" s="263">
        <v>75</v>
      </c>
      <c r="L30" s="263">
        <v>74</v>
      </c>
      <c r="M30" s="266">
        <v>78</v>
      </c>
      <c r="N30" s="263">
        <v>75</v>
      </c>
      <c r="O30" s="263">
        <v>74</v>
      </c>
      <c r="P30" s="263">
        <v>75</v>
      </c>
      <c r="Q30" s="263">
        <v>74</v>
      </c>
      <c r="R30" s="263">
        <v>74</v>
      </c>
      <c r="S30" s="263">
        <v>74</v>
      </c>
      <c r="T30" s="264">
        <v>73</v>
      </c>
      <c r="U30" s="264">
        <v>77</v>
      </c>
      <c r="V30" s="264">
        <v>82</v>
      </c>
      <c r="W30" s="264">
        <v>77</v>
      </c>
      <c r="X30" s="264">
        <v>83</v>
      </c>
      <c r="Y30" s="144">
        <v>84</v>
      </c>
      <c r="Z30" s="415">
        <v>84</v>
      </c>
    </row>
    <row r="31" spans="1:26" ht="15.75">
      <c r="A31" s="224"/>
      <c r="B31" s="224"/>
      <c r="C31" s="224"/>
      <c r="D31" s="144" t="s">
        <v>391</v>
      </c>
      <c r="E31" s="175"/>
      <c r="F31" s="377" t="s">
        <v>32</v>
      </c>
      <c r="G31" s="377" t="s">
        <v>32</v>
      </c>
      <c r="H31" s="377" t="s">
        <v>32</v>
      </c>
      <c r="I31" s="377" t="s">
        <v>32</v>
      </c>
      <c r="J31" s="263">
        <v>14</v>
      </c>
      <c r="K31" s="263">
        <v>14</v>
      </c>
      <c r="L31" s="263">
        <v>14</v>
      </c>
      <c r="M31" s="266">
        <v>11</v>
      </c>
      <c r="N31" s="263">
        <v>12</v>
      </c>
      <c r="O31" s="263">
        <v>13</v>
      </c>
      <c r="P31" s="263">
        <v>12</v>
      </c>
      <c r="Q31" s="263">
        <v>13</v>
      </c>
      <c r="R31" s="263">
        <v>13</v>
      </c>
      <c r="S31" s="263">
        <v>13</v>
      </c>
      <c r="T31" s="264">
        <v>13</v>
      </c>
      <c r="U31" s="264">
        <v>11</v>
      </c>
      <c r="V31" s="264">
        <v>9</v>
      </c>
      <c r="W31" s="264">
        <v>10</v>
      </c>
      <c r="X31" s="264">
        <v>9</v>
      </c>
      <c r="Y31" s="144">
        <v>8</v>
      </c>
      <c r="Z31" s="415">
        <v>8</v>
      </c>
    </row>
    <row r="32" spans="1:26" ht="15.75">
      <c r="A32" s="224"/>
      <c r="B32" s="224"/>
      <c r="C32" s="224"/>
      <c r="D32" s="144" t="s">
        <v>390</v>
      </c>
      <c r="E32" s="175"/>
      <c r="F32" s="377" t="s">
        <v>32</v>
      </c>
      <c r="G32" s="377" t="s">
        <v>32</v>
      </c>
      <c r="H32" s="377" t="s">
        <v>32</v>
      </c>
      <c r="I32" s="377" t="s">
        <v>32</v>
      </c>
      <c r="J32" s="263">
        <v>7</v>
      </c>
      <c r="K32" s="263">
        <v>7</v>
      </c>
      <c r="L32" s="263">
        <v>8</v>
      </c>
      <c r="M32" s="266">
        <v>7</v>
      </c>
      <c r="N32" s="263">
        <v>8</v>
      </c>
      <c r="O32" s="263">
        <v>8</v>
      </c>
      <c r="P32" s="263">
        <v>7</v>
      </c>
      <c r="Q32" s="263">
        <v>8</v>
      </c>
      <c r="R32" s="263">
        <v>8</v>
      </c>
      <c r="S32" s="263">
        <v>8</v>
      </c>
      <c r="T32" s="264">
        <v>8</v>
      </c>
      <c r="U32" s="264">
        <v>7</v>
      </c>
      <c r="V32" s="264">
        <v>5</v>
      </c>
      <c r="W32" s="264">
        <v>7</v>
      </c>
      <c r="X32" s="264">
        <v>5</v>
      </c>
      <c r="Y32" s="144">
        <v>5</v>
      </c>
      <c r="Z32" s="415">
        <v>4</v>
      </c>
    </row>
    <row r="33" spans="1:26" ht="15.75">
      <c r="A33" s="224"/>
      <c r="B33" s="224"/>
      <c r="C33" s="224"/>
      <c r="D33" s="144" t="s">
        <v>389</v>
      </c>
      <c r="E33" s="175"/>
      <c r="F33" s="377" t="s">
        <v>32</v>
      </c>
      <c r="G33" s="377" t="s">
        <v>32</v>
      </c>
      <c r="H33" s="377" t="s">
        <v>32</v>
      </c>
      <c r="I33" s="377" t="s">
        <v>32</v>
      </c>
      <c r="J33" s="263">
        <v>3</v>
      </c>
      <c r="K33" s="263">
        <v>4</v>
      </c>
      <c r="L33" s="263">
        <v>4</v>
      </c>
      <c r="M33" s="266">
        <v>4</v>
      </c>
      <c r="N33" s="263">
        <v>5</v>
      </c>
      <c r="O33" s="263">
        <v>5</v>
      </c>
      <c r="P33" s="263">
        <v>4</v>
      </c>
      <c r="Q33" s="263">
        <v>4</v>
      </c>
      <c r="R33" s="263">
        <v>4</v>
      </c>
      <c r="S33" s="263">
        <v>5</v>
      </c>
      <c r="T33" s="264">
        <v>5</v>
      </c>
      <c r="U33" s="264">
        <v>4</v>
      </c>
      <c r="V33" s="264">
        <v>3</v>
      </c>
      <c r="W33" s="264">
        <v>5</v>
      </c>
      <c r="X33" s="264">
        <v>3</v>
      </c>
      <c r="Y33" s="144">
        <v>3</v>
      </c>
      <c r="Z33" s="415">
        <v>3</v>
      </c>
    </row>
    <row r="34" spans="1:26" ht="15.75">
      <c r="A34" s="224"/>
      <c r="B34" s="224"/>
      <c r="C34" s="224"/>
      <c r="D34" s="144" t="s">
        <v>388</v>
      </c>
      <c r="E34" s="175"/>
      <c r="F34" s="377" t="s">
        <v>32</v>
      </c>
      <c r="G34" s="377" t="s">
        <v>32</v>
      </c>
      <c r="H34" s="377" t="s">
        <v>32</v>
      </c>
      <c r="I34" s="377" t="s">
        <v>32</v>
      </c>
      <c r="J34" s="263">
        <v>0</v>
      </c>
      <c r="K34" s="263">
        <v>0</v>
      </c>
      <c r="L34" s="263">
        <v>0</v>
      </c>
      <c r="M34" s="266">
        <v>0</v>
      </c>
      <c r="N34" s="263">
        <v>0</v>
      </c>
      <c r="O34" s="263">
        <v>0</v>
      </c>
      <c r="P34" s="263">
        <v>0</v>
      </c>
      <c r="Q34" s="263">
        <v>0</v>
      </c>
      <c r="R34" s="263">
        <v>0</v>
      </c>
      <c r="S34" s="263">
        <v>0</v>
      </c>
      <c r="T34" s="264">
        <v>1</v>
      </c>
      <c r="U34" s="264">
        <v>0</v>
      </c>
      <c r="V34" s="264">
        <v>0</v>
      </c>
      <c r="W34" s="264">
        <v>1</v>
      </c>
      <c r="X34" s="264">
        <v>0</v>
      </c>
      <c r="Y34" s="144">
        <v>0</v>
      </c>
      <c r="Z34" s="415">
        <v>0</v>
      </c>
    </row>
    <row r="35" spans="1:26" ht="15.75">
      <c r="A35" s="224"/>
      <c r="B35" s="224"/>
      <c r="C35" s="224"/>
      <c r="D35" s="144" t="s">
        <v>387</v>
      </c>
      <c r="E35" s="175"/>
      <c r="F35" s="377" t="s">
        <v>32</v>
      </c>
      <c r="G35" s="377" t="s">
        <v>32</v>
      </c>
      <c r="H35" s="377" t="s">
        <v>32</v>
      </c>
      <c r="I35" s="377" t="s">
        <v>32</v>
      </c>
      <c r="J35" s="263">
        <v>0</v>
      </c>
      <c r="K35" s="263">
        <v>0</v>
      </c>
      <c r="L35" s="263">
        <v>0</v>
      </c>
      <c r="M35" s="266">
        <v>0</v>
      </c>
      <c r="N35" s="263">
        <v>0</v>
      </c>
      <c r="O35" s="263">
        <v>0</v>
      </c>
      <c r="P35" s="263">
        <v>0</v>
      </c>
      <c r="Q35" s="263">
        <v>0</v>
      </c>
      <c r="R35" s="263">
        <v>0</v>
      </c>
      <c r="S35" s="263">
        <v>0</v>
      </c>
      <c r="T35" s="264">
        <v>0</v>
      </c>
      <c r="U35" s="264">
        <v>0</v>
      </c>
      <c r="V35" s="264">
        <v>0</v>
      </c>
      <c r="W35" s="264">
        <v>0</v>
      </c>
      <c r="X35" s="264">
        <v>0</v>
      </c>
      <c r="Y35" s="144">
        <v>0</v>
      </c>
      <c r="Z35" s="415">
        <v>0</v>
      </c>
    </row>
    <row r="36" spans="1:24" ht="3" customHeight="1">
      <c r="A36" s="224"/>
      <c r="B36" s="224"/>
      <c r="C36" s="224"/>
      <c r="E36" s="175"/>
      <c r="F36" s="377"/>
      <c r="G36" s="377"/>
      <c r="H36" s="377"/>
      <c r="I36" s="377"/>
      <c r="J36" s="263"/>
      <c r="K36" s="263"/>
      <c r="L36" s="263"/>
      <c r="M36" s="263"/>
      <c r="N36" s="263"/>
      <c r="O36" s="263"/>
      <c r="P36" s="263"/>
      <c r="Q36" s="263"/>
      <c r="R36" s="263"/>
      <c r="S36" s="263"/>
      <c r="T36" s="265"/>
      <c r="U36" s="265"/>
      <c r="V36" s="265"/>
      <c r="W36" s="265"/>
      <c r="X36" s="265"/>
    </row>
    <row r="37" spans="1:26" ht="15.75">
      <c r="A37" s="224"/>
      <c r="B37" s="224"/>
      <c r="C37" s="224"/>
      <c r="E37" s="175"/>
      <c r="F37" s="377"/>
      <c r="G37" s="377"/>
      <c r="H37" s="377"/>
      <c r="I37" s="377"/>
      <c r="J37" s="263"/>
      <c r="K37" s="263"/>
      <c r="L37" s="263"/>
      <c r="M37" s="261"/>
      <c r="N37" s="261"/>
      <c r="R37" s="262"/>
      <c r="T37" s="270"/>
      <c r="U37" s="270"/>
      <c r="V37" s="270"/>
      <c r="W37" s="270"/>
      <c r="X37" s="270"/>
      <c r="Z37" s="270" t="s">
        <v>386</v>
      </c>
    </row>
    <row r="38" spans="1:26" ht="18.75">
      <c r="A38" s="224"/>
      <c r="B38" s="224"/>
      <c r="D38" s="144" t="s">
        <v>549</v>
      </c>
      <c r="E38" s="175"/>
      <c r="F38" s="377" t="s">
        <v>32</v>
      </c>
      <c r="G38" s="377" t="s">
        <v>32</v>
      </c>
      <c r="H38" s="377" t="s">
        <v>32</v>
      </c>
      <c r="I38" s="377" t="s">
        <v>32</v>
      </c>
      <c r="J38" s="263">
        <v>12</v>
      </c>
      <c r="K38" s="263">
        <v>12</v>
      </c>
      <c r="L38" s="263">
        <v>13</v>
      </c>
      <c r="M38" s="266">
        <v>13</v>
      </c>
      <c r="N38" s="263">
        <v>14</v>
      </c>
      <c r="O38" s="263">
        <v>14</v>
      </c>
      <c r="P38" s="263">
        <v>14</v>
      </c>
      <c r="Q38" s="263">
        <v>14</v>
      </c>
      <c r="R38" s="263">
        <v>14</v>
      </c>
      <c r="S38" s="263">
        <v>15</v>
      </c>
      <c r="T38" s="264">
        <v>16</v>
      </c>
      <c r="U38" s="264">
        <v>13</v>
      </c>
      <c r="V38" s="264">
        <v>11</v>
      </c>
      <c r="W38" s="264">
        <v>15</v>
      </c>
      <c r="X38" s="264">
        <v>10</v>
      </c>
      <c r="Y38" s="144">
        <v>9</v>
      </c>
      <c r="Z38" s="144">
        <v>9</v>
      </c>
    </row>
    <row r="39" spans="1:24" ht="4.5" customHeight="1">
      <c r="A39" s="224"/>
      <c r="B39" s="224"/>
      <c r="E39" s="175"/>
      <c r="F39" s="263"/>
      <c r="G39" s="263"/>
      <c r="H39" s="263"/>
      <c r="I39" s="263"/>
      <c r="J39" s="263"/>
      <c r="K39" s="263"/>
      <c r="L39" s="263"/>
      <c r="M39" s="261"/>
      <c r="N39" s="261"/>
      <c r="R39" s="262"/>
      <c r="S39" s="262"/>
      <c r="T39" s="265"/>
      <c r="U39" s="265"/>
      <c r="V39" s="265"/>
      <c r="W39" s="265"/>
      <c r="X39" s="265"/>
    </row>
    <row r="40" spans="1:24" ht="15.75">
      <c r="A40" s="224"/>
      <c r="B40" s="224" t="s">
        <v>45</v>
      </c>
      <c r="C40" s="224"/>
      <c r="D40" s="224"/>
      <c r="E40" s="221"/>
      <c r="F40" s="263"/>
      <c r="G40" s="263"/>
      <c r="H40" s="263"/>
      <c r="I40" s="263"/>
      <c r="J40" s="263"/>
      <c r="K40" s="263"/>
      <c r="L40" s="263"/>
      <c r="M40" s="261"/>
      <c r="N40" s="261"/>
      <c r="R40" s="262"/>
      <c r="S40" s="262"/>
      <c r="T40" s="265"/>
      <c r="U40" s="265"/>
      <c r="V40" s="265"/>
      <c r="W40" s="265"/>
      <c r="X40" s="265"/>
    </row>
    <row r="41" spans="1:24" ht="3" customHeight="1">
      <c r="A41" s="224"/>
      <c r="B41" s="224"/>
      <c r="E41" s="175"/>
      <c r="F41" s="263"/>
      <c r="G41" s="263"/>
      <c r="H41" s="263"/>
      <c r="I41" s="263"/>
      <c r="J41" s="263"/>
      <c r="K41" s="263"/>
      <c r="L41" s="263"/>
      <c r="M41" s="261"/>
      <c r="N41" s="261"/>
      <c r="R41" s="262"/>
      <c r="S41" s="262"/>
      <c r="T41" s="265"/>
      <c r="U41" s="265"/>
      <c r="V41" s="265"/>
      <c r="W41" s="265"/>
      <c r="X41" s="265"/>
    </row>
    <row r="42" spans="1:26" ht="15.75">
      <c r="A42" s="224"/>
      <c r="B42" s="224"/>
      <c r="C42" s="224" t="s">
        <v>398</v>
      </c>
      <c r="D42" s="175"/>
      <c r="F42" s="263"/>
      <c r="G42" s="263"/>
      <c r="H42" s="263"/>
      <c r="I42" s="263"/>
      <c r="J42" s="263"/>
      <c r="K42" s="263"/>
      <c r="L42" s="263"/>
      <c r="M42" s="261"/>
      <c r="N42" s="261"/>
      <c r="R42" s="262"/>
      <c r="T42" s="270"/>
      <c r="U42" s="270"/>
      <c r="V42" s="270"/>
      <c r="W42" s="270"/>
      <c r="X42" s="270"/>
      <c r="Z42" s="270" t="s">
        <v>396</v>
      </c>
    </row>
    <row r="43" spans="1:26" ht="15.75">
      <c r="A43" s="224"/>
      <c r="B43" s="224"/>
      <c r="C43" s="224"/>
      <c r="D43" s="175" t="s">
        <v>395</v>
      </c>
      <c r="F43" s="263">
        <v>46531</v>
      </c>
      <c r="G43" s="263">
        <v>44657</v>
      </c>
      <c r="H43" s="263">
        <v>48889</v>
      </c>
      <c r="I43" s="263">
        <v>52692</v>
      </c>
      <c r="J43" s="263">
        <v>55671</v>
      </c>
      <c r="K43" s="263">
        <v>58229</v>
      </c>
      <c r="L43" s="263">
        <v>57917</v>
      </c>
      <c r="M43" s="263">
        <v>57905</v>
      </c>
      <c r="N43" s="263">
        <v>62213</v>
      </c>
      <c r="O43" s="263">
        <v>60165</v>
      </c>
      <c r="P43" s="263">
        <v>60771</v>
      </c>
      <c r="Q43" s="263">
        <v>63046</v>
      </c>
      <c r="R43" s="264">
        <v>66243</v>
      </c>
      <c r="S43" s="264">
        <v>66121</v>
      </c>
      <c r="T43" s="264">
        <v>65538</v>
      </c>
      <c r="U43" s="264">
        <v>60243</v>
      </c>
      <c r="V43" s="264">
        <v>51934</v>
      </c>
      <c r="W43" s="264">
        <v>47933</v>
      </c>
      <c r="X43" s="264">
        <v>46214</v>
      </c>
      <c r="Y43" s="264">
        <v>47010</v>
      </c>
      <c r="Z43" s="144">
        <v>46137</v>
      </c>
    </row>
    <row r="44" spans="1:26" ht="18.75">
      <c r="A44" s="224"/>
      <c r="B44" s="224"/>
      <c r="C44" s="224"/>
      <c r="D44" s="175" t="s">
        <v>481</v>
      </c>
      <c r="E44" s="175"/>
      <c r="F44" s="263">
        <v>440</v>
      </c>
      <c r="G44" s="263">
        <v>397</v>
      </c>
      <c r="H44" s="263">
        <v>443</v>
      </c>
      <c r="I44" s="263">
        <v>356</v>
      </c>
      <c r="J44" s="263">
        <v>225</v>
      </c>
      <c r="K44" s="263">
        <v>329</v>
      </c>
      <c r="L44" s="263">
        <v>573</v>
      </c>
      <c r="M44" s="263">
        <v>690</v>
      </c>
      <c r="N44" s="263">
        <v>661</v>
      </c>
      <c r="O44" s="263">
        <v>884</v>
      </c>
      <c r="P44" s="263">
        <v>551</v>
      </c>
      <c r="Q44" s="263">
        <v>496</v>
      </c>
      <c r="R44" s="263">
        <v>308</v>
      </c>
      <c r="S44" s="263">
        <v>466</v>
      </c>
      <c r="T44" s="264">
        <v>906</v>
      </c>
      <c r="U44" s="264">
        <v>636</v>
      </c>
      <c r="V44" s="264">
        <v>198</v>
      </c>
      <c r="W44" s="264">
        <v>233</v>
      </c>
      <c r="X44" s="264">
        <v>118</v>
      </c>
      <c r="Y44" s="144">
        <v>88</v>
      </c>
      <c r="Z44" s="144">
        <v>70</v>
      </c>
    </row>
    <row r="45" spans="1:26" ht="18.75">
      <c r="A45" s="224"/>
      <c r="B45" s="224"/>
      <c r="C45" s="224"/>
      <c r="D45" s="175" t="s">
        <v>482</v>
      </c>
      <c r="E45" s="175"/>
      <c r="F45" s="263">
        <v>1131</v>
      </c>
      <c r="G45" s="263">
        <v>1018</v>
      </c>
      <c r="H45" s="263">
        <v>946</v>
      </c>
      <c r="I45" s="263">
        <v>935</v>
      </c>
      <c r="J45" s="263">
        <v>1137</v>
      </c>
      <c r="K45" s="263">
        <v>1461</v>
      </c>
      <c r="L45" s="263">
        <v>1753</v>
      </c>
      <c r="M45" s="263">
        <v>752</v>
      </c>
      <c r="N45" s="263">
        <v>756</v>
      </c>
      <c r="O45" s="263">
        <v>441</v>
      </c>
      <c r="P45" s="263">
        <v>345</v>
      </c>
      <c r="Q45" s="263">
        <v>296</v>
      </c>
      <c r="R45" s="263">
        <v>390</v>
      </c>
      <c r="S45" s="263">
        <v>778</v>
      </c>
      <c r="T45" s="264">
        <v>726</v>
      </c>
      <c r="U45" s="264">
        <v>375</v>
      </c>
      <c r="V45" s="264">
        <v>274</v>
      </c>
      <c r="W45" s="264">
        <v>763</v>
      </c>
      <c r="X45" s="264">
        <v>305</v>
      </c>
      <c r="Y45" s="144">
        <v>240</v>
      </c>
      <c r="Z45" s="144">
        <v>205</v>
      </c>
    </row>
    <row r="46" spans="1:24" ht="3" customHeight="1">
      <c r="A46" s="224"/>
      <c r="B46" s="224"/>
      <c r="C46" s="224"/>
      <c r="D46" s="224"/>
      <c r="E46" s="175"/>
      <c r="F46" s="263"/>
      <c r="G46" s="263"/>
      <c r="H46" s="263"/>
      <c r="I46" s="263"/>
      <c r="J46" s="263"/>
      <c r="K46" s="263"/>
      <c r="L46" s="263"/>
      <c r="M46" s="261"/>
      <c r="N46" s="261"/>
      <c r="R46" s="262"/>
      <c r="S46" s="262"/>
      <c r="T46" s="265"/>
      <c r="U46" s="265"/>
      <c r="V46" s="265"/>
      <c r="W46" s="265"/>
      <c r="X46" s="265"/>
    </row>
    <row r="47" spans="1:26" ht="15.75">
      <c r="A47" s="224"/>
      <c r="B47" s="224"/>
      <c r="D47" s="144" t="s">
        <v>394</v>
      </c>
      <c r="E47" s="175"/>
      <c r="F47" s="263"/>
      <c r="G47" s="263"/>
      <c r="H47" s="263"/>
      <c r="I47" s="263"/>
      <c r="J47" s="263"/>
      <c r="K47" s="263"/>
      <c r="L47" s="263"/>
      <c r="M47" s="261"/>
      <c r="N47" s="261"/>
      <c r="R47" s="262"/>
      <c r="T47" s="270"/>
      <c r="U47" s="270"/>
      <c r="V47" s="270"/>
      <c r="W47" s="270"/>
      <c r="X47" s="270"/>
      <c r="Z47" s="270" t="s">
        <v>393</v>
      </c>
    </row>
    <row r="48" spans="1:26" ht="15.75">
      <c r="A48" s="224"/>
      <c r="B48" s="224"/>
      <c r="C48" s="224"/>
      <c r="D48" s="144" t="s">
        <v>392</v>
      </c>
      <c r="E48" s="175"/>
      <c r="F48" s="263">
        <v>86</v>
      </c>
      <c r="G48" s="263">
        <v>86</v>
      </c>
      <c r="H48" s="263">
        <v>86</v>
      </c>
      <c r="I48" s="263">
        <v>84</v>
      </c>
      <c r="J48" s="263">
        <v>79</v>
      </c>
      <c r="K48" s="263">
        <v>79</v>
      </c>
      <c r="L48" s="263">
        <v>79</v>
      </c>
      <c r="M48" s="263">
        <v>79</v>
      </c>
      <c r="N48" s="263">
        <v>78</v>
      </c>
      <c r="O48" s="263">
        <v>76</v>
      </c>
      <c r="P48" s="263">
        <v>78</v>
      </c>
      <c r="Q48" s="263">
        <v>80</v>
      </c>
      <c r="R48" s="263">
        <v>79</v>
      </c>
      <c r="S48" s="263">
        <v>76</v>
      </c>
      <c r="T48" s="264">
        <v>77</v>
      </c>
      <c r="U48" s="264">
        <v>79</v>
      </c>
      <c r="V48" s="264">
        <v>85</v>
      </c>
      <c r="W48" s="264">
        <v>80</v>
      </c>
      <c r="X48" s="264">
        <v>85</v>
      </c>
      <c r="Y48" s="144">
        <v>85</v>
      </c>
      <c r="Z48" s="144">
        <v>84</v>
      </c>
    </row>
    <row r="49" spans="1:26" ht="15.75">
      <c r="A49" s="224"/>
      <c r="B49" s="224"/>
      <c r="C49" s="224"/>
      <c r="D49" s="144" t="s">
        <v>391</v>
      </c>
      <c r="E49" s="175"/>
      <c r="F49" s="263">
        <v>7</v>
      </c>
      <c r="G49" s="263">
        <v>8</v>
      </c>
      <c r="H49" s="263">
        <v>8</v>
      </c>
      <c r="I49" s="263">
        <v>8</v>
      </c>
      <c r="J49" s="263">
        <v>11</v>
      </c>
      <c r="K49" s="263">
        <v>11</v>
      </c>
      <c r="L49" s="263">
        <v>11</v>
      </c>
      <c r="M49" s="263">
        <v>11</v>
      </c>
      <c r="N49" s="263">
        <v>11</v>
      </c>
      <c r="O49" s="263">
        <v>12</v>
      </c>
      <c r="P49" s="263">
        <v>11</v>
      </c>
      <c r="Q49" s="263">
        <v>10</v>
      </c>
      <c r="R49" s="263">
        <v>10</v>
      </c>
      <c r="S49" s="263">
        <v>11</v>
      </c>
      <c r="T49" s="264">
        <v>11</v>
      </c>
      <c r="U49" s="264">
        <v>10</v>
      </c>
      <c r="V49" s="264">
        <v>7</v>
      </c>
      <c r="W49" s="264">
        <v>8</v>
      </c>
      <c r="X49" s="264">
        <v>7</v>
      </c>
      <c r="Y49" s="144">
        <v>7</v>
      </c>
      <c r="Z49" s="144">
        <v>7</v>
      </c>
    </row>
    <row r="50" spans="1:29" ht="15.75">
      <c r="A50" s="224"/>
      <c r="B50" s="224"/>
      <c r="C50" s="224"/>
      <c r="D50" s="144" t="s">
        <v>390</v>
      </c>
      <c r="E50" s="175"/>
      <c r="F50" s="263">
        <v>4</v>
      </c>
      <c r="G50" s="263">
        <v>4</v>
      </c>
      <c r="H50" s="263">
        <v>4</v>
      </c>
      <c r="I50" s="263">
        <v>4</v>
      </c>
      <c r="J50" s="263">
        <v>6</v>
      </c>
      <c r="K50" s="263">
        <v>6</v>
      </c>
      <c r="L50" s="263">
        <v>6</v>
      </c>
      <c r="M50" s="263">
        <v>6</v>
      </c>
      <c r="N50" s="263">
        <v>7</v>
      </c>
      <c r="O50" s="263">
        <v>7</v>
      </c>
      <c r="P50" s="263">
        <v>7</v>
      </c>
      <c r="Q50" s="263">
        <v>6</v>
      </c>
      <c r="R50" s="263">
        <v>6</v>
      </c>
      <c r="S50" s="263">
        <v>7</v>
      </c>
      <c r="T50" s="264">
        <v>7</v>
      </c>
      <c r="U50" s="264">
        <v>7</v>
      </c>
      <c r="V50" s="264">
        <v>4</v>
      </c>
      <c r="W50" s="264">
        <v>6</v>
      </c>
      <c r="X50" s="264">
        <v>4</v>
      </c>
      <c r="Y50" s="144">
        <v>4</v>
      </c>
      <c r="Z50" s="144">
        <v>5</v>
      </c>
      <c r="AC50" s="445"/>
    </row>
    <row r="51" spans="1:26" ht="15.75">
      <c r="A51" s="224"/>
      <c r="B51" s="224"/>
      <c r="C51" s="224"/>
      <c r="D51" s="144" t="s">
        <v>389</v>
      </c>
      <c r="E51" s="175"/>
      <c r="F51" s="263">
        <v>2</v>
      </c>
      <c r="G51" s="263">
        <v>2</v>
      </c>
      <c r="H51" s="263">
        <v>2</v>
      </c>
      <c r="I51" s="263">
        <v>3</v>
      </c>
      <c r="J51" s="263">
        <v>4</v>
      </c>
      <c r="K51" s="263">
        <v>4</v>
      </c>
      <c r="L51" s="263">
        <v>3</v>
      </c>
      <c r="M51" s="263">
        <v>4</v>
      </c>
      <c r="N51" s="263">
        <v>4</v>
      </c>
      <c r="O51" s="263">
        <v>4</v>
      </c>
      <c r="P51" s="263">
        <v>4</v>
      </c>
      <c r="Q51" s="263">
        <v>4</v>
      </c>
      <c r="R51" s="263">
        <v>4</v>
      </c>
      <c r="S51" s="263">
        <v>4</v>
      </c>
      <c r="T51" s="264">
        <v>5</v>
      </c>
      <c r="U51" s="264">
        <v>4</v>
      </c>
      <c r="V51" s="264">
        <v>3</v>
      </c>
      <c r="W51" s="264">
        <v>5</v>
      </c>
      <c r="X51" s="264">
        <v>3</v>
      </c>
      <c r="Y51" s="144">
        <v>3</v>
      </c>
      <c r="Z51" s="144">
        <v>3</v>
      </c>
    </row>
    <row r="52" spans="1:26" ht="15.75">
      <c r="A52" s="224"/>
      <c r="B52" s="224"/>
      <c r="C52" s="224"/>
      <c r="D52" s="144" t="s">
        <v>399</v>
      </c>
      <c r="E52" s="175"/>
      <c r="F52" s="263">
        <v>0</v>
      </c>
      <c r="G52" s="263">
        <v>0</v>
      </c>
      <c r="H52" s="263">
        <v>0</v>
      </c>
      <c r="I52" s="263">
        <v>0</v>
      </c>
      <c r="J52" s="263">
        <v>0</v>
      </c>
      <c r="K52" s="263">
        <v>0</v>
      </c>
      <c r="L52" s="263">
        <v>0</v>
      </c>
      <c r="M52" s="263">
        <v>0</v>
      </c>
      <c r="N52" s="263">
        <v>0</v>
      </c>
      <c r="O52" s="263">
        <v>0</v>
      </c>
      <c r="P52" s="263">
        <v>0</v>
      </c>
      <c r="Q52" s="263">
        <v>0</v>
      </c>
      <c r="R52" s="263">
        <v>0</v>
      </c>
      <c r="S52" s="263">
        <v>0</v>
      </c>
      <c r="T52" s="264">
        <v>0</v>
      </c>
      <c r="U52" s="264">
        <v>0</v>
      </c>
      <c r="V52" s="264">
        <v>0</v>
      </c>
      <c r="W52" s="264">
        <v>1</v>
      </c>
      <c r="X52" s="264">
        <v>0</v>
      </c>
      <c r="Y52" s="144">
        <v>0</v>
      </c>
      <c r="Z52" s="144">
        <v>0</v>
      </c>
    </row>
    <row r="53" spans="1:26" ht="15.75">
      <c r="A53" s="224"/>
      <c r="B53" s="224"/>
      <c r="C53" s="224"/>
      <c r="D53" s="144" t="s">
        <v>387</v>
      </c>
      <c r="E53" s="175"/>
      <c r="F53" s="263">
        <v>0</v>
      </c>
      <c r="G53" s="263">
        <v>0</v>
      </c>
      <c r="H53" s="263">
        <v>0</v>
      </c>
      <c r="I53" s="263">
        <v>0</v>
      </c>
      <c r="J53" s="263">
        <v>0</v>
      </c>
      <c r="K53" s="263">
        <v>0</v>
      </c>
      <c r="L53" s="263">
        <v>0</v>
      </c>
      <c r="M53" s="263">
        <v>0</v>
      </c>
      <c r="N53" s="263">
        <v>0</v>
      </c>
      <c r="O53" s="263">
        <v>0</v>
      </c>
      <c r="P53" s="263">
        <v>0</v>
      </c>
      <c r="Q53" s="263">
        <v>0</v>
      </c>
      <c r="R53" s="263">
        <v>0</v>
      </c>
      <c r="S53" s="263">
        <v>0</v>
      </c>
      <c r="T53" s="264">
        <v>0</v>
      </c>
      <c r="U53" s="264">
        <v>0</v>
      </c>
      <c r="V53" s="264">
        <v>0</v>
      </c>
      <c r="W53" s="264">
        <v>0</v>
      </c>
      <c r="X53" s="264">
        <v>0</v>
      </c>
      <c r="Y53" s="144">
        <v>0</v>
      </c>
      <c r="Z53" s="144">
        <v>0</v>
      </c>
    </row>
    <row r="54" spans="1:24" ht="3" customHeight="1">
      <c r="A54" s="224"/>
      <c r="B54" s="224"/>
      <c r="C54" s="224"/>
      <c r="E54" s="175"/>
      <c r="F54" s="263"/>
      <c r="G54" s="263"/>
      <c r="H54" s="263"/>
      <c r="I54" s="263"/>
      <c r="J54" s="263"/>
      <c r="K54" s="263"/>
      <c r="L54" s="263"/>
      <c r="M54" s="263"/>
      <c r="N54" s="263"/>
      <c r="O54" s="263"/>
      <c r="P54" s="263"/>
      <c r="Q54" s="263"/>
      <c r="R54" s="263"/>
      <c r="S54" s="263"/>
      <c r="T54" s="265"/>
      <c r="U54" s="265"/>
      <c r="V54" s="265"/>
      <c r="W54" s="265"/>
      <c r="X54" s="265"/>
    </row>
    <row r="55" spans="1:26" ht="15.75">
      <c r="A55" s="224"/>
      <c r="B55" s="224"/>
      <c r="C55" s="224"/>
      <c r="E55" s="175"/>
      <c r="F55" s="263"/>
      <c r="G55" s="263"/>
      <c r="H55" s="263"/>
      <c r="I55" s="263"/>
      <c r="J55" s="263"/>
      <c r="K55" s="263"/>
      <c r="L55" s="263"/>
      <c r="M55" s="261"/>
      <c r="N55" s="261"/>
      <c r="R55" s="262"/>
      <c r="T55" s="270"/>
      <c r="U55" s="270"/>
      <c r="V55" s="270"/>
      <c r="W55" s="270"/>
      <c r="X55" s="270"/>
      <c r="Z55" s="270" t="s">
        <v>386</v>
      </c>
    </row>
    <row r="56" spans="1:26" ht="18.75">
      <c r="A56" s="224"/>
      <c r="B56" s="224"/>
      <c r="D56" s="184" t="s">
        <v>547</v>
      </c>
      <c r="E56" s="175"/>
      <c r="F56" s="263">
        <v>7</v>
      </c>
      <c r="G56" s="263">
        <v>9</v>
      </c>
      <c r="H56" s="263">
        <v>7</v>
      </c>
      <c r="I56" s="263">
        <v>7</v>
      </c>
      <c r="J56" s="263">
        <v>11</v>
      </c>
      <c r="K56" s="263">
        <v>11</v>
      </c>
      <c r="L56" s="263">
        <v>10</v>
      </c>
      <c r="M56" s="263">
        <v>12</v>
      </c>
      <c r="N56" s="263">
        <v>12</v>
      </c>
      <c r="O56" s="263">
        <v>13</v>
      </c>
      <c r="P56" s="263">
        <v>12</v>
      </c>
      <c r="Q56" s="263">
        <v>12</v>
      </c>
      <c r="R56" s="263">
        <v>12</v>
      </c>
      <c r="S56" s="263">
        <v>13</v>
      </c>
      <c r="T56" s="263">
        <v>13</v>
      </c>
      <c r="U56" s="264">
        <v>12</v>
      </c>
      <c r="V56" s="264">
        <v>10</v>
      </c>
      <c r="W56" s="264">
        <v>12</v>
      </c>
      <c r="X56" s="264">
        <v>9</v>
      </c>
      <c r="Y56" s="144">
        <v>9</v>
      </c>
      <c r="Z56" s="144">
        <v>10</v>
      </c>
    </row>
    <row r="57" spans="1:24" ht="3" customHeight="1">
      <c r="A57" s="224"/>
      <c r="B57" s="224"/>
      <c r="E57" s="175"/>
      <c r="F57" s="263"/>
      <c r="G57" s="263"/>
      <c r="H57" s="263"/>
      <c r="I57" s="263"/>
      <c r="J57" s="263"/>
      <c r="K57" s="263"/>
      <c r="L57" s="263"/>
      <c r="M57" s="261"/>
      <c r="N57" s="261"/>
      <c r="R57" s="262"/>
      <c r="S57" s="262"/>
      <c r="T57" s="265" t="s">
        <v>83</v>
      </c>
      <c r="U57" s="265" t="s">
        <v>83</v>
      </c>
      <c r="V57" s="265" t="s">
        <v>83</v>
      </c>
      <c r="W57" s="265" t="s">
        <v>83</v>
      </c>
      <c r="X57" s="265" t="s">
        <v>83</v>
      </c>
    </row>
    <row r="58" spans="1:26" ht="15.75">
      <c r="A58" s="224"/>
      <c r="B58" s="224"/>
      <c r="C58" s="224" t="s">
        <v>397</v>
      </c>
      <c r="D58" s="175"/>
      <c r="F58" s="263"/>
      <c r="G58" s="263"/>
      <c r="H58" s="263"/>
      <c r="I58" s="263"/>
      <c r="J58" s="263"/>
      <c r="K58" s="263"/>
      <c r="L58" s="263"/>
      <c r="M58" s="261"/>
      <c r="N58" s="261"/>
      <c r="R58" s="262"/>
      <c r="T58" s="270"/>
      <c r="U58" s="270"/>
      <c r="V58" s="270"/>
      <c r="W58" s="270"/>
      <c r="X58" s="270"/>
      <c r="Z58" s="270" t="s">
        <v>396</v>
      </c>
    </row>
    <row r="59" spans="1:26" ht="15.75">
      <c r="A59" s="224"/>
      <c r="B59" s="224"/>
      <c r="C59" s="224"/>
      <c r="D59" s="175" t="s">
        <v>395</v>
      </c>
      <c r="F59" s="263">
        <v>73034</v>
      </c>
      <c r="G59" s="263">
        <v>72177</v>
      </c>
      <c r="H59" s="263">
        <v>72000</v>
      </c>
      <c r="I59" s="263">
        <v>73174</v>
      </c>
      <c r="J59" s="263">
        <v>78225</v>
      </c>
      <c r="K59" s="263">
        <v>82517</v>
      </c>
      <c r="L59" s="263">
        <v>84535</v>
      </c>
      <c r="M59" s="263">
        <v>86647</v>
      </c>
      <c r="N59" s="263">
        <v>90245</v>
      </c>
      <c r="O59" s="263">
        <v>86004</v>
      </c>
      <c r="P59" s="263">
        <v>86500</v>
      </c>
      <c r="Q59" s="263">
        <v>90093</v>
      </c>
      <c r="R59" s="264">
        <v>95198</v>
      </c>
      <c r="S59" s="264">
        <v>95383</v>
      </c>
      <c r="T59" s="264">
        <v>91886</v>
      </c>
      <c r="U59" s="264">
        <v>85274</v>
      </c>
      <c r="V59" s="264">
        <v>73262</v>
      </c>
      <c r="W59" s="264">
        <v>68291</v>
      </c>
      <c r="X59" s="264">
        <v>69507</v>
      </c>
      <c r="Y59" s="264">
        <v>71637</v>
      </c>
      <c r="Z59" s="264">
        <v>71901</v>
      </c>
    </row>
    <row r="60" spans="1:26" ht="18.75">
      <c r="A60" s="224"/>
      <c r="B60" s="224"/>
      <c r="C60" s="224"/>
      <c r="D60" s="175" t="s">
        <v>481</v>
      </c>
      <c r="E60" s="175"/>
      <c r="F60" s="263">
        <v>696</v>
      </c>
      <c r="G60" s="263">
        <v>618</v>
      </c>
      <c r="H60" s="263">
        <v>774</v>
      </c>
      <c r="I60" s="263">
        <v>634</v>
      </c>
      <c r="J60" s="263">
        <v>417</v>
      </c>
      <c r="K60" s="263">
        <v>522</v>
      </c>
      <c r="L60" s="263">
        <v>767</v>
      </c>
      <c r="M60" s="263">
        <v>841</v>
      </c>
      <c r="N60" s="263">
        <v>851</v>
      </c>
      <c r="O60" s="263">
        <v>1119</v>
      </c>
      <c r="P60" s="263">
        <v>834</v>
      </c>
      <c r="Q60" s="263">
        <v>916</v>
      </c>
      <c r="R60" s="263">
        <v>522</v>
      </c>
      <c r="S60" s="263">
        <v>730</v>
      </c>
      <c r="T60" s="264">
        <v>1146</v>
      </c>
      <c r="U60" s="264">
        <v>814</v>
      </c>
      <c r="V60" s="264">
        <v>294</v>
      </c>
      <c r="W60" s="264">
        <v>482</v>
      </c>
      <c r="X60" s="264">
        <v>176</v>
      </c>
      <c r="Y60" s="144">
        <v>160</v>
      </c>
      <c r="Z60" s="144">
        <v>136</v>
      </c>
    </row>
    <row r="61" spans="1:26" ht="18.75">
      <c r="A61" s="224"/>
      <c r="B61" s="224"/>
      <c r="C61" s="224"/>
      <c r="D61" s="175" t="s">
        <v>482</v>
      </c>
      <c r="E61" s="175"/>
      <c r="F61" s="263">
        <v>1747</v>
      </c>
      <c r="G61" s="263">
        <v>1310</v>
      </c>
      <c r="H61" s="263">
        <v>1467</v>
      </c>
      <c r="I61" s="263">
        <v>1359</v>
      </c>
      <c r="J61" s="263">
        <v>1708</v>
      </c>
      <c r="K61" s="263">
        <v>2031</v>
      </c>
      <c r="L61" s="263">
        <v>2384</v>
      </c>
      <c r="M61" s="263">
        <v>1313</v>
      </c>
      <c r="N61" s="263">
        <v>1042</v>
      </c>
      <c r="O61" s="263">
        <v>637</v>
      </c>
      <c r="P61" s="263">
        <v>559</v>
      </c>
      <c r="Q61" s="263">
        <v>763</v>
      </c>
      <c r="R61" s="263">
        <v>568</v>
      </c>
      <c r="S61" s="263">
        <v>966</v>
      </c>
      <c r="T61" s="264">
        <v>908</v>
      </c>
      <c r="U61" s="264">
        <v>526</v>
      </c>
      <c r="V61" s="264">
        <v>330</v>
      </c>
      <c r="W61" s="264">
        <v>1175</v>
      </c>
      <c r="X61" s="264">
        <v>393</v>
      </c>
      <c r="Y61" s="144">
        <v>297</v>
      </c>
      <c r="Z61" s="144">
        <v>252</v>
      </c>
    </row>
    <row r="62" spans="1:24" ht="3" customHeight="1">
      <c r="A62" s="224"/>
      <c r="B62" s="224"/>
      <c r="C62" s="224"/>
      <c r="D62" s="224"/>
      <c r="E62" s="175"/>
      <c r="F62" s="263"/>
      <c r="G62" s="263"/>
      <c r="H62" s="263"/>
      <c r="I62" s="263"/>
      <c r="J62" s="263"/>
      <c r="K62" s="263"/>
      <c r="L62" s="263"/>
      <c r="M62" s="261"/>
      <c r="N62" s="261"/>
      <c r="R62" s="262"/>
      <c r="S62" s="262"/>
      <c r="T62" s="265"/>
      <c r="U62" s="265">
        <v>75</v>
      </c>
      <c r="V62" s="265">
        <v>75</v>
      </c>
      <c r="W62" s="265">
        <v>75</v>
      </c>
      <c r="X62" s="265">
        <v>75</v>
      </c>
    </row>
    <row r="63" spans="1:26" ht="15.75">
      <c r="A63" s="224"/>
      <c r="B63" s="224"/>
      <c r="D63" s="144" t="s">
        <v>394</v>
      </c>
      <c r="E63" s="175"/>
      <c r="F63" s="263"/>
      <c r="G63" s="263"/>
      <c r="H63" s="263"/>
      <c r="I63" s="263"/>
      <c r="J63" s="263"/>
      <c r="K63" s="263"/>
      <c r="L63" s="263"/>
      <c r="M63" s="261"/>
      <c r="N63" s="261"/>
      <c r="R63" s="262"/>
      <c r="T63" s="270"/>
      <c r="U63" s="270"/>
      <c r="V63" s="270"/>
      <c r="W63" s="270"/>
      <c r="X63" s="270"/>
      <c r="Z63" s="270" t="s">
        <v>393</v>
      </c>
    </row>
    <row r="64" spans="1:26" ht="15.75">
      <c r="A64" s="224"/>
      <c r="B64" s="224"/>
      <c r="C64" s="224"/>
      <c r="D64" s="144" t="s">
        <v>392</v>
      </c>
      <c r="E64" s="175"/>
      <c r="F64" s="263">
        <v>82</v>
      </c>
      <c r="G64" s="263">
        <v>81</v>
      </c>
      <c r="H64" s="263">
        <v>80</v>
      </c>
      <c r="I64" s="263">
        <v>81</v>
      </c>
      <c r="J64" s="263">
        <v>76</v>
      </c>
      <c r="K64" s="263">
        <v>75</v>
      </c>
      <c r="L64" s="263">
        <v>74</v>
      </c>
      <c r="M64" s="263">
        <v>75</v>
      </c>
      <c r="N64" s="263">
        <v>75</v>
      </c>
      <c r="O64" s="263">
        <v>76</v>
      </c>
      <c r="P64" s="263">
        <v>77</v>
      </c>
      <c r="Q64" s="263">
        <v>78</v>
      </c>
      <c r="R64" s="263">
        <v>78</v>
      </c>
      <c r="S64" s="263">
        <v>75</v>
      </c>
      <c r="T64" s="264">
        <v>74</v>
      </c>
      <c r="U64" s="264">
        <v>75</v>
      </c>
      <c r="V64" s="264">
        <v>82</v>
      </c>
      <c r="W64" s="264">
        <v>77</v>
      </c>
      <c r="X64" s="264">
        <v>83</v>
      </c>
      <c r="Y64" s="144">
        <v>83</v>
      </c>
      <c r="Z64" s="415">
        <v>83</v>
      </c>
    </row>
    <row r="65" spans="1:26" ht="15.75">
      <c r="A65" s="224"/>
      <c r="B65" s="224"/>
      <c r="C65" s="224"/>
      <c r="D65" s="144" t="s">
        <v>391</v>
      </c>
      <c r="E65" s="175"/>
      <c r="F65" s="263">
        <v>8</v>
      </c>
      <c r="G65" s="263">
        <v>9</v>
      </c>
      <c r="H65" s="263">
        <v>9</v>
      </c>
      <c r="I65" s="263">
        <v>9</v>
      </c>
      <c r="J65" s="263">
        <v>11</v>
      </c>
      <c r="K65" s="263">
        <v>12</v>
      </c>
      <c r="L65" s="263">
        <v>12</v>
      </c>
      <c r="M65" s="263">
        <v>11</v>
      </c>
      <c r="N65" s="263">
        <v>11</v>
      </c>
      <c r="O65" s="263">
        <v>12</v>
      </c>
      <c r="P65" s="263">
        <v>11</v>
      </c>
      <c r="Q65" s="263">
        <v>10</v>
      </c>
      <c r="R65" s="263">
        <v>11</v>
      </c>
      <c r="S65" s="263">
        <v>12</v>
      </c>
      <c r="T65" s="264">
        <v>11</v>
      </c>
      <c r="U65" s="264">
        <v>11</v>
      </c>
      <c r="V65" s="264">
        <v>8</v>
      </c>
      <c r="W65" s="264">
        <v>9</v>
      </c>
      <c r="X65" s="264">
        <v>8</v>
      </c>
      <c r="Y65" s="144">
        <v>8</v>
      </c>
      <c r="Z65" s="415">
        <v>8</v>
      </c>
    </row>
    <row r="66" spans="1:26" ht="15.75">
      <c r="A66" s="224"/>
      <c r="B66" s="224"/>
      <c r="C66" s="224"/>
      <c r="D66" s="144" t="s">
        <v>390</v>
      </c>
      <c r="E66" s="175"/>
      <c r="F66" s="263">
        <v>5</v>
      </c>
      <c r="G66" s="263">
        <v>5</v>
      </c>
      <c r="H66" s="263">
        <v>6</v>
      </c>
      <c r="I66" s="263">
        <v>6</v>
      </c>
      <c r="J66" s="263">
        <v>7</v>
      </c>
      <c r="K66" s="263">
        <v>8</v>
      </c>
      <c r="L66" s="263">
        <v>8</v>
      </c>
      <c r="M66" s="263">
        <v>7</v>
      </c>
      <c r="N66" s="263">
        <v>7</v>
      </c>
      <c r="O66" s="263">
        <v>7</v>
      </c>
      <c r="P66" s="263">
        <v>7</v>
      </c>
      <c r="Q66" s="263">
        <v>7</v>
      </c>
      <c r="R66" s="263">
        <v>7</v>
      </c>
      <c r="S66" s="263">
        <v>8</v>
      </c>
      <c r="T66" s="264">
        <v>8</v>
      </c>
      <c r="U66" s="264">
        <v>8</v>
      </c>
      <c r="V66" s="264">
        <v>5</v>
      </c>
      <c r="W66" s="264">
        <v>7</v>
      </c>
      <c r="X66" s="264">
        <v>5</v>
      </c>
      <c r="Y66" s="144">
        <v>5</v>
      </c>
      <c r="Z66" s="415">
        <v>5</v>
      </c>
    </row>
    <row r="67" spans="1:26" ht="15.75">
      <c r="A67" s="224"/>
      <c r="B67" s="224"/>
      <c r="C67" s="224"/>
      <c r="D67" s="144" t="s">
        <v>389</v>
      </c>
      <c r="E67" s="175"/>
      <c r="F67" s="263">
        <v>4</v>
      </c>
      <c r="G67" s="263">
        <v>4</v>
      </c>
      <c r="H67" s="263">
        <v>4</v>
      </c>
      <c r="I67" s="263">
        <v>4</v>
      </c>
      <c r="J67" s="263">
        <v>5</v>
      </c>
      <c r="K67" s="263">
        <v>5</v>
      </c>
      <c r="L67" s="263">
        <v>5</v>
      </c>
      <c r="M67" s="263">
        <v>5</v>
      </c>
      <c r="N67" s="263">
        <v>5</v>
      </c>
      <c r="O67" s="263">
        <v>5</v>
      </c>
      <c r="P67" s="263">
        <v>4</v>
      </c>
      <c r="Q67" s="263">
        <v>4</v>
      </c>
      <c r="R67" s="263">
        <v>4</v>
      </c>
      <c r="S67" s="263">
        <v>5</v>
      </c>
      <c r="T67" s="264">
        <v>5</v>
      </c>
      <c r="U67" s="264">
        <v>5</v>
      </c>
      <c r="V67" s="264">
        <v>4</v>
      </c>
      <c r="W67" s="264">
        <v>6</v>
      </c>
      <c r="X67" s="264">
        <v>4</v>
      </c>
      <c r="Y67" s="144">
        <v>4</v>
      </c>
      <c r="Z67" s="415">
        <v>3</v>
      </c>
    </row>
    <row r="68" spans="1:26" ht="15.75">
      <c r="A68" s="224"/>
      <c r="B68" s="224"/>
      <c r="C68" s="224"/>
      <c r="D68" s="144" t="s">
        <v>399</v>
      </c>
      <c r="E68" s="175"/>
      <c r="F68" s="263">
        <v>1</v>
      </c>
      <c r="G68" s="263">
        <v>1</v>
      </c>
      <c r="H68" s="263">
        <v>1</v>
      </c>
      <c r="I68" s="263">
        <v>1</v>
      </c>
      <c r="J68" s="263">
        <v>1</v>
      </c>
      <c r="K68" s="263">
        <v>1</v>
      </c>
      <c r="L68" s="263">
        <v>1</v>
      </c>
      <c r="M68" s="263">
        <v>1</v>
      </c>
      <c r="N68" s="263">
        <v>1</v>
      </c>
      <c r="O68" s="263">
        <v>1</v>
      </c>
      <c r="P68" s="263">
        <v>1</v>
      </c>
      <c r="Q68" s="263">
        <v>1</v>
      </c>
      <c r="R68" s="263">
        <v>1</v>
      </c>
      <c r="S68" s="263">
        <v>1</v>
      </c>
      <c r="T68" s="264">
        <v>1</v>
      </c>
      <c r="U68" s="264">
        <v>1</v>
      </c>
      <c r="V68" s="264">
        <v>1</v>
      </c>
      <c r="W68" s="264">
        <v>1</v>
      </c>
      <c r="X68" s="264">
        <v>1</v>
      </c>
      <c r="Y68" s="144">
        <v>1</v>
      </c>
      <c r="Z68" s="415">
        <v>1</v>
      </c>
    </row>
    <row r="69" spans="1:26" ht="15.75">
      <c r="A69" s="224"/>
      <c r="B69" s="224"/>
      <c r="C69" s="224"/>
      <c r="D69" s="144" t="s">
        <v>387</v>
      </c>
      <c r="E69" s="175"/>
      <c r="F69" s="263">
        <v>0</v>
      </c>
      <c r="G69" s="263">
        <v>0</v>
      </c>
      <c r="H69" s="263">
        <v>0</v>
      </c>
      <c r="I69" s="263">
        <v>0</v>
      </c>
      <c r="J69" s="263">
        <v>0</v>
      </c>
      <c r="K69" s="263">
        <v>0</v>
      </c>
      <c r="L69" s="263">
        <v>0</v>
      </c>
      <c r="M69" s="263">
        <v>0</v>
      </c>
      <c r="N69" s="263">
        <v>0</v>
      </c>
      <c r="O69" s="263">
        <v>0</v>
      </c>
      <c r="P69" s="263">
        <v>0</v>
      </c>
      <c r="Q69" s="263">
        <v>0</v>
      </c>
      <c r="R69" s="263">
        <v>0</v>
      </c>
      <c r="S69" s="263">
        <v>0</v>
      </c>
      <c r="T69" s="264">
        <v>0</v>
      </c>
      <c r="U69" s="264">
        <v>0</v>
      </c>
      <c r="V69" s="264">
        <v>0</v>
      </c>
      <c r="W69" s="264">
        <v>0</v>
      </c>
      <c r="X69" s="264">
        <v>0</v>
      </c>
      <c r="Y69" s="144">
        <v>0</v>
      </c>
      <c r="Z69" s="415">
        <v>0</v>
      </c>
    </row>
    <row r="70" spans="1:24" ht="3" customHeight="1">
      <c r="A70" s="224"/>
      <c r="B70" s="224"/>
      <c r="C70" s="224"/>
      <c r="E70" s="175"/>
      <c r="F70" s="263"/>
      <c r="G70" s="263"/>
      <c r="H70" s="263"/>
      <c r="I70" s="263"/>
      <c r="J70" s="263"/>
      <c r="K70" s="263"/>
      <c r="L70" s="263"/>
      <c r="M70" s="263"/>
      <c r="N70" s="263"/>
      <c r="O70" s="263"/>
      <c r="P70" s="263"/>
      <c r="Q70" s="263"/>
      <c r="R70" s="263"/>
      <c r="S70" s="263"/>
      <c r="T70" s="265"/>
      <c r="U70" s="265"/>
      <c r="V70" s="265"/>
      <c r="W70" s="265"/>
      <c r="X70" s="265"/>
    </row>
    <row r="71" spans="1:26" ht="15.75">
      <c r="A71" s="224"/>
      <c r="B71" s="224"/>
      <c r="C71" s="224"/>
      <c r="E71" s="175"/>
      <c r="F71" s="263"/>
      <c r="G71" s="263"/>
      <c r="H71" s="263"/>
      <c r="I71" s="263"/>
      <c r="J71" s="263"/>
      <c r="K71" s="263"/>
      <c r="L71" s="263"/>
      <c r="M71" s="261"/>
      <c r="N71" s="261"/>
      <c r="R71" s="262"/>
      <c r="T71" s="270"/>
      <c r="U71" s="270"/>
      <c r="V71" s="270"/>
      <c r="W71" s="270"/>
      <c r="X71" s="270"/>
      <c r="Z71" s="270" t="s">
        <v>386</v>
      </c>
    </row>
    <row r="72" spans="1:26" ht="18.75">
      <c r="A72" s="237"/>
      <c r="B72" s="237"/>
      <c r="C72" s="184"/>
      <c r="D72" s="184" t="s">
        <v>547</v>
      </c>
      <c r="E72" s="184"/>
      <c r="F72" s="271">
        <v>10</v>
      </c>
      <c r="G72" s="271">
        <v>13</v>
      </c>
      <c r="H72" s="271">
        <v>11</v>
      </c>
      <c r="I72" s="271">
        <v>10</v>
      </c>
      <c r="J72" s="271">
        <v>14</v>
      </c>
      <c r="K72" s="271">
        <v>14</v>
      </c>
      <c r="L72" s="271">
        <v>14</v>
      </c>
      <c r="M72" s="271">
        <v>16</v>
      </c>
      <c r="N72" s="271">
        <v>16</v>
      </c>
      <c r="O72" s="271">
        <v>15</v>
      </c>
      <c r="P72" s="271">
        <v>14</v>
      </c>
      <c r="Q72" s="271">
        <v>14</v>
      </c>
      <c r="R72" s="271">
        <v>14</v>
      </c>
      <c r="S72" s="271">
        <v>15</v>
      </c>
      <c r="T72" s="272">
        <v>17</v>
      </c>
      <c r="U72" s="272">
        <v>16</v>
      </c>
      <c r="V72" s="272">
        <v>12</v>
      </c>
      <c r="W72" s="272">
        <v>16</v>
      </c>
      <c r="X72" s="272">
        <v>11</v>
      </c>
      <c r="Y72" s="184">
        <v>11</v>
      </c>
      <c r="Z72" s="184">
        <v>11</v>
      </c>
    </row>
    <row r="73" spans="1:17" ht="6" customHeight="1">
      <c r="A73" s="175"/>
      <c r="B73" s="175"/>
      <c r="C73" s="175"/>
      <c r="D73" s="175"/>
      <c r="E73" s="175"/>
      <c r="F73" s="375"/>
      <c r="G73" s="375"/>
      <c r="H73" s="375"/>
      <c r="I73" s="375"/>
      <c r="J73" s="375"/>
      <c r="K73" s="375"/>
      <c r="L73" s="375"/>
      <c r="M73" s="263"/>
      <c r="N73" s="263"/>
      <c r="O73" s="263"/>
      <c r="P73" s="263"/>
      <c r="Q73" s="175"/>
    </row>
    <row r="74" spans="1:17" s="179" customFormat="1" ht="15" customHeight="1">
      <c r="A74" s="274"/>
      <c r="B74" s="275" t="s">
        <v>474</v>
      </c>
      <c r="C74" s="274"/>
      <c r="D74" s="274"/>
      <c r="E74" s="274"/>
      <c r="F74" s="274"/>
      <c r="G74" s="274"/>
      <c r="H74" s="274"/>
      <c r="I74" s="274"/>
      <c r="J74" s="274"/>
      <c r="K74" s="274"/>
      <c r="L74" s="274"/>
      <c r="M74" s="276"/>
      <c r="N74" s="276"/>
      <c r="O74" s="276"/>
      <c r="P74" s="276"/>
      <c r="Q74" s="274"/>
    </row>
    <row r="75" spans="2:12" s="179" customFormat="1" ht="12.75">
      <c r="B75" s="277" t="s">
        <v>385</v>
      </c>
      <c r="C75" s="274" t="s">
        <v>384</v>
      </c>
      <c r="F75" s="274"/>
      <c r="G75" s="274"/>
      <c r="H75" s="274"/>
      <c r="I75" s="274"/>
      <c r="J75" s="274"/>
      <c r="K75" s="274"/>
      <c r="L75" s="274"/>
    </row>
    <row r="76" spans="2:12" s="179" customFormat="1" ht="12.75">
      <c r="B76" s="278" t="s">
        <v>383</v>
      </c>
      <c r="C76" s="274" t="s">
        <v>382</v>
      </c>
      <c r="F76" s="274"/>
      <c r="G76" s="274"/>
      <c r="H76" s="274"/>
      <c r="I76" s="274"/>
      <c r="J76" s="274"/>
      <c r="K76" s="274"/>
      <c r="L76" s="274"/>
    </row>
    <row r="77" spans="2:12" s="179" customFormat="1" ht="12.75">
      <c r="B77" s="278" t="s">
        <v>381</v>
      </c>
      <c r="C77" s="274" t="s">
        <v>548</v>
      </c>
      <c r="F77" s="274"/>
      <c r="G77" s="274"/>
      <c r="H77" s="274"/>
      <c r="I77" s="274"/>
      <c r="J77" s="274"/>
      <c r="K77" s="274"/>
      <c r="L77" s="274"/>
    </row>
    <row r="78" spans="2:12" s="179" customFormat="1" ht="12.75">
      <c r="B78" s="278"/>
      <c r="C78" s="274" t="s">
        <v>380</v>
      </c>
      <c r="F78" s="274"/>
      <c r="G78" s="274"/>
      <c r="H78" s="274"/>
      <c r="I78" s="274"/>
      <c r="J78" s="274"/>
      <c r="K78" s="274"/>
      <c r="L78" s="274"/>
    </row>
    <row r="79" spans="2:19" s="179" customFormat="1" ht="12" customHeight="1">
      <c r="B79" s="376" t="s">
        <v>544</v>
      </c>
      <c r="C79" s="274" t="s">
        <v>545</v>
      </c>
      <c r="M79" s="334"/>
      <c r="N79" s="334"/>
      <c r="O79" s="334"/>
      <c r="P79" s="335"/>
      <c r="Q79" s="335"/>
      <c r="R79" s="274"/>
      <c r="S79" s="274"/>
    </row>
    <row r="80" spans="2:19" ht="15">
      <c r="B80" s="376"/>
      <c r="C80" s="274" t="s">
        <v>546</v>
      </c>
      <c r="F80" s="268"/>
      <c r="G80" s="268"/>
      <c r="H80" s="268"/>
      <c r="I80" s="268"/>
      <c r="J80" s="268"/>
      <c r="K80" s="268"/>
      <c r="L80" s="268"/>
      <c r="M80" s="267"/>
      <c r="N80" s="267"/>
      <c r="O80" s="267"/>
      <c r="P80" s="234"/>
      <c r="Q80" s="234"/>
      <c r="R80" s="175"/>
      <c r="S80" s="175"/>
    </row>
    <row r="81" spans="13:19" ht="15">
      <c r="M81" s="267"/>
      <c r="N81" s="267"/>
      <c r="O81" s="267"/>
      <c r="P81" s="234"/>
      <c r="Q81" s="234"/>
      <c r="R81" s="175"/>
      <c r="S81" s="175"/>
    </row>
    <row r="82" spans="13:19" ht="15">
      <c r="M82" s="267"/>
      <c r="N82" s="267"/>
      <c r="O82" s="267"/>
      <c r="P82" s="234"/>
      <c r="Q82" s="234"/>
      <c r="R82" s="175"/>
      <c r="S82" s="175"/>
    </row>
    <row r="83" spans="13:19" ht="15">
      <c r="M83" s="267"/>
      <c r="N83" s="267"/>
      <c r="O83" s="267"/>
      <c r="P83" s="234"/>
      <c r="Q83" s="234"/>
      <c r="R83" s="175"/>
      <c r="S83" s="175"/>
    </row>
    <row r="84" spans="13:19" ht="15">
      <c r="M84" s="175"/>
      <c r="N84" s="175"/>
      <c r="O84" s="175"/>
      <c r="P84" s="175"/>
      <c r="Q84" s="175"/>
      <c r="R84" s="175"/>
      <c r="S84" s="175"/>
    </row>
    <row r="85" spans="13:19" ht="15">
      <c r="M85" s="175"/>
      <c r="N85" s="175"/>
      <c r="O85" s="175"/>
      <c r="P85" s="175"/>
      <c r="Q85" s="175"/>
      <c r="R85" s="175"/>
      <c r="S85" s="175"/>
    </row>
    <row r="86" spans="5:19" ht="15">
      <c r="E86" s="175"/>
      <c r="F86" s="175"/>
      <c r="G86" s="175"/>
      <c r="H86" s="175"/>
      <c r="I86" s="175"/>
      <c r="J86" s="175"/>
      <c r="K86" s="175"/>
      <c r="L86" s="175"/>
      <c r="M86" s="175"/>
      <c r="N86" s="175"/>
      <c r="O86" s="175"/>
      <c r="P86" s="175"/>
      <c r="Q86" s="175"/>
      <c r="R86" s="175"/>
      <c r="S86" s="175"/>
    </row>
    <row r="87" spans="5:19" ht="15">
      <c r="E87" s="175"/>
      <c r="F87" s="175"/>
      <c r="G87" s="175"/>
      <c r="H87" s="175"/>
      <c r="I87" s="175"/>
      <c r="J87" s="175"/>
      <c r="K87" s="175"/>
      <c r="L87" s="175"/>
      <c r="M87" s="175"/>
      <c r="N87" s="175"/>
      <c r="O87" s="175"/>
      <c r="P87" s="175"/>
      <c r="Q87" s="175"/>
      <c r="R87" s="175"/>
      <c r="S87" s="175"/>
    </row>
    <row r="88" spans="5:19" ht="15">
      <c r="E88" s="175"/>
      <c r="F88" s="175"/>
      <c r="G88" s="175"/>
      <c r="H88" s="175"/>
      <c r="I88" s="175"/>
      <c r="J88" s="175"/>
      <c r="K88" s="175"/>
      <c r="L88" s="175"/>
      <c r="M88" s="175"/>
      <c r="N88" s="175"/>
      <c r="O88" s="175"/>
      <c r="P88" s="175"/>
      <c r="Q88" s="175"/>
      <c r="R88" s="175"/>
      <c r="S88" s="175"/>
    </row>
    <row r="89" spans="5:19" ht="15">
      <c r="E89" s="175"/>
      <c r="F89" s="175"/>
      <c r="G89" s="175"/>
      <c r="H89" s="175"/>
      <c r="I89" s="175"/>
      <c r="J89" s="175"/>
      <c r="K89" s="175"/>
      <c r="L89" s="175"/>
      <c r="M89" s="175"/>
      <c r="N89" s="175"/>
      <c r="O89" s="175"/>
      <c r="P89" s="175"/>
      <c r="Q89" s="175"/>
      <c r="R89" s="175"/>
      <c r="S89" s="175"/>
    </row>
    <row r="90" spans="5:19" ht="15">
      <c r="E90" s="175"/>
      <c r="F90" s="175"/>
      <c r="G90" s="175"/>
      <c r="H90" s="175"/>
      <c r="I90" s="175"/>
      <c r="J90" s="175"/>
      <c r="K90" s="175"/>
      <c r="L90" s="175"/>
      <c r="M90" s="175"/>
      <c r="N90" s="175"/>
      <c r="O90" s="175"/>
      <c r="P90" s="175"/>
      <c r="Q90" s="175"/>
      <c r="R90" s="175"/>
      <c r="S90" s="175"/>
    </row>
  </sheetData>
  <sheetProtection/>
  <printOptions/>
  <pageMargins left="0.75" right="0.75" top="0.7" bottom="0.68" header="0.5" footer="0.5"/>
  <pageSetup fitToHeight="1" fitToWidth="1" horizontalDpi="600" verticalDpi="600" orientation="portrait" paperSize="9" scale="65"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D77"/>
  <sheetViews>
    <sheetView zoomScale="75" zoomScaleNormal="75" zoomScalePageLayoutView="0" workbookViewId="0" topLeftCell="A5">
      <selection activeCell="A31" sqref="A31"/>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26" t="s">
        <v>360</v>
      </c>
    </row>
    <row r="2" spans="1:13" ht="21" customHeight="1" hidden="1">
      <c r="A2" s="126"/>
      <c r="M2" s="142" t="s">
        <v>421</v>
      </c>
    </row>
    <row r="3" ht="10.5" customHeight="1" hidden="1">
      <c r="A3" s="126"/>
    </row>
    <row r="4" spans="1:30" s="14" customFormat="1" ht="20.25">
      <c r="A4" s="37" t="s">
        <v>584</v>
      </c>
      <c r="B4" s="33"/>
      <c r="C4" s="33"/>
      <c r="D4" s="33"/>
      <c r="E4" s="33"/>
      <c r="F4" s="33"/>
      <c r="G4" s="33"/>
      <c r="H4" s="33"/>
      <c r="I4" s="33"/>
      <c r="J4" s="33"/>
      <c r="K4" s="33"/>
      <c r="L4" s="33"/>
      <c r="M4" s="15"/>
      <c r="N4" s="142"/>
      <c r="O4" s="33"/>
      <c r="P4" s="33"/>
      <c r="R4"/>
      <c r="S4"/>
      <c r="T4"/>
      <c r="U4"/>
      <c r="V4"/>
      <c r="W4"/>
      <c r="X4"/>
      <c r="Y4"/>
      <c r="Z4"/>
      <c r="AA4"/>
      <c r="AB4"/>
      <c r="AC4"/>
      <c r="AD4"/>
    </row>
    <row r="5" spans="1:30" s="15" customFormat="1" ht="27" customHeight="1">
      <c r="A5" s="282"/>
      <c r="B5" s="280" t="s">
        <v>74</v>
      </c>
      <c r="C5" s="281"/>
      <c r="D5" s="281"/>
      <c r="E5" s="281"/>
      <c r="F5" s="282"/>
      <c r="G5" s="280" t="s">
        <v>75</v>
      </c>
      <c r="H5" s="281"/>
      <c r="I5" s="281"/>
      <c r="J5" s="200"/>
      <c r="K5" s="281"/>
      <c r="L5" s="281"/>
      <c r="M5" s="281"/>
      <c r="N5" s="281"/>
      <c r="O5" s="282"/>
      <c r="P5" s="201" t="s">
        <v>8</v>
      </c>
      <c r="R5"/>
      <c r="S5"/>
      <c r="T5"/>
      <c r="U5"/>
      <c r="V5"/>
      <c r="W5"/>
      <c r="X5"/>
      <c r="Y5"/>
      <c r="Z5"/>
      <c r="AA5"/>
      <c r="AB5"/>
      <c r="AC5"/>
      <c r="AD5"/>
    </row>
    <row r="6" spans="1:16" ht="75" customHeight="1">
      <c r="A6" s="283" t="s">
        <v>54</v>
      </c>
      <c r="B6" s="284" t="s">
        <v>76</v>
      </c>
      <c r="C6" s="284" t="s">
        <v>366</v>
      </c>
      <c r="D6" s="284" t="s">
        <v>77</v>
      </c>
      <c r="E6" s="284" t="s">
        <v>8</v>
      </c>
      <c r="F6" s="284"/>
      <c r="G6" s="284" t="s">
        <v>78</v>
      </c>
      <c r="H6" s="285" t="s">
        <v>79</v>
      </c>
      <c r="I6" s="284" t="s">
        <v>80</v>
      </c>
      <c r="J6" s="284" t="s">
        <v>369</v>
      </c>
      <c r="K6" s="284" t="s">
        <v>370</v>
      </c>
      <c r="L6" s="286" t="s">
        <v>81</v>
      </c>
      <c r="M6" s="286" t="s">
        <v>378</v>
      </c>
      <c r="N6" s="286" t="s">
        <v>8</v>
      </c>
      <c r="O6" s="198"/>
      <c r="P6" s="287"/>
    </row>
    <row r="7" spans="1:17" ht="21" customHeight="1">
      <c r="A7" s="15" t="s">
        <v>39</v>
      </c>
      <c r="B7" s="43">
        <v>106755</v>
      </c>
      <c r="C7" s="43">
        <v>4314</v>
      </c>
      <c r="D7" s="43">
        <v>2</v>
      </c>
      <c r="E7" s="362">
        <f aca="true" t="shared" si="0" ref="E7:E22">SUM(B7:D7)</f>
        <v>111071</v>
      </c>
      <c r="F7" s="363"/>
      <c r="G7" s="43">
        <v>4293</v>
      </c>
      <c r="H7" s="43">
        <v>89</v>
      </c>
      <c r="I7" s="43">
        <v>2346</v>
      </c>
      <c r="J7" s="43">
        <v>82</v>
      </c>
      <c r="K7" s="43">
        <v>2</v>
      </c>
      <c r="L7" s="43">
        <v>73</v>
      </c>
      <c r="M7" s="43">
        <v>263</v>
      </c>
      <c r="N7" s="28">
        <f aca="true" t="shared" si="1" ref="N7:N23">SUM(G7:M7)</f>
        <v>7148</v>
      </c>
      <c r="O7" s="15"/>
      <c r="P7" s="41">
        <f aca="true" t="shared" si="2" ref="P7:P23">SUM(E7+N7)</f>
        <v>118219</v>
      </c>
      <c r="Q7" s="401"/>
    </row>
    <row r="8" spans="1:17" ht="14.25" customHeight="1">
      <c r="A8" s="15" t="s">
        <v>85</v>
      </c>
      <c r="B8" s="43">
        <v>881</v>
      </c>
      <c r="C8" s="43">
        <v>2</v>
      </c>
      <c r="D8" s="43">
        <v>0</v>
      </c>
      <c r="E8" s="362">
        <f t="shared" si="0"/>
        <v>883</v>
      </c>
      <c r="F8" s="363"/>
      <c r="G8" s="43">
        <v>0</v>
      </c>
      <c r="H8" s="43">
        <v>1</v>
      </c>
      <c r="I8" s="43">
        <v>0</v>
      </c>
      <c r="J8" s="43">
        <v>78</v>
      </c>
      <c r="K8" s="43">
        <v>0</v>
      </c>
      <c r="L8" s="43">
        <v>4</v>
      </c>
      <c r="M8" s="43">
        <v>0</v>
      </c>
      <c r="N8" s="28">
        <f t="shared" si="1"/>
        <v>83</v>
      </c>
      <c r="O8" s="41"/>
      <c r="P8" s="28">
        <f t="shared" si="2"/>
        <v>966</v>
      </c>
      <c r="Q8" s="19"/>
    </row>
    <row r="9" spans="1:17" ht="15">
      <c r="A9" s="15" t="s">
        <v>40</v>
      </c>
      <c r="B9" s="43">
        <v>3286</v>
      </c>
      <c r="C9" s="43">
        <v>280</v>
      </c>
      <c r="D9" s="43">
        <v>4</v>
      </c>
      <c r="E9" s="362">
        <f t="shared" si="0"/>
        <v>3570</v>
      </c>
      <c r="F9" s="363"/>
      <c r="G9" s="43">
        <v>6</v>
      </c>
      <c r="H9" s="43">
        <v>1</v>
      </c>
      <c r="I9" s="43">
        <v>0</v>
      </c>
      <c r="J9" s="43">
        <v>101</v>
      </c>
      <c r="K9" s="43">
        <v>0</v>
      </c>
      <c r="L9" s="43">
        <v>28</v>
      </c>
      <c r="M9" s="43">
        <v>2</v>
      </c>
      <c r="N9" s="28">
        <f t="shared" si="1"/>
        <v>138</v>
      </c>
      <c r="O9" s="29"/>
      <c r="P9" s="28">
        <f t="shared" si="2"/>
        <v>3708</v>
      </c>
      <c r="Q9" s="19"/>
    </row>
    <row r="10" spans="1:17" ht="15">
      <c r="A10" s="15" t="s">
        <v>42</v>
      </c>
      <c r="B10" s="43">
        <v>1123</v>
      </c>
      <c r="C10" s="43">
        <v>96</v>
      </c>
      <c r="D10" s="43">
        <v>1</v>
      </c>
      <c r="E10" s="362">
        <f t="shared" si="0"/>
        <v>1220</v>
      </c>
      <c r="F10" s="363"/>
      <c r="G10" s="43">
        <v>6</v>
      </c>
      <c r="H10" s="43">
        <v>0</v>
      </c>
      <c r="I10" s="43">
        <v>0</v>
      </c>
      <c r="J10" s="43">
        <v>197</v>
      </c>
      <c r="K10" s="43">
        <v>0</v>
      </c>
      <c r="L10" s="43">
        <v>173</v>
      </c>
      <c r="M10" s="43">
        <v>0</v>
      </c>
      <c r="N10" s="28">
        <f t="shared" si="1"/>
        <v>376</v>
      </c>
      <c r="O10" s="29"/>
      <c r="P10" s="28">
        <f t="shared" si="2"/>
        <v>1596</v>
      </c>
      <c r="Q10" s="19"/>
    </row>
    <row r="11" spans="1:17" ht="15">
      <c r="A11" s="15" t="s">
        <v>43</v>
      </c>
      <c r="B11" s="43">
        <v>1543</v>
      </c>
      <c r="C11" s="43">
        <v>250</v>
      </c>
      <c r="D11" s="43">
        <v>227</v>
      </c>
      <c r="E11" s="362">
        <f t="shared" si="0"/>
        <v>2020</v>
      </c>
      <c r="F11" s="363"/>
      <c r="G11" s="43">
        <v>540</v>
      </c>
      <c r="H11" s="43">
        <v>110</v>
      </c>
      <c r="I11" s="43">
        <v>36597</v>
      </c>
      <c r="J11" s="43">
        <v>719</v>
      </c>
      <c r="K11" s="43">
        <v>5</v>
      </c>
      <c r="L11" s="43">
        <v>31</v>
      </c>
      <c r="M11" s="43">
        <v>405</v>
      </c>
      <c r="N11" s="28">
        <f t="shared" si="1"/>
        <v>38407</v>
      </c>
      <c r="O11" s="29"/>
      <c r="P11" s="28">
        <f t="shared" si="2"/>
        <v>40427</v>
      </c>
      <c r="Q11" s="19"/>
    </row>
    <row r="12" spans="1:17" ht="15">
      <c r="A12" s="15" t="s">
        <v>44</v>
      </c>
      <c r="B12" s="43">
        <v>106748</v>
      </c>
      <c r="C12" s="43">
        <v>1610</v>
      </c>
      <c r="D12" s="43">
        <v>4</v>
      </c>
      <c r="E12" s="362">
        <f t="shared" si="0"/>
        <v>108362</v>
      </c>
      <c r="F12" s="363"/>
      <c r="G12" s="43">
        <v>58</v>
      </c>
      <c r="H12" s="43">
        <v>29</v>
      </c>
      <c r="I12" s="43">
        <v>447</v>
      </c>
      <c r="J12" s="43">
        <v>287</v>
      </c>
      <c r="K12" s="43">
        <v>5</v>
      </c>
      <c r="L12" s="43">
        <v>162</v>
      </c>
      <c r="M12" s="43">
        <v>2386</v>
      </c>
      <c r="N12" s="28">
        <f t="shared" si="1"/>
        <v>3374</v>
      </c>
      <c r="O12" s="15"/>
      <c r="P12" s="28">
        <f t="shared" si="2"/>
        <v>111736</v>
      </c>
      <c r="Q12" s="34"/>
    </row>
    <row r="13" spans="1:17" ht="15">
      <c r="A13" s="15" t="s">
        <v>45</v>
      </c>
      <c r="B13" s="43">
        <v>75585</v>
      </c>
      <c r="C13" s="43">
        <v>1757</v>
      </c>
      <c r="D13" s="43">
        <v>6</v>
      </c>
      <c r="E13" s="362">
        <f t="shared" si="0"/>
        <v>77348</v>
      </c>
      <c r="F13" s="363"/>
      <c r="G13" s="43">
        <v>146</v>
      </c>
      <c r="H13" s="43">
        <v>54</v>
      </c>
      <c r="I13" s="43">
        <v>1224</v>
      </c>
      <c r="J13" s="43">
        <v>118</v>
      </c>
      <c r="K13" s="43">
        <v>10</v>
      </c>
      <c r="L13" s="43">
        <v>199</v>
      </c>
      <c r="M13" s="43">
        <v>421</v>
      </c>
      <c r="N13" s="28">
        <f t="shared" si="1"/>
        <v>2172</v>
      </c>
      <c r="O13" s="15"/>
      <c r="P13" s="28">
        <f t="shared" si="2"/>
        <v>79520</v>
      </c>
      <c r="Q13" s="34"/>
    </row>
    <row r="14" spans="1:17" ht="15">
      <c r="A14" s="15" t="s">
        <v>413</v>
      </c>
      <c r="B14" s="43">
        <v>8623</v>
      </c>
      <c r="C14" s="43">
        <v>302</v>
      </c>
      <c r="D14" s="43">
        <v>0</v>
      </c>
      <c r="E14" s="362">
        <f>SUM(B14:D14)</f>
        <v>8925</v>
      </c>
      <c r="F14" s="363"/>
      <c r="G14" s="43">
        <v>2610</v>
      </c>
      <c r="H14" s="43">
        <v>1</v>
      </c>
      <c r="I14" s="43">
        <v>6886</v>
      </c>
      <c r="J14" s="43">
        <v>2045</v>
      </c>
      <c r="K14" s="43">
        <v>0</v>
      </c>
      <c r="L14" s="43">
        <v>3838</v>
      </c>
      <c r="M14" s="43">
        <v>0</v>
      </c>
      <c r="N14" s="28">
        <f>SUM(G14:M14)</f>
        <v>15380</v>
      </c>
      <c r="O14" s="29"/>
      <c r="P14" s="28">
        <f>SUM(E14+N14)</f>
        <v>24305</v>
      </c>
      <c r="Q14" s="19"/>
    </row>
    <row r="15" spans="1:17" ht="15">
      <c r="A15" s="15" t="s">
        <v>46</v>
      </c>
      <c r="B15" s="43">
        <v>14425</v>
      </c>
      <c r="C15" s="43">
        <v>1396</v>
      </c>
      <c r="D15" s="43">
        <v>20</v>
      </c>
      <c r="E15" s="362">
        <f t="shared" si="0"/>
        <v>15841</v>
      </c>
      <c r="F15" s="363"/>
      <c r="G15" s="43">
        <v>1925</v>
      </c>
      <c r="H15" s="43">
        <v>158</v>
      </c>
      <c r="I15" s="43">
        <v>8530</v>
      </c>
      <c r="J15" s="43">
        <v>1664</v>
      </c>
      <c r="K15" s="43">
        <v>0</v>
      </c>
      <c r="L15" s="43">
        <v>62</v>
      </c>
      <c r="M15" s="43">
        <v>767</v>
      </c>
      <c r="N15" s="28">
        <f t="shared" si="1"/>
        <v>13106</v>
      </c>
      <c r="O15" s="29"/>
      <c r="P15" s="28">
        <f t="shared" si="2"/>
        <v>28947</v>
      </c>
      <c r="Q15" s="19"/>
    </row>
    <row r="16" spans="1:17" ht="15">
      <c r="A16" s="15" t="s">
        <v>47</v>
      </c>
      <c r="B16" s="43">
        <v>1739</v>
      </c>
      <c r="C16" s="43">
        <v>150</v>
      </c>
      <c r="D16" s="43">
        <v>0</v>
      </c>
      <c r="E16" s="362">
        <f t="shared" si="0"/>
        <v>1889</v>
      </c>
      <c r="F16" s="363"/>
      <c r="G16" s="43">
        <v>2</v>
      </c>
      <c r="H16" s="43">
        <v>0</v>
      </c>
      <c r="I16" s="43">
        <v>0</v>
      </c>
      <c r="J16" s="43">
        <v>583</v>
      </c>
      <c r="K16" s="43">
        <v>0</v>
      </c>
      <c r="L16" s="43">
        <v>158</v>
      </c>
      <c r="M16" s="43">
        <v>5</v>
      </c>
      <c r="N16" s="28">
        <f t="shared" si="1"/>
        <v>748</v>
      </c>
      <c r="O16" s="29"/>
      <c r="P16" s="28">
        <f t="shared" si="2"/>
        <v>2637</v>
      </c>
      <c r="Q16" s="19"/>
    </row>
    <row r="17" spans="1:17" ht="15">
      <c r="A17" s="15" t="s">
        <v>48</v>
      </c>
      <c r="B17" s="43">
        <v>12951</v>
      </c>
      <c r="C17" s="43">
        <v>726</v>
      </c>
      <c r="D17" s="43">
        <v>14</v>
      </c>
      <c r="E17" s="362">
        <f t="shared" si="0"/>
        <v>13691</v>
      </c>
      <c r="F17" s="363"/>
      <c r="G17" s="43">
        <v>292</v>
      </c>
      <c r="H17" s="43">
        <v>27</v>
      </c>
      <c r="I17" s="43">
        <v>63</v>
      </c>
      <c r="J17" s="43">
        <v>312</v>
      </c>
      <c r="K17" s="43">
        <v>0</v>
      </c>
      <c r="L17" s="43">
        <v>8</v>
      </c>
      <c r="M17" s="43">
        <v>10</v>
      </c>
      <c r="N17" s="28">
        <f t="shared" si="1"/>
        <v>712</v>
      </c>
      <c r="O17" s="29"/>
      <c r="P17" s="28">
        <f t="shared" si="2"/>
        <v>14403</v>
      </c>
      <c r="Q17" s="19"/>
    </row>
    <row r="18" spans="1:17" ht="15">
      <c r="A18" s="15" t="s">
        <v>88</v>
      </c>
      <c r="B18" s="43">
        <v>1748</v>
      </c>
      <c r="C18" s="43">
        <v>288</v>
      </c>
      <c r="D18" s="43">
        <v>1</v>
      </c>
      <c r="E18" s="362">
        <f t="shared" si="0"/>
        <v>2037</v>
      </c>
      <c r="F18" s="363"/>
      <c r="G18" s="43">
        <v>8</v>
      </c>
      <c r="H18" s="43">
        <v>9</v>
      </c>
      <c r="I18" s="43">
        <v>4</v>
      </c>
      <c r="J18" s="43">
        <v>17</v>
      </c>
      <c r="K18" s="43">
        <v>0</v>
      </c>
      <c r="L18" s="43">
        <v>0</v>
      </c>
      <c r="M18" s="43">
        <v>9</v>
      </c>
      <c r="N18" s="28">
        <f t="shared" si="1"/>
        <v>47</v>
      </c>
      <c r="O18" s="29"/>
      <c r="P18" s="28">
        <f t="shared" si="2"/>
        <v>2084</v>
      </c>
      <c r="Q18" s="19"/>
    </row>
    <row r="19" spans="1:17" ht="15">
      <c r="A19" s="15" t="s">
        <v>49</v>
      </c>
      <c r="B19" s="43">
        <v>13338</v>
      </c>
      <c r="C19" s="43">
        <v>1007</v>
      </c>
      <c r="D19" s="43">
        <v>0</v>
      </c>
      <c r="E19" s="362">
        <f t="shared" si="0"/>
        <v>14345</v>
      </c>
      <c r="F19" s="363"/>
      <c r="G19" s="43">
        <v>310</v>
      </c>
      <c r="H19" s="43">
        <v>13</v>
      </c>
      <c r="I19" s="43">
        <v>0</v>
      </c>
      <c r="J19" s="43">
        <v>0</v>
      </c>
      <c r="K19" s="43">
        <v>0</v>
      </c>
      <c r="L19" s="43">
        <v>0</v>
      </c>
      <c r="M19" s="43">
        <v>0</v>
      </c>
      <c r="N19" s="28">
        <f t="shared" si="1"/>
        <v>323</v>
      </c>
      <c r="O19" s="29"/>
      <c r="P19" s="28">
        <f t="shared" si="2"/>
        <v>14668</v>
      </c>
      <c r="Q19" s="19"/>
    </row>
    <row r="20" spans="1:17" ht="15">
      <c r="A20" s="15" t="s">
        <v>50</v>
      </c>
      <c r="B20" s="43">
        <v>8644</v>
      </c>
      <c r="C20" s="43">
        <v>357</v>
      </c>
      <c r="D20" s="43">
        <v>294</v>
      </c>
      <c r="E20" s="362">
        <f t="shared" si="0"/>
        <v>9295</v>
      </c>
      <c r="F20" s="363"/>
      <c r="G20" s="43">
        <v>883</v>
      </c>
      <c r="H20" s="43">
        <v>1</v>
      </c>
      <c r="I20" s="43">
        <v>0</v>
      </c>
      <c r="J20" s="43">
        <v>454</v>
      </c>
      <c r="K20" s="43">
        <v>0</v>
      </c>
      <c r="L20" s="43">
        <v>412</v>
      </c>
      <c r="M20" s="43">
        <v>4</v>
      </c>
      <c r="N20" s="28">
        <f t="shared" si="1"/>
        <v>1754</v>
      </c>
      <c r="O20" s="29"/>
      <c r="P20" s="28">
        <f t="shared" si="2"/>
        <v>11049</v>
      </c>
      <c r="Q20" s="19"/>
    </row>
    <row r="21" spans="1:17" ht="15">
      <c r="A21" s="15" t="s">
        <v>51</v>
      </c>
      <c r="B21" s="43">
        <v>13606</v>
      </c>
      <c r="C21" s="43">
        <v>1073</v>
      </c>
      <c r="D21" s="43">
        <v>328</v>
      </c>
      <c r="E21" s="362">
        <f t="shared" si="0"/>
        <v>15007</v>
      </c>
      <c r="F21" s="363"/>
      <c r="G21" s="43">
        <v>1683</v>
      </c>
      <c r="H21" s="43">
        <v>4</v>
      </c>
      <c r="I21" s="43">
        <v>0</v>
      </c>
      <c r="J21" s="43">
        <v>49</v>
      </c>
      <c r="K21" s="43">
        <v>0</v>
      </c>
      <c r="L21" s="43">
        <v>28</v>
      </c>
      <c r="M21" s="43">
        <v>0</v>
      </c>
      <c r="N21" s="28">
        <f t="shared" si="1"/>
        <v>1764</v>
      </c>
      <c r="O21" s="29"/>
      <c r="P21" s="28">
        <f t="shared" si="2"/>
        <v>16771</v>
      </c>
      <c r="Q21" s="19"/>
    </row>
    <row r="22" spans="1:18" ht="15">
      <c r="A22" s="15" t="s">
        <v>52</v>
      </c>
      <c r="B22" s="43">
        <v>1111</v>
      </c>
      <c r="C22" s="43">
        <v>12</v>
      </c>
      <c r="D22" s="43">
        <v>0</v>
      </c>
      <c r="E22" s="362">
        <f t="shared" si="0"/>
        <v>1123</v>
      </c>
      <c r="F22" s="363"/>
      <c r="G22" s="43">
        <v>0</v>
      </c>
      <c r="H22" s="43">
        <v>0</v>
      </c>
      <c r="I22" s="43">
        <v>1</v>
      </c>
      <c r="J22" s="43">
        <v>121</v>
      </c>
      <c r="K22" s="43">
        <v>0</v>
      </c>
      <c r="L22" s="43">
        <v>2</v>
      </c>
      <c r="M22" s="43">
        <v>0</v>
      </c>
      <c r="N22" s="28">
        <f t="shared" si="1"/>
        <v>124</v>
      </c>
      <c r="O22" s="29"/>
      <c r="P22" s="28">
        <f t="shared" si="2"/>
        <v>1247</v>
      </c>
      <c r="Q22" s="19"/>
      <c r="R22" s="48"/>
    </row>
    <row r="23" spans="1:18" ht="15">
      <c r="A23" s="15" t="s">
        <v>571</v>
      </c>
      <c r="B23" s="43">
        <v>4276</v>
      </c>
      <c r="C23" s="43">
        <v>1227</v>
      </c>
      <c r="D23" s="43">
        <v>5</v>
      </c>
      <c r="E23" s="362">
        <f>SUM(B23:D23)</f>
        <v>5508</v>
      </c>
      <c r="F23" s="363"/>
      <c r="G23" s="43">
        <v>1126</v>
      </c>
      <c r="H23" s="43">
        <v>1</v>
      </c>
      <c r="I23" s="43">
        <v>0</v>
      </c>
      <c r="J23" s="43">
        <v>1111</v>
      </c>
      <c r="K23" s="43">
        <v>0</v>
      </c>
      <c r="L23" s="43">
        <v>36</v>
      </c>
      <c r="M23" s="43">
        <v>5</v>
      </c>
      <c r="N23" s="28">
        <f t="shared" si="1"/>
        <v>2279</v>
      </c>
      <c r="O23" s="29"/>
      <c r="P23" s="28">
        <f t="shared" si="2"/>
        <v>7787</v>
      </c>
      <c r="Q23" s="19"/>
      <c r="R23" s="48"/>
    </row>
    <row r="24" spans="1:17" ht="15">
      <c r="A24" s="15"/>
      <c r="C24" s="29"/>
      <c r="D24" s="29"/>
      <c r="E24" s="28"/>
      <c r="F24" s="29"/>
      <c r="G24" s="29"/>
      <c r="H24" s="29"/>
      <c r="I24" s="29"/>
      <c r="J24" s="15"/>
      <c r="K24" s="29"/>
      <c r="L24" s="279"/>
      <c r="M24" s="279"/>
      <c r="N24" s="29"/>
      <c r="O24" s="29"/>
      <c r="P24" s="29"/>
      <c r="Q24" s="19"/>
    </row>
    <row r="25" spans="1:18" ht="15">
      <c r="A25" s="198" t="s">
        <v>8</v>
      </c>
      <c r="B25" s="288">
        <f>SUM(B7:B23)</f>
        <v>376382</v>
      </c>
      <c r="C25" s="288">
        <f>SUM(C7:C23)</f>
        <v>14847</v>
      </c>
      <c r="D25" s="288">
        <f>SUM(D7:D23)</f>
        <v>906</v>
      </c>
      <c r="E25" s="288">
        <f>SUM(B25:D25)</f>
        <v>392135</v>
      </c>
      <c r="F25" s="289"/>
      <c r="G25" s="288">
        <f aca="true" t="shared" si="3" ref="G25:N25">SUM(G7:G23)</f>
        <v>13888</v>
      </c>
      <c r="H25" s="288">
        <f t="shared" si="3"/>
        <v>498</v>
      </c>
      <c r="I25" s="288">
        <f t="shared" si="3"/>
        <v>56098</v>
      </c>
      <c r="J25" s="288">
        <f t="shared" si="3"/>
        <v>7938</v>
      </c>
      <c r="K25" s="288">
        <f t="shared" si="3"/>
        <v>22</v>
      </c>
      <c r="L25" s="288">
        <f t="shared" si="3"/>
        <v>5214</v>
      </c>
      <c r="M25" s="288">
        <f t="shared" si="3"/>
        <v>4277</v>
      </c>
      <c r="N25" s="288">
        <f t="shared" si="3"/>
        <v>87935</v>
      </c>
      <c r="O25" s="198"/>
      <c r="P25" s="288">
        <f>E25+N25</f>
        <v>480070</v>
      </c>
      <c r="Q25" s="19"/>
      <c r="R25" s="19"/>
    </row>
    <row r="26" spans="1:16" ht="17.25" customHeight="1">
      <c r="A26" s="131" t="s">
        <v>474</v>
      </c>
      <c r="B26" s="48"/>
      <c r="C26" s="48"/>
      <c r="D26" s="48"/>
      <c r="E26" s="48"/>
      <c r="F26" s="35"/>
      <c r="G26" s="48"/>
      <c r="H26" s="48"/>
      <c r="I26" s="48"/>
      <c r="J26" s="48"/>
      <c r="K26" s="48"/>
      <c r="L26" s="48"/>
      <c r="M26" s="48"/>
      <c r="N26" s="48"/>
      <c r="O26" s="24"/>
      <c r="P26" s="48"/>
    </row>
    <row r="27" spans="1:30" ht="15">
      <c r="A27" t="s">
        <v>377</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7" t="s">
        <v>662</v>
      </c>
      <c r="B30" s="33"/>
      <c r="C30" s="33"/>
      <c r="D30" s="33"/>
      <c r="E30" s="33"/>
      <c r="F30" s="33"/>
      <c r="G30" s="33"/>
      <c r="H30" s="33"/>
      <c r="I30" s="33"/>
      <c r="J30" s="33"/>
      <c r="K30" s="33"/>
      <c r="L30" s="33"/>
      <c r="M30" s="33"/>
      <c r="N30" s="33"/>
      <c r="O30" s="33"/>
    </row>
    <row r="31" spans="1:15" s="15" customFormat="1" ht="17.25" customHeight="1">
      <c r="A31" s="291"/>
      <c r="B31" s="291"/>
      <c r="C31" s="280" t="s">
        <v>56</v>
      </c>
      <c r="D31" s="260"/>
      <c r="E31" s="260"/>
      <c r="F31" s="291"/>
      <c r="G31" s="291"/>
      <c r="H31" s="280" t="s">
        <v>57</v>
      </c>
      <c r="I31" s="260"/>
      <c r="J31" s="260"/>
      <c r="K31" s="291"/>
      <c r="L31" s="282"/>
      <c r="M31" s="282"/>
      <c r="N31" s="292" t="s">
        <v>8</v>
      </c>
      <c r="O31" s="33"/>
    </row>
    <row r="32" spans="1:14" s="15" customFormat="1" ht="55.5" customHeight="1">
      <c r="A32" s="257" t="s">
        <v>54</v>
      </c>
      <c r="B32" s="216"/>
      <c r="C32" s="284" t="s">
        <v>82</v>
      </c>
      <c r="D32" s="284" t="s">
        <v>367</v>
      </c>
      <c r="E32" s="284" t="s">
        <v>8</v>
      </c>
      <c r="F32" s="216"/>
      <c r="G32" s="216"/>
      <c r="H32" s="284" t="s">
        <v>82</v>
      </c>
      <c r="I32" s="284" t="s">
        <v>367</v>
      </c>
      <c r="J32" s="284" t="s">
        <v>8</v>
      </c>
      <c r="K32" s="216"/>
      <c r="L32" s="293" t="s">
        <v>484</v>
      </c>
      <c r="M32" s="198"/>
      <c r="N32" s="294"/>
    </row>
    <row r="33" spans="1:16" s="15" customFormat="1" ht="21" customHeight="1">
      <c r="A33" s="15" t="s">
        <v>39</v>
      </c>
      <c r="B33" s="134"/>
      <c r="C33" s="43">
        <v>39721</v>
      </c>
      <c r="D33" s="43">
        <v>13604</v>
      </c>
      <c r="E33" s="166">
        <f aca="true" t="shared" si="4" ref="E33:E45">SUM(C33:D33)</f>
        <v>53325</v>
      </c>
      <c r="F33" s="18"/>
      <c r="G33" s="18"/>
      <c r="H33" s="47">
        <v>46057</v>
      </c>
      <c r="I33" s="43">
        <v>511</v>
      </c>
      <c r="J33" s="166">
        <f aca="true" t="shared" si="5" ref="J33:J49">SUM(H33:I33)</f>
        <v>46568</v>
      </c>
      <c r="K33" s="18"/>
      <c r="L33" s="43">
        <v>6862</v>
      </c>
      <c r="N33" s="166">
        <f aca="true" t="shared" si="6" ref="N33:N49">SUM(E33+J33+L33)</f>
        <v>106755</v>
      </c>
      <c r="P33" s="17"/>
    </row>
    <row r="34" spans="1:16" s="15" customFormat="1" ht="14.25" customHeight="1">
      <c r="A34" s="15" t="s">
        <v>85</v>
      </c>
      <c r="B34" s="134"/>
      <c r="C34" s="43">
        <v>880</v>
      </c>
      <c r="D34" s="43">
        <v>0</v>
      </c>
      <c r="E34" s="166">
        <f t="shared" si="4"/>
        <v>880</v>
      </c>
      <c r="F34" s="18"/>
      <c r="G34" s="18"/>
      <c r="H34" s="43">
        <v>0</v>
      </c>
      <c r="I34" s="43">
        <v>0</v>
      </c>
      <c r="J34" s="290">
        <f t="shared" si="5"/>
        <v>0</v>
      </c>
      <c r="K34" s="18"/>
      <c r="L34" s="43">
        <v>1</v>
      </c>
      <c r="N34" s="166">
        <f t="shared" si="6"/>
        <v>881</v>
      </c>
      <c r="P34" s="17"/>
    </row>
    <row r="35" spans="1:16" s="15" customFormat="1" ht="15">
      <c r="A35" s="15" t="s">
        <v>40</v>
      </c>
      <c r="B35" s="134"/>
      <c r="C35" s="43">
        <v>1887</v>
      </c>
      <c r="D35" s="43">
        <v>0</v>
      </c>
      <c r="E35" s="166">
        <f t="shared" si="4"/>
        <v>1887</v>
      </c>
      <c r="F35" s="18"/>
      <c r="G35" s="18"/>
      <c r="H35" s="43">
        <v>0</v>
      </c>
      <c r="I35" s="43">
        <v>0</v>
      </c>
      <c r="J35" s="290">
        <f t="shared" si="5"/>
        <v>0</v>
      </c>
      <c r="K35" s="166"/>
      <c r="L35" s="43">
        <v>1399</v>
      </c>
      <c r="N35" s="166">
        <f t="shared" si="6"/>
        <v>3286</v>
      </c>
      <c r="P35" s="17"/>
    </row>
    <row r="36" spans="1:16" s="15" customFormat="1" ht="15">
      <c r="A36" s="15" t="s">
        <v>42</v>
      </c>
      <c r="B36" s="134"/>
      <c r="C36" s="43">
        <v>1018</v>
      </c>
      <c r="D36" s="43">
        <v>0</v>
      </c>
      <c r="E36" s="166">
        <f t="shared" si="4"/>
        <v>1018</v>
      </c>
      <c r="F36" s="18"/>
      <c r="G36" s="18"/>
      <c r="H36" s="43">
        <v>0</v>
      </c>
      <c r="I36" s="43">
        <v>4</v>
      </c>
      <c r="J36" s="290">
        <f t="shared" si="5"/>
        <v>4</v>
      </c>
      <c r="K36" s="18"/>
      <c r="L36" s="43">
        <v>101</v>
      </c>
      <c r="N36" s="166">
        <f t="shared" si="6"/>
        <v>1123</v>
      </c>
      <c r="P36" s="17"/>
    </row>
    <row r="37" spans="1:16" s="15" customFormat="1" ht="15">
      <c r="A37" s="15" t="s">
        <v>43</v>
      </c>
      <c r="B37" s="134"/>
      <c r="C37" s="43">
        <v>14</v>
      </c>
      <c r="D37" s="43">
        <v>1296</v>
      </c>
      <c r="E37" s="166">
        <f t="shared" si="4"/>
        <v>1310</v>
      </c>
      <c r="F37" s="18"/>
      <c r="G37" s="18"/>
      <c r="H37" s="47">
        <v>41</v>
      </c>
      <c r="I37" s="43">
        <v>6</v>
      </c>
      <c r="J37" s="166">
        <f t="shared" si="5"/>
        <v>47</v>
      </c>
      <c r="K37" s="18" t="s">
        <v>83</v>
      </c>
      <c r="L37" s="43">
        <v>186</v>
      </c>
      <c r="N37" s="166">
        <f t="shared" si="6"/>
        <v>1543</v>
      </c>
      <c r="P37" s="17"/>
    </row>
    <row r="38" spans="1:16" s="15" customFormat="1" ht="15">
      <c r="A38" s="15" t="s">
        <v>44</v>
      </c>
      <c r="B38" s="134"/>
      <c r="C38" s="43">
        <v>68192</v>
      </c>
      <c r="D38" s="43">
        <v>29070</v>
      </c>
      <c r="E38" s="166">
        <f t="shared" si="4"/>
        <v>97262</v>
      </c>
      <c r="F38" s="18"/>
      <c r="G38" s="18"/>
      <c r="H38" s="47">
        <v>4642</v>
      </c>
      <c r="I38" s="43">
        <v>1924</v>
      </c>
      <c r="J38" s="166">
        <f t="shared" si="5"/>
        <v>6566</v>
      </c>
      <c r="K38" s="18" t="s">
        <v>83</v>
      </c>
      <c r="L38" s="43">
        <v>2920</v>
      </c>
      <c r="N38" s="166">
        <f t="shared" si="6"/>
        <v>106748</v>
      </c>
      <c r="P38" s="17"/>
    </row>
    <row r="39" spans="1:16" s="15" customFormat="1" ht="15">
      <c r="A39" s="15" t="s">
        <v>45</v>
      </c>
      <c r="B39" s="134"/>
      <c r="C39" s="43">
        <v>55269</v>
      </c>
      <c r="D39" s="43">
        <v>10620</v>
      </c>
      <c r="E39" s="166">
        <f t="shared" si="4"/>
        <v>65889</v>
      </c>
      <c r="F39" s="18"/>
      <c r="G39" s="18"/>
      <c r="H39" s="47">
        <v>5561</v>
      </c>
      <c r="I39" s="43">
        <v>1056</v>
      </c>
      <c r="J39" s="166">
        <f t="shared" si="5"/>
        <v>6617</v>
      </c>
      <c r="K39" s="18" t="s">
        <v>83</v>
      </c>
      <c r="L39" s="43">
        <v>3079</v>
      </c>
      <c r="N39" s="166">
        <f t="shared" si="6"/>
        <v>75585</v>
      </c>
      <c r="P39" s="17"/>
    </row>
    <row r="40" spans="1:16" s="15" customFormat="1" ht="15">
      <c r="A40" s="15" t="s">
        <v>413</v>
      </c>
      <c r="B40" s="134"/>
      <c r="C40" s="43">
        <v>4</v>
      </c>
      <c r="D40" s="43">
        <v>8520</v>
      </c>
      <c r="E40" s="166">
        <f>SUM(C40:D40)</f>
        <v>8524</v>
      </c>
      <c r="F40" s="18"/>
      <c r="G40" s="18"/>
      <c r="H40" s="47">
        <v>2</v>
      </c>
      <c r="I40" s="43">
        <v>80</v>
      </c>
      <c r="J40" s="166">
        <f>SUM(H40:I40)</f>
        <v>82</v>
      </c>
      <c r="K40" s="18" t="s">
        <v>83</v>
      </c>
      <c r="L40" s="43">
        <v>17</v>
      </c>
      <c r="N40" s="166">
        <f>SUM(E40+J40+L40)</f>
        <v>8623</v>
      </c>
      <c r="P40" s="17"/>
    </row>
    <row r="41" spans="1:16" s="15" customFormat="1" ht="15">
      <c r="A41" s="15" t="s">
        <v>46</v>
      </c>
      <c r="B41" s="134"/>
      <c r="C41" s="43">
        <v>9891</v>
      </c>
      <c r="D41" s="43">
        <v>26</v>
      </c>
      <c r="E41" s="166">
        <f t="shared" si="4"/>
        <v>9917</v>
      </c>
      <c r="F41" s="18"/>
      <c r="G41" s="18"/>
      <c r="H41" s="47">
        <v>67</v>
      </c>
      <c r="I41" s="43">
        <v>27</v>
      </c>
      <c r="J41" s="166">
        <f t="shared" si="5"/>
        <v>94</v>
      </c>
      <c r="K41" s="18" t="s">
        <v>83</v>
      </c>
      <c r="L41" s="43">
        <v>4414</v>
      </c>
      <c r="N41" s="166">
        <f t="shared" si="6"/>
        <v>14425</v>
      </c>
      <c r="P41" s="17"/>
    </row>
    <row r="42" spans="1:16" s="15" customFormat="1" ht="15">
      <c r="A42" s="15" t="s">
        <v>47</v>
      </c>
      <c r="B42" s="134"/>
      <c r="C42" s="43">
        <v>1558</v>
      </c>
      <c r="D42" s="43">
        <v>0</v>
      </c>
      <c r="E42" s="166">
        <f t="shared" si="4"/>
        <v>1558</v>
      </c>
      <c r="F42" s="18"/>
      <c r="G42" s="18"/>
      <c r="H42" s="43">
        <v>0</v>
      </c>
      <c r="I42" s="43">
        <v>0</v>
      </c>
      <c r="J42" s="166">
        <f t="shared" si="5"/>
        <v>0</v>
      </c>
      <c r="K42" s="18" t="s">
        <v>83</v>
      </c>
      <c r="L42" s="43">
        <v>181</v>
      </c>
      <c r="N42" s="166">
        <f t="shared" si="6"/>
        <v>1739</v>
      </c>
      <c r="P42" s="17"/>
    </row>
    <row r="43" spans="1:16" s="15" customFormat="1" ht="15">
      <c r="A43" s="15" t="s">
        <v>48</v>
      </c>
      <c r="B43" s="134"/>
      <c r="C43" s="43">
        <v>10639</v>
      </c>
      <c r="D43" s="43">
        <v>0</v>
      </c>
      <c r="E43" s="166">
        <f t="shared" si="4"/>
        <v>10639</v>
      </c>
      <c r="F43" s="18"/>
      <c r="G43" s="18"/>
      <c r="H43" s="47">
        <v>144</v>
      </c>
      <c r="I43" s="43">
        <v>3</v>
      </c>
      <c r="J43" s="166">
        <f t="shared" si="5"/>
        <v>147</v>
      </c>
      <c r="K43" s="18" t="s">
        <v>83</v>
      </c>
      <c r="L43" s="43">
        <v>2165</v>
      </c>
      <c r="N43" s="166">
        <f t="shared" si="6"/>
        <v>12951</v>
      </c>
      <c r="P43" s="17"/>
    </row>
    <row r="44" spans="1:16" s="15" customFormat="1" ht="15">
      <c r="A44" s="15" t="s">
        <v>88</v>
      </c>
      <c r="B44" s="134"/>
      <c r="C44" s="43">
        <v>1329</v>
      </c>
      <c r="D44" s="43">
        <v>0</v>
      </c>
      <c r="E44" s="166">
        <f t="shared" si="4"/>
        <v>1329</v>
      </c>
      <c r="F44" s="18"/>
      <c r="G44" s="18"/>
      <c r="H44" s="47">
        <v>0</v>
      </c>
      <c r="I44" s="43">
        <v>0</v>
      </c>
      <c r="J44" s="44">
        <f t="shared" si="5"/>
        <v>0</v>
      </c>
      <c r="K44" s="18" t="s">
        <v>84</v>
      </c>
      <c r="L44" s="43">
        <v>419</v>
      </c>
      <c r="N44" s="166">
        <f t="shared" si="6"/>
        <v>1748</v>
      </c>
      <c r="P44" s="17"/>
    </row>
    <row r="45" spans="1:16" s="15" customFormat="1" ht="15">
      <c r="A45" s="15" t="s">
        <v>49</v>
      </c>
      <c r="B45" s="134"/>
      <c r="C45" s="43">
        <v>0</v>
      </c>
      <c r="D45" s="43">
        <v>0</v>
      </c>
      <c r="E45" s="290">
        <f t="shared" si="4"/>
        <v>0</v>
      </c>
      <c r="F45" s="18"/>
      <c r="G45" s="18"/>
      <c r="H45" s="47">
        <v>13174</v>
      </c>
      <c r="I45" s="43">
        <v>0</v>
      </c>
      <c r="J45" s="166">
        <f t="shared" si="5"/>
        <v>13174</v>
      </c>
      <c r="K45" s="18" t="s">
        <v>83</v>
      </c>
      <c r="L45" s="43">
        <v>164</v>
      </c>
      <c r="N45" s="166">
        <f t="shared" si="6"/>
        <v>13338</v>
      </c>
      <c r="P45" s="17"/>
    </row>
    <row r="46" spans="1:16" s="15" customFormat="1" ht="15">
      <c r="A46" s="15" t="s">
        <v>50</v>
      </c>
      <c r="B46" s="134"/>
      <c r="C46" s="43">
        <v>6316</v>
      </c>
      <c r="D46" s="43">
        <v>0</v>
      </c>
      <c r="E46" s="166">
        <f>SUM(C46:D46)</f>
        <v>6316</v>
      </c>
      <c r="F46" s="18"/>
      <c r="G46" s="18"/>
      <c r="H46" s="47">
        <v>22</v>
      </c>
      <c r="I46" s="43">
        <v>2</v>
      </c>
      <c r="J46" s="166">
        <f t="shared" si="5"/>
        <v>24</v>
      </c>
      <c r="K46" s="18" t="s">
        <v>83</v>
      </c>
      <c r="L46" s="43">
        <v>2304</v>
      </c>
      <c r="N46" s="166">
        <f t="shared" si="6"/>
        <v>8644</v>
      </c>
      <c r="P46" s="17"/>
    </row>
    <row r="47" spans="1:16" s="15" customFormat="1" ht="15">
      <c r="A47" s="15" t="s">
        <v>51</v>
      </c>
      <c r="B47" s="134"/>
      <c r="C47" s="43">
        <v>6604</v>
      </c>
      <c r="D47" s="43">
        <v>0</v>
      </c>
      <c r="E47" s="166">
        <f>SUM(C47:D47)</f>
        <v>6604</v>
      </c>
      <c r="F47" s="18"/>
      <c r="G47" s="18"/>
      <c r="H47" s="47">
        <v>2508</v>
      </c>
      <c r="I47" s="43">
        <v>85</v>
      </c>
      <c r="J47" s="166">
        <f t="shared" si="5"/>
        <v>2593</v>
      </c>
      <c r="K47" s="18" t="s">
        <v>83</v>
      </c>
      <c r="L47" s="43">
        <v>4409</v>
      </c>
      <c r="N47" s="166">
        <f t="shared" si="6"/>
        <v>13606</v>
      </c>
      <c r="P47" s="17"/>
    </row>
    <row r="48" spans="1:16" s="15" customFormat="1" ht="15">
      <c r="A48" s="15" t="s">
        <v>52</v>
      </c>
      <c r="B48" s="134"/>
      <c r="C48" s="43">
        <v>985</v>
      </c>
      <c r="D48" s="43">
        <v>0</v>
      </c>
      <c r="E48" s="166">
        <f>SUM(C48:D48)</f>
        <v>985</v>
      </c>
      <c r="F48" s="18"/>
      <c r="G48" s="18"/>
      <c r="H48" s="43">
        <v>0</v>
      </c>
      <c r="I48" s="43">
        <v>0</v>
      </c>
      <c r="J48" s="44">
        <f t="shared" si="5"/>
        <v>0</v>
      </c>
      <c r="K48" s="18" t="s">
        <v>83</v>
      </c>
      <c r="L48" s="43">
        <v>126</v>
      </c>
      <c r="N48" s="166">
        <f t="shared" si="6"/>
        <v>1111</v>
      </c>
      <c r="P48" s="17"/>
    </row>
    <row r="49" spans="1:16" s="15" customFormat="1" ht="15">
      <c r="A49" s="15" t="s">
        <v>571</v>
      </c>
      <c r="B49" s="134"/>
      <c r="C49" s="43">
        <v>1930</v>
      </c>
      <c r="D49" s="43">
        <v>0</v>
      </c>
      <c r="E49" s="166">
        <f>SUM(C49:D49)</f>
        <v>1930</v>
      </c>
      <c r="F49" s="18"/>
      <c r="G49" s="134"/>
      <c r="H49" s="47">
        <v>184</v>
      </c>
      <c r="I49" s="43">
        <v>1223</v>
      </c>
      <c r="J49" s="166">
        <f t="shared" si="5"/>
        <v>1407</v>
      </c>
      <c r="K49" s="18" t="s">
        <v>83</v>
      </c>
      <c r="L49" s="43">
        <v>939</v>
      </c>
      <c r="N49" s="166">
        <f t="shared" si="6"/>
        <v>4276</v>
      </c>
      <c r="P49" s="17"/>
    </row>
    <row r="50" spans="2:16" s="15" customFormat="1" ht="15">
      <c r="B50" s="134"/>
      <c r="C50" s="29"/>
      <c r="D50" s="18"/>
      <c r="E50" s="18"/>
      <c r="F50" s="18"/>
      <c r="G50" s="18"/>
      <c r="H50" s="18"/>
      <c r="I50" s="18"/>
      <c r="J50" s="166" t="s">
        <v>83</v>
      </c>
      <c r="K50" s="18" t="s">
        <v>83</v>
      </c>
      <c r="L50" s="18"/>
      <c r="N50" s="166"/>
      <c r="P50" s="17"/>
    </row>
    <row r="51" spans="1:16" s="15" customFormat="1" ht="15">
      <c r="A51" s="198" t="s">
        <v>8</v>
      </c>
      <c r="B51" s="182"/>
      <c r="C51" s="295">
        <f>SUM(C33:C49)</f>
        <v>206237</v>
      </c>
      <c r="D51" s="295">
        <f>SUM(D33:D49)</f>
        <v>63136</v>
      </c>
      <c r="E51" s="295">
        <f>SUM(C51:D51)</f>
        <v>269373</v>
      </c>
      <c r="F51" s="296"/>
      <c r="G51" s="295"/>
      <c r="H51" s="295">
        <f>SUM(H33:H49)</f>
        <v>72402</v>
      </c>
      <c r="I51" s="295">
        <f>SUM(I33:I49)</f>
        <v>4921</v>
      </c>
      <c r="J51" s="295">
        <f>SUM(J33:J49)</f>
        <v>77323</v>
      </c>
      <c r="K51" s="296" t="s">
        <v>83</v>
      </c>
      <c r="L51" s="295">
        <f>SUM(L33:L49)</f>
        <v>29686</v>
      </c>
      <c r="M51" s="198"/>
      <c r="N51" s="295">
        <f>SUM(E51+J51+L51)</f>
        <v>376382</v>
      </c>
      <c r="P51" s="17"/>
    </row>
    <row r="52" spans="1:16" ht="17.25" customHeight="1">
      <c r="A52" s="131" t="s">
        <v>474</v>
      </c>
      <c r="B52" s="122"/>
      <c r="C52" s="123"/>
      <c r="D52" s="123"/>
      <c r="E52" s="123"/>
      <c r="F52" s="124"/>
      <c r="G52" s="123"/>
      <c r="H52" s="123"/>
      <c r="I52" s="123"/>
      <c r="J52" s="123"/>
      <c r="K52" s="124"/>
      <c r="L52" s="123"/>
      <c r="M52" s="24"/>
      <c r="N52" s="123"/>
      <c r="P52" s="19"/>
    </row>
    <row r="53" spans="1:12" ht="14.25">
      <c r="A53" t="s">
        <v>358</v>
      </c>
      <c r="B53" s="122"/>
      <c r="C53" s="123"/>
      <c r="D53" s="123"/>
      <c r="E53" s="123"/>
      <c r="F53" s="124"/>
      <c r="G53" s="124"/>
      <c r="H53" s="123"/>
      <c r="I53" s="123"/>
      <c r="J53" s="123"/>
      <c r="K53" s="124"/>
      <c r="L53" s="123"/>
    </row>
    <row r="54" spans="1:12" ht="14.25">
      <c r="A54" t="s">
        <v>359</v>
      </c>
      <c r="B54" s="122"/>
      <c r="C54" s="123"/>
      <c r="D54" s="123"/>
      <c r="E54" s="123"/>
      <c r="F54" s="124"/>
      <c r="G54" s="124"/>
      <c r="H54" s="123"/>
      <c r="I54" s="123"/>
      <c r="J54" s="123"/>
      <c r="K54" s="124"/>
      <c r="L54" s="123"/>
    </row>
    <row r="55" ht="13.5" customHeight="1">
      <c r="A55" t="s">
        <v>375</v>
      </c>
    </row>
    <row r="56" ht="39" customHeight="1"/>
    <row r="57" ht="12.75">
      <c r="A57" s="129"/>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56"/>
    </row>
    <row r="75" ht="14.25">
      <c r="A75" s="36"/>
    </row>
    <row r="76" ht="14.25">
      <c r="A76" s="36"/>
    </row>
    <row r="77" ht="14.25">
      <c r="A77" s="123"/>
    </row>
  </sheetData>
  <sheetProtection/>
  <printOptions/>
  <pageMargins left="0.7480314960629921" right="0.35433070866141736" top="0.984251968503937" bottom="0.984251968503937" header="0.5118110236220472" footer="0.5118110236220472"/>
  <pageSetup fitToHeight="1" fitToWidth="1" horizontalDpi="96" verticalDpi="96" orientation="portrait" paperSize="9" scale="51"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X51"/>
  <sheetViews>
    <sheetView zoomScale="75" zoomScaleNormal="75" zoomScalePageLayoutView="0" workbookViewId="0" topLeftCell="A1">
      <selection activeCell="A1" sqref="A1"/>
    </sheetView>
  </sheetViews>
  <sheetFormatPr defaultColWidth="9.140625" defaultRowHeight="12.75"/>
  <cols>
    <col min="1" max="1" width="21.00390625" style="0" customWidth="1"/>
    <col min="2" max="10" width="9.7109375" style="0" hidden="1" customWidth="1"/>
    <col min="11" max="12" width="12.7109375" style="0" hidden="1" customWidth="1"/>
    <col min="13" max="21" width="12.7109375" style="0" customWidth="1"/>
    <col min="22" max="22" width="12.28125" style="0" customWidth="1"/>
    <col min="23" max="23" width="11.00390625" style="0" customWidth="1"/>
    <col min="24" max="24" width="11.421875" style="0" customWidth="1"/>
  </cols>
  <sheetData>
    <row r="1" spans="1:21" s="14" customFormat="1" ht="18.75">
      <c r="A1" s="37" t="s">
        <v>522</v>
      </c>
      <c r="B1" s="37"/>
      <c r="C1" s="37"/>
      <c r="D1" s="37"/>
      <c r="E1" s="37"/>
      <c r="F1" s="37"/>
      <c r="G1" s="37"/>
      <c r="H1" s="37"/>
      <c r="I1" s="37"/>
      <c r="J1" s="37"/>
      <c r="K1" s="33"/>
      <c r="L1" s="33"/>
      <c r="M1" s="33"/>
      <c r="N1" s="33"/>
      <c r="O1" s="15"/>
      <c r="P1" s="15"/>
      <c r="Q1" s="15"/>
      <c r="R1" s="15"/>
      <c r="S1" s="15"/>
      <c r="T1" s="15"/>
      <c r="U1" s="15"/>
    </row>
    <row r="2" spans="1:24" s="15" customFormat="1" ht="21" customHeight="1">
      <c r="A2" s="200"/>
      <c r="B2" s="297">
        <v>1991</v>
      </c>
      <c r="C2" s="297">
        <v>1992</v>
      </c>
      <c r="D2" s="297">
        <v>1993</v>
      </c>
      <c r="E2" s="297">
        <v>1994</v>
      </c>
      <c r="F2" s="297">
        <v>1995</v>
      </c>
      <c r="G2" s="297">
        <v>1996</v>
      </c>
      <c r="H2" s="297">
        <v>1997</v>
      </c>
      <c r="I2" s="297">
        <v>1998</v>
      </c>
      <c r="J2" s="297">
        <v>1999</v>
      </c>
      <c r="K2" s="297">
        <v>2000</v>
      </c>
      <c r="L2" s="297">
        <v>2001</v>
      </c>
      <c r="M2" s="297">
        <v>2002</v>
      </c>
      <c r="N2" s="297">
        <v>2003</v>
      </c>
      <c r="O2" s="297">
        <v>2004</v>
      </c>
      <c r="P2" s="297">
        <v>2005</v>
      </c>
      <c r="Q2" s="297">
        <v>2006</v>
      </c>
      <c r="R2" s="297">
        <v>2007</v>
      </c>
      <c r="S2" s="297">
        <v>2008</v>
      </c>
      <c r="T2" s="297">
        <v>2009</v>
      </c>
      <c r="U2" s="297">
        <v>2010</v>
      </c>
      <c r="V2" s="297">
        <v>2011</v>
      </c>
      <c r="W2" s="297">
        <v>2012</v>
      </c>
      <c r="X2" s="297">
        <v>2013</v>
      </c>
    </row>
    <row r="3" spans="1:24" ht="21" customHeight="1">
      <c r="A3" s="15" t="s">
        <v>39</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47">
        <v>104227</v>
      </c>
      <c r="X3" s="410">
        <f>'T8.9-8.10'!N33</f>
        <v>106755</v>
      </c>
    </row>
    <row r="4" spans="1:24" ht="15" customHeight="1">
      <c r="A4" s="15" t="s">
        <v>85</v>
      </c>
      <c r="B4" s="369" t="s">
        <v>32</v>
      </c>
      <c r="C4" s="369" t="s">
        <v>32</v>
      </c>
      <c r="D4" s="369" t="s">
        <v>32</v>
      </c>
      <c r="E4" s="369" t="s">
        <v>32</v>
      </c>
      <c r="F4" s="369" t="s">
        <v>32</v>
      </c>
      <c r="G4" s="369" t="s">
        <v>32</v>
      </c>
      <c r="H4" s="369" t="s">
        <v>32</v>
      </c>
      <c r="I4" s="369" t="s">
        <v>32</v>
      </c>
      <c r="J4" s="369" t="s">
        <v>32</v>
      </c>
      <c r="K4" s="18">
        <v>1185</v>
      </c>
      <c r="L4" s="18">
        <v>1304</v>
      </c>
      <c r="M4" s="18">
        <v>1226</v>
      </c>
      <c r="N4" s="18">
        <v>1282</v>
      </c>
      <c r="O4" s="18">
        <v>1227</v>
      </c>
      <c r="P4" s="18">
        <v>1232</v>
      </c>
      <c r="Q4" s="18">
        <v>1265</v>
      </c>
      <c r="R4" s="18">
        <v>1209</v>
      </c>
      <c r="S4" s="18">
        <v>1262</v>
      </c>
      <c r="T4" s="47">
        <v>1199</v>
      </c>
      <c r="U4" s="47">
        <v>1178</v>
      </c>
      <c r="V4" s="47">
        <v>1183</v>
      </c>
      <c r="W4" s="47">
        <v>1319</v>
      </c>
      <c r="X4" s="410">
        <f>'T8.9-8.10'!N34</f>
        <v>881</v>
      </c>
    </row>
    <row r="5" spans="1:24" ht="15">
      <c r="A5" s="15" t="s">
        <v>40</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47">
        <v>3958</v>
      </c>
      <c r="X5" s="410">
        <f>'T8.9-8.10'!N35</f>
        <v>3286</v>
      </c>
    </row>
    <row r="6" spans="1:24" ht="15">
      <c r="A6" s="15" t="s">
        <v>42</v>
      </c>
      <c r="B6" s="369" t="s">
        <v>32</v>
      </c>
      <c r="C6" s="369" t="s">
        <v>32</v>
      </c>
      <c r="D6" s="369" t="s">
        <v>32</v>
      </c>
      <c r="E6" s="369" t="s">
        <v>32</v>
      </c>
      <c r="F6" s="369" t="s">
        <v>32</v>
      </c>
      <c r="G6" s="369" t="s">
        <v>32</v>
      </c>
      <c r="H6" s="369" t="s">
        <v>32</v>
      </c>
      <c r="I6" s="369" t="s">
        <v>32</v>
      </c>
      <c r="J6" s="369" t="s">
        <v>32</v>
      </c>
      <c r="K6" s="18">
        <v>1320</v>
      </c>
      <c r="L6" s="18">
        <v>1400</v>
      </c>
      <c r="M6" s="18">
        <v>1395</v>
      </c>
      <c r="N6" s="18">
        <v>1294</v>
      </c>
      <c r="O6" s="18">
        <v>1357</v>
      </c>
      <c r="P6" s="18">
        <v>1293</v>
      </c>
      <c r="Q6" s="18">
        <v>1268</v>
      </c>
      <c r="R6" s="18">
        <v>1307</v>
      </c>
      <c r="S6" s="18">
        <v>1216</v>
      </c>
      <c r="T6" s="47">
        <v>1359</v>
      </c>
      <c r="U6" s="47">
        <v>1251</v>
      </c>
      <c r="V6" s="47">
        <v>1133</v>
      </c>
      <c r="W6" s="47">
        <v>1105</v>
      </c>
      <c r="X6" s="410">
        <f>'T8.9-8.10'!N36</f>
        <v>1123</v>
      </c>
    </row>
    <row r="7" spans="1:24" ht="15">
      <c r="A7" s="15" t="s">
        <v>43</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47">
        <v>2872</v>
      </c>
      <c r="X7" s="410">
        <f>'T8.9-8.10'!N37</f>
        <v>1543</v>
      </c>
    </row>
    <row r="8" spans="1:24" ht="15">
      <c r="A8" s="15" t="s">
        <v>44</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47">
        <v>106958</v>
      </c>
      <c r="X8" s="410">
        <f>'T8.9-8.10'!N38</f>
        <v>106748</v>
      </c>
    </row>
    <row r="9" spans="1:24" ht="15">
      <c r="A9" s="15" t="s">
        <v>45</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47">
        <v>74615</v>
      </c>
      <c r="X9" s="410">
        <f>'T8.9-8.10'!N39</f>
        <v>75585</v>
      </c>
    </row>
    <row r="10" spans="1:24" ht="15">
      <c r="A10" s="15" t="s">
        <v>413</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47">
        <v>8166</v>
      </c>
      <c r="X10" s="410">
        <f>'T8.9-8.10'!N40</f>
        <v>8623</v>
      </c>
    </row>
    <row r="11" spans="1:24" ht="15">
      <c r="A11" s="15" t="s">
        <v>46</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47">
        <v>14814</v>
      </c>
      <c r="X11" s="410">
        <f>'T8.9-8.10'!N41</f>
        <v>14425</v>
      </c>
    </row>
    <row r="12" spans="1:24" ht="15">
      <c r="A12" s="15" t="s">
        <v>47</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47">
        <v>1817</v>
      </c>
      <c r="X12" s="410">
        <f>'T8.9-8.10'!N42</f>
        <v>1739</v>
      </c>
    </row>
    <row r="13" spans="1:24" ht="15">
      <c r="A13" s="15" t="s">
        <v>48</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47">
        <v>12400</v>
      </c>
      <c r="X13" s="410">
        <f>'T8.9-8.10'!N43</f>
        <v>12951</v>
      </c>
    </row>
    <row r="14" spans="1:24" ht="15">
      <c r="A14" s="15" t="s">
        <v>88</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47">
        <v>1783</v>
      </c>
      <c r="X14" s="410">
        <f>'T8.9-8.10'!N44</f>
        <v>1748</v>
      </c>
    </row>
    <row r="15" spans="1:24" ht="15">
      <c r="A15" s="15" t="s">
        <v>49</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47">
        <v>13915</v>
      </c>
      <c r="X15" s="410">
        <f>'T8.9-8.10'!N45</f>
        <v>13338</v>
      </c>
    </row>
    <row r="16" spans="1:24" ht="15">
      <c r="A16" s="15" t="s">
        <v>50</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47">
        <v>9367</v>
      </c>
      <c r="X16" s="410">
        <f>'T8.9-8.10'!N46</f>
        <v>8644</v>
      </c>
    </row>
    <row r="17" spans="1:24" ht="15">
      <c r="A17" s="15" t="s">
        <v>51</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47">
        <v>10963</v>
      </c>
      <c r="X17" s="410">
        <f>'T8.9-8.10'!N47</f>
        <v>13606</v>
      </c>
    </row>
    <row r="18" spans="1:24" ht="15">
      <c r="A18" s="15" t="s">
        <v>52</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47">
        <v>1121</v>
      </c>
      <c r="X18" s="410">
        <f>'T8.9-8.10'!N48</f>
        <v>1111</v>
      </c>
    </row>
    <row r="19" spans="1:24" ht="15">
      <c r="A19" s="15" t="s">
        <v>53</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c r="X19" s="47">
        <v>0</v>
      </c>
    </row>
    <row r="20" spans="1:24" ht="15">
      <c r="A20" s="15" t="s">
        <v>571</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47">
        <v>2660</v>
      </c>
      <c r="X20" s="410">
        <f>'T8.9-8.10'!N49</f>
        <v>4276</v>
      </c>
    </row>
    <row r="21" spans="1:23" ht="15">
      <c r="A21" s="15"/>
      <c r="B21" s="17"/>
      <c r="C21" s="17"/>
      <c r="D21" s="17"/>
      <c r="E21" s="17"/>
      <c r="F21" s="17"/>
      <c r="G21" s="17"/>
      <c r="H21" s="17"/>
      <c r="I21" s="17"/>
      <c r="J21" s="17"/>
      <c r="K21" s="18" t="s">
        <v>83</v>
      </c>
      <c r="L21" s="17"/>
      <c r="M21" s="18" t="s">
        <v>83</v>
      </c>
      <c r="N21" s="15"/>
      <c r="O21" s="15"/>
      <c r="P21" s="134"/>
      <c r="Q21" s="134"/>
      <c r="R21" s="134"/>
      <c r="S21" s="15"/>
      <c r="T21" s="290"/>
      <c r="U21" s="47"/>
      <c r="V21" s="290"/>
      <c r="W21" s="290"/>
    </row>
    <row r="22" spans="1:24" ht="15">
      <c r="A22" s="198" t="s">
        <v>8</v>
      </c>
      <c r="B22" s="300">
        <v>270726</v>
      </c>
      <c r="C22" s="300">
        <v>272872</v>
      </c>
      <c r="D22" s="300">
        <v>283667</v>
      </c>
      <c r="E22" s="300">
        <v>292120</v>
      </c>
      <c r="F22" s="300">
        <v>281510</v>
      </c>
      <c r="G22" s="300">
        <v>287327</v>
      </c>
      <c r="H22" s="300">
        <v>297369</v>
      </c>
      <c r="I22" s="300">
        <v>312135</v>
      </c>
      <c r="J22" s="300">
        <f>SUM(J3:J20)</f>
        <v>320501</v>
      </c>
      <c r="K22" s="296">
        <v>325026</v>
      </c>
      <c r="L22" s="199">
        <f aca="true" t="shared" si="0" ref="L22:X22">SUM(L3:L20)</f>
        <v>360579</v>
      </c>
      <c r="M22" s="199">
        <f t="shared" si="0"/>
        <v>362591</v>
      </c>
      <c r="N22" s="295">
        <f t="shared" si="0"/>
        <v>367336</v>
      </c>
      <c r="O22" s="295">
        <f t="shared" si="0"/>
        <v>385626</v>
      </c>
      <c r="P22" s="295">
        <f t="shared" si="0"/>
        <v>408800</v>
      </c>
      <c r="Q22" s="295">
        <f t="shared" si="0"/>
        <v>420552</v>
      </c>
      <c r="R22" s="295">
        <f t="shared" si="0"/>
        <v>428183</v>
      </c>
      <c r="S22" s="295">
        <f t="shared" si="0"/>
        <v>417082</v>
      </c>
      <c r="T22" s="253">
        <f t="shared" si="0"/>
        <v>382693</v>
      </c>
      <c r="U22" s="253">
        <f t="shared" si="0"/>
        <v>354427</v>
      </c>
      <c r="V22" s="253">
        <f t="shared" si="0"/>
        <v>366312</v>
      </c>
      <c r="W22" s="253">
        <f t="shared" si="0"/>
        <v>372060</v>
      </c>
      <c r="X22" s="253">
        <f t="shared" si="0"/>
        <v>376382</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1" t="s">
        <v>474</v>
      </c>
      <c r="B24" s="131"/>
      <c r="C24" s="131"/>
      <c r="D24" s="131"/>
      <c r="E24" s="131"/>
      <c r="F24" s="131"/>
      <c r="G24" s="131"/>
      <c r="H24" s="131"/>
      <c r="I24" s="131"/>
      <c r="J24" s="131"/>
      <c r="K24" s="26"/>
      <c r="L24" s="26"/>
      <c r="M24" s="26"/>
      <c r="N24" s="26"/>
      <c r="O24" s="26"/>
      <c r="P24" s="26"/>
      <c r="Q24" s="26"/>
      <c r="R24" s="26"/>
      <c r="S24" s="26"/>
      <c r="T24" s="26"/>
      <c r="U24" s="26"/>
      <c r="V24" s="50"/>
    </row>
    <row r="25" ht="12.75">
      <c r="A25" t="s">
        <v>377</v>
      </c>
    </row>
    <row r="27" spans="1:21" s="14" customFormat="1" ht="18.75">
      <c r="A27" s="37" t="s">
        <v>523</v>
      </c>
      <c r="B27" s="37"/>
      <c r="C27" s="37"/>
      <c r="D27" s="37"/>
      <c r="E27" s="37"/>
      <c r="F27" s="37"/>
      <c r="G27" s="37"/>
      <c r="H27" s="37"/>
      <c r="I27" s="37"/>
      <c r="J27" s="37"/>
      <c r="K27" s="15"/>
      <c r="L27" s="15"/>
      <c r="M27" s="15"/>
      <c r="N27" s="15"/>
      <c r="O27" s="15"/>
      <c r="P27" s="15"/>
      <c r="Q27" s="15"/>
      <c r="R27" s="15"/>
      <c r="S27" s="15"/>
      <c r="T27" s="15"/>
      <c r="U27" s="15"/>
    </row>
    <row r="28" spans="1:24" s="15" customFormat="1" ht="21" customHeight="1">
      <c r="A28" s="200"/>
      <c r="B28" s="297">
        <v>1991</v>
      </c>
      <c r="C28" s="297">
        <v>1992</v>
      </c>
      <c r="D28" s="297">
        <v>1993</v>
      </c>
      <c r="E28" s="297">
        <v>1994</v>
      </c>
      <c r="F28" s="297">
        <v>1995</v>
      </c>
      <c r="G28" s="297">
        <v>1996</v>
      </c>
      <c r="H28" s="297">
        <v>1997</v>
      </c>
      <c r="I28" s="297">
        <v>1998</v>
      </c>
      <c r="J28" s="297">
        <v>1999</v>
      </c>
      <c r="K28" s="297">
        <v>2000</v>
      </c>
      <c r="L28" s="297">
        <v>2001</v>
      </c>
      <c r="M28" s="297">
        <v>2002</v>
      </c>
      <c r="N28" s="297">
        <v>2003</v>
      </c>
      <c r="O28" s="297">
        <v>2004</v>
      </c>
      <c r="P28" s="297">
        <v>2005</v>
      </c>
      <c r="Q28" s="297">
        <v>2006</v>
      </c>
      <c r="R28" s="297">
        <v>2007</v>
      </c>
      <c r="S28" s="297">
        <v>2008</v>
      </c>
      <c r="T28" s="297">
        <v>2009</v>
      </c>
      <c r="U28" s="297">
        <v>2010</v>
      </c>
      <c r="V28" s="297">
        <v>2011</v>
      </c>
      <c r="W28" s="297">
        <v>2012</v>
      </c>
      <c r="X28" s="297">
        <v>2013</v>
      </c>
    </row>
    <row r="29" spans="1:24" ht="21" customHeight="1">
      <c r="A29" s="15" t="s">
        <v>39</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47">
        <v>115013</v>
      </c>
      <c r="X29" s="410">
        <f>'T8.9-8.10'!P7</f>
        <v>118219</v>
      </c>
    </row>
    <row r="30" spans="1:24" ht="15.75" customHeight="1">
      <c r="A30" s="15" t="s">
        <v>85</v>
      </c>
      <c r="B30" s="369" t="s">
        <v>32</v>
      </c>
      <c r="C30" s="369" t="s">
        <v>32</v>
      </c>
      <c r="D30" s="369" t="s">
        <v>32</v>
      </c>
      <c r="E30" s="369" t="s">
        <v>32</v>
      </c>
      <c r="F30" s="369" t="s">
        <v>32</v>
      </c>
      <c r="G30" s="369" t="s">
        <v>32</v>
      </c>
      <c r="H30" s="369" t="s">
        <v>32</v>
      </c>
      <c r="I30" s="369" t="s">
        <v>32</v>
      </c>
      <c r="J30" s="369" t="s">
        <v>32</v>
      </c>
      <c r="K30" s="46">
        <v>1349</v>
      </c>
      <c r="L30" s="46">
        <v>1355</v>
      </c>
      <c r="M30" s="47">
        <v>1307</v>
      </c>
      <c r="N30" s="47">
        <v>1394</v>
      </c>
      <c r="O30" s="47">
        <v>1358</v>
      </c>
      <c r="P30" s="47">
        <v>1323</v>
      </c>
      <c r="Q30" s="47">
        <v>1321</v>
      </c>
      <c r="R30" s="47">
        <v>1296</v>
      </c>
      <c r="S30" s="47">
        <v>1310</v>
      </c>
      <c r="T30" s="47">
        <v>1356</v>
      </c>
      <c r="U30" s="47">
        <v>1252</v>
      </c>
      <c r="V30" s="47">
        <v>1258</v>
      </c>
      <c r="W30" s="47">
        <v>1403</v>
      </c>
      <c r="X30" s="410">
        <f>'T8.9-8.10'!P8</f>
        <v>966</v>
      </c>
    </row>
    <row r="31" spans="1:24" ht="15">
      <c r="A31" s="15" t="s">
        <v>40</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47">
        <v>4478</v>
      </c>
      <c r="X31" s="410">
        <f>'T8.9-8.10'!P9</f>
        <v>3708</v>
      </c>
    </row>
    <row r="32" spans="1:24" ht="15">
      <c r="A32" s="15" t="s">
        <v>42</v>
      </c>
      <c r="B32" s="369" t="s">
        <v>32</v>
      </c>
      <c r="C32" s="369" t="s">
        <v>32</v>
      </c>
      <c r="D32" s="369" t="s">
        <v>32</v>
      </c>
      <c r="E32" s="369" t="s">
        <v>32</v>
      </c>
      <c r="F32" s="369" t="s">
        <v>32</v>
      </c>
      <c r="G32" s="369" t="s">
        <v>32</v>
      </c>
      <c r="H32" s="369" t="s">
        <v>32</v>
      </c>
      <c r="I32" s="369" t="s">
        <v>32</v>
      </c>
      <c r="J32" s="369" t="s">
        <v>32</v>
      </c>
      <c r="K32" s="46">
        <v>1931</v>
      </c>
      <c r="L32" s="46">
        <v>2081</v>
      </c>
      <c r="M32" s="47">
        <v>1957</v>
      </c>
      <c r="N32" s="47">
        <v>1828</v>
      </c>
      <c r="O32" s="47">
        <v>1913</v>
      </c>
      <c r="P32" s="47">
        <v>2500</v>
      </c>
      <c r="Q32" s="47">
        <v>3837</v>
      </c>
      <c r="R32" s="47">
        <v>3674</v>
      </c>
      <c r="S32" s="47">
        <v>1921</v>
      </c>
      <c r="T32" s="47">
        <v>2418</v>
      </c>
      <c r="U32" s="47">
        <v>2334</v>
      </c>
      <c r="V32" s="47">
        <v>1993</v>
      </c>
      <c r="W32" s="47">
        <v>1527</v>
      </c>
      <c r="X32" s="410">
        <f>'T8.9-8.10'!P10</f>
        <v>1596</v>
      </c>
    </row>
    <row r="33" spans="1:24" ht="15">
      <c r="A33" s="15" t="s">
        <v>43</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47">
        <v>40926</v>
      </c>
      <c r="X33" s="410">
        <f>'T8.9-8.10'!P11</f>
        <v>40427</v>
      </c>
    </row>
    <row r="34" spans="1:24" ht="15">
      <c r="A34" s="15" t="s">
        <v>44</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47">
        <v>110288</v>
      </c>
      <c r="X34" s="410">
        <f>'T8.9-8.10'!P12</f>
        <v>111736</v>
      </c>
    </row>
    <row r="35" spans="1:24" ht="15">
      <c r="A35" s="15" t="s">
        <v>45</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47">
        <v>80472</v>
      </c>
      <c r="X35" s="410">
        <f>'T8.9-8.10'!P13</f>
        <v>79520</v>
      </c>
    </row>
    <row r="36" spans="1:24" ht="15">
      <c r="A36" s="15" t="s">
        <v>413</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47">
        <v>25670</v>
      </c>
      <c r="X36" s="410">
        <f>'T8.9-8.10'!P14</f>
        <v>24305</v>
      </c>
    </row>
    <row r="37" spans="1:24" ht="15">
      <c r="A37" s="15" t="s">
        <v>46</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47">
        <v>31764</v>
      </c>
      <c r="X37" s="410">
        <f>'T8.9-8.10'!P15</f>
        <v>28947</v>
      </c>
    </row>
    <row r="38" spans="1:24" ht="15">
      <c r="A38" s="15" t="s">
        <v>47</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47">
        <v>2969</v>
      </c>
      <c r="X38" s="410">
        <f>'T8.9-8.10'!P16</f>
        <v>2637</v>
      </c>
    </row>
    <row r="39" spans="1:24" ht="15">
      <c r="A39" s="15" t="s">
        <v>48</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47">
        <v>13980</v>
      </c>
      <c r="X39" s="410">
        <f>'T8.9-8.10'!P17</f>
        <v>14403</v>
      </c>
    </row>
    <row r="40" spans="1:24" ht="15">
      <c r="A40" s="15" t="s">
        <v>88</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47">
        <v>1924</v>
      </c>
      <c r="X40" s="410">
        <f>'T8.9-8.10'!P18</f>
        <v>2084</v>
      </c>
    </row>
    <row r="41" spans="1:24" ht="15">
      <c r="A41" s="15" t="s">
        <v>49</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47">
        <v>15587</v>
      </c>
      <c r="X41" s="410">
        <f>'T8.9-8.10'!P19</f>
        <v>14668</v>
      </c>
    </row>
    <row r="42" spans="1:24" ht="15">
      <c r="A42" s="15" t="s">
        <v>50</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47">
        <v>11564</v>
      </c>
      <c r="X42" s="410">
        <f>'T8.9-8.10'!P20</f>
        <v>11049</v>
      </c>
    </row>
    <row r="43" spans="1:24" ht="15">
      <c r="A43" s="15" t="s">
        <v>51</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47">
        <v>14045</v>
      </c>
      <c r="X43" s="410">
        <f>'T8.9-8.10'!P21</f>
        <v>16771</v>
      </c>
    </row>
    <row r="44" spans="1:24" ht="15">
      <c r="A44" s="15" t="s">
        <v>52</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47">
        <v>1224</v>
      </c>
      <c r="X44" s="410">
        <f>'T8.9-8.10'!P22</f>
        <v>1247</v>
      </c>
    </row>
    <row r="45" spans="1:24" ht="15">
      <c r="A45" s="15" t="s">
        <v>53</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c r="X45" s="47">
        <v>0</v>
      </c>
    </row>
    <row r="46" spans="1:24" ht="15">
      <c r="A46" s="15" t="s">
        <v>571</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47">
        <v>5474</v>
      </c>
      <c r="X46" s="410">
        <f>'T8.9-8.10'!P23</f>
        <v>7787</v>
      </c>
    </row>
    <row r="47" spans="1:22" ht="15">
      <c r="A47" s="15"/>
      <c r="B47" s="17"/>
      <c r="C47" s="17"/>
      <c r="D47" s="17"/>
      <c r="E47" s="17"/>
      <c r="F47" s="17"/>
      <c r="G47" s="17"/>
      <c r="H47" s="17"/>
      <c r="I47" s="17"/>
      <c r="J47" s="18"/>
      <c r="K47" s="18"/>
      <c r="L47" s="46"/>
      <c r="M47" s="46"/>
      <c r="N47" s="46"/>
      <c r="O47" s="47"/>
      <c r="P47" s="47"/>
      <c r="Q47" s="47"/>
      <c r="R47" s="15"/>
      <c r="S47" s="290"/>
      <c r="T47" s="290"/>
      <c r="U47" s="47"/>
      <c r="V47" s="290"/>
    </row>
    <row r="48" spans="1:24" ht="15">
      <c r="A48" s="198" t="s">
        <v>8</v>
      </c>
      <c r="B48" s="300">
        <v>596965</v>
      </c>
      <c r="C48" s="300">
        <v>570996</v>
      </c>
      <c r="D48" s="300">
        <v>552835</v>
      </c>
      <c r="E48" s="300">
        <v>531717</v>
      </c>
      <c r="F48" s="300">
        <v>508019</v>
      </c>
      <c r="G48" s="300">
        <v>519717</v>
      </c>
      <c r="H48" s="300">
        <v>496237</v>
      </c>
      <c r="I48" s="300">
        <v>496538</v>
      </c>
      <c r="J48" s="295">
        <f>SUM(J29:J46)</f>
        <v>488935</v>
      </c>
      <c r="K48" s="295">
        <f aca="true" t="shared" si="1" ref="K48:X48">SUM(K29:K46)</f>
        <v>474051</v>
      </c>
      <c r="L48" s="295">
        <f t="shared" si="1"/>
        <v>492351</v>
      </c>
      <c r="M48" s="295">
        <f t="shared" si="1"/>
        <v>473295</v>
      </c>
      <c r="N48" s="295">
        <f t="shared" si="1"/>
        <v>502733</v>
      </c>
      <c r="O48" s="253">
        <f t="shared" si="1"/>
        <v>514453</v>
      </c>
      <c r="P48" s="253">
        <f t="shared" si="1"/>
        <v>543605</v>
      </c>
      <c r="Q48" s="253">
        <f t="shared" si="1"/>
        <v>553868</v>
      </c>
      <c r="R48" s="253">
        <f t="shared" si="1"/>
        <v>559655</v>
      </c>
      <c r="S48" s="253">
        <f t="shared" si="1"/>
        <v>542667</v>
      </c>
      <c r="T48" s="253">
        <f t="shared" si="1"/>
        <v>489520</v>
      </c>
      <c r="U48" s="253">
        <f t="shared" si="1"/>
        <v>456591</v>
      </c>
      <c r="V48" s="253">
        <f t="shared" si="1"/>
        <v>466926</v>
      </c>
      <c r="W48" s="253">
        <f t="shared" si="1"/>
        <v>478308</v>
      </c>
      <c r="X48" s="253">
        <f t="shared" si="1"/>
        <v>480070</v>
      </c>
    </row>
    <row r="49" ht="6.75" customHeight="1"/>
    <row r="50" spans="1:10" ht="12" customHeight="1">
      <c r="A50" s="131" t="s">
        <v>474</v>
      </c>
      <c r="B50" s="131"/>
      <c r="C50" s="131"/>
      <c r="D50" s="131"/>
      <c r="E50" s="131"/>
      <c r="F50" s="131"/>
      <c r="G50" s="131"/>
      <c r="H50" s="131"/>
      <c r="I50" s="131"/>
      <c r="J50" s="131"/>
    </row>
    <row r="51" spans="1:22" ht="12.75">
      <c r="A51" t="s">
        <v>400</v>
      </c>
      <c r="V51" s="50"/>
    </row>
    <row r="52" ht="39" customHeight="1"/>
  </sheetData>
  <sheetProtection/>
  <printOptions/>
  <pageMargins left="0.75" right="0.75" top="1" bottom="1" header="0.5" footer="0.5"/>
  <pageSetup fitToHeight="1" fitToWidth="1" horizontalDpi="96" verticalDpi="96" orientation="portrait" paperSize="9" scale="51" r:id="rId1"/>
  <headerFooter alignWithMargins="0">
    <oddHeader>&amp;R&amp;"Arial,Bold"&amp;18AIR TRANSPORT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AA29"/>
  <sheetViews>
    <sheetView zoomScale="75" zoomScaleNormal="75" zoomScalePageLayoutView="0" workbookViewId="0" topLeftCell="A1">
      <selection activeCell="W24" sqref="W24"/>
    </sheetView>
  </sheetViews>
  <sheetFormatPr defaultColWidth="9.140625" defaultRowHeight="12.75"/>
  <cols>
    <col min="1" max="1" width="23.57421875" style="0" customWidth="1"/>
    <col min="2" max="9" width="10.8515625" style="0" hidden="1" customWidth="1"/>
    <col min="10" max="10" width="14.57421875" style="0" hidden="1" customWidth="1"/>
    <col min="11" max="11" width="13.00390625" style="0" hidden="1" customWidth="1"/>
    <col min="12" max="12" width="10.421875" style="0" hidden="1" customWidth="1"/>
    <col min="13" max="15" width="10.7109375" style="0" customWidth="1"/>
    <col min="16" max="16" width="12.421875" style="0" customWidth="1"/>
    <col min="17" max="17" width="12.00390625" style="0" customWidth="1"/>
    <col min="18" max="20" width="10.7109375" style="0" customWidth="1"/>
    <col min="21" max="21" width="10.8515625" style="0" customWidth="1"/>
    <col min="22" max="22" width="10.57421875" style="0" customWidth="1"/>
    <col min="23" max="23" width="10.421875" style="0" customWidth="1"/>
  </cols>
  <sheetData>
    <row r="2" spans="1:20" s="14" customFormat="1" ht="18.75">
      <c r="A2" s="37" t="s">
        <v>524</v>
      </c>
      <c r="B2" s="37"/>
      <c r="C2" s="37"/>
      <c r="D2" s="37"/>
      <c r="E2" s="37"/>
      <c r="F2" s="37"/>
      <c r="G2" s="37"/>
      <c r="H2" s="37"/>
      <c r="I2" s="37"/>
      <c r="J2" s="33"/>
      <c r="K2" s="33"/>
      <c r="L2" s="33"/>
      <c r="M2" s="33"/>
      <c r="N2" s="33"/>
      <c r="O2" s="33"/>
      <c r="P2" s="33"/>
      <c r="Q2" s="15"/>
      <c r="R2" s="15"/>
      <c r="S2" s="15"/>
      <c r="T2" s="15"/>
    </row>
    <row r="3" spans="1:23" s="15" customFormat="1" ht="21" customHeight="1">
      <c r="A3" s="200"/>
      <c r="B3" s="201">
        <v>1992</v>
      </c>
      <c r="C3" s="201">
        <v>1993</v>
      </c>
      <c r="D3" s="201">
        <v>1994</v>
      </c>
      <c r="E3" s="201">
        <v>1995</v>
      </c>
      <c r="F3" s="201">
        <v>1996</v>
      </c>
      <c r="G3" s="201">
        <v>1997</v>
      </c>
      <c r="H3" s="201">
        <v>1998</v>
      </c>
      <c r="I3" s="201">
        <v>1999</v>
      </c>
      <c r="J3" s="201">
        <v>2000</v>
      </c>
      <c r="K3" s="201">
        <v>2001</v>
      </c>
      <c r="L3" s="201">
        <v>2002</v>
      </c>
      <c r="M3" s="201">
        <v>2003</v>
      </c>
      <c r="N3" s="201">
        <v>2004</v>
      </c>
      <c r="O3" s="201">
        <v>2005</v>
      </c>
      <c r="P3" s="201">
        <v>2006</v>
      </c>
      <c r="Q3" s="201">
        <v>2007</v>
      </c>
      <c r="R3" s="201">
        <v>2008</v>
      </c>
      <c r="S3" s="201">
        <v>2009</v>
      </c>
      <c r="T3" s="201">
        <v>2010</v>
      </c>
      <c r="U3" s="201">
        <v>2011</v>
      </c>
      <c r="V3" s="201">
        <v>2012</v>
      </c>
      <c r="W3" s="201">
        <v>2013</v>
      </c>
    </row>
    <row r="4" spans="1:23" ht="20.25" customHeight="1">
      <c r="A4" s="15"/>
      <c r="B4" s="15"/>
      <c r="C4" s="15"/>
      <c r="D4" s="15"/>
      <c r="E4" s="15"/>
      <c r="F4" s="15"/>
      <c r="G4" s="15"/>
      <c r="H4" s="15"/>
      <c r="I4" s="15"/>
      <c r="J4" s="15"/>
      <c r="K4" s="15"/>
      <c r="L4" s="203"/>
      <c r="M4" s="203"/>
      <c r="N4" s="203"/>
      <c r="O4" s="15"/>
      <c r="P4" s="203" t="s">
        <v>83</v>
      </c>
      <c r="Q4" s="203"/>
      <c r="R4" s="203"/>
      <c r="S4" s="203"/>
      <c r="T4" s="203"/>
      <c r="U4" s="203"/>
      <c r="W4" s="203" t="s">
        <v>33</v>
      </c>
    </row>
    <row r="5" spans="1:23" ht="15">
      <c r="A5" s="15" t="s">
        <v>39</v>
      </c>
      <c r="B5" s="45">
        <v>5349.218</v>
      </c>
      <c r="C5" s="45">
        <v>5640.924</v>
      </c>
      <c r="D5" s="45">
        <v>5149.54</v>
      </c>
      <c r="E5" s="45">
        <v>5410.978</v>
      </c>
      <c r="F5" s="45">
        <v>5883.261</v>
      </c>
      <c r="G5" s="45">
        <v>5677.996</v>
      </c>
      <c r="H5" s="45">
        <v>4686.354</v>
      </c>
      <c r="I5" s="45">
        <v>4484.278</v>
      </c>
      <c r="J5" s="298">
        <v>4489.285</v>
      </c>
      <c r="K5" s="298">
        <v>4926.805</v>
      </c>
      <c r="L5" s="298">
        <v>3807.99</v>
      </c>
      <c r="M5" s="298">
        <v>3477.573</v>
      </c>
      <c r="N5" s="298">
        <v>3761.737</v>
      </c>
      <c r="O5" s="298">
        <v>4089.429</v>
      </c>
      <c r="P5" s="298">
        <v>4021.608</v>
      </c>
      <c r="Q5" s="189">
        <v>3434.348</v>
      </c>
      <c r="R5" s="189">
        <v>4005.753</v>
      </c>
      <c r="S5" s="189">
        <v>3822.213</v>
      </c>
      <c r="T5" s="189">
        <v>4210.79</v>
      </c>
      <c r="U5" s="189">
        <v>5310.6</v>
      </c>
      <c r="V5" s="189">
        <v>6166.355</v>
      </c>
      <c r="W5" s="189">
        <v>7101.869</v>
      </c>
    </row>
    <row r="6" spans="1:24" ht="18">
      <c r="A6" s="15" t="s">
        <v>533</v>
      </c>
      <c r="B6" s="45">
        <v>0</v>
      </c>
      <c r="C6" s="45">
        <v>0</v>
      </c>
      <c r="D6" s="45">
        <v>26.487</v>
      </c>
      <c r="E6" s="45">
        <v>35.661</v>
      </c>
      <c r="F6" s="45">
        <v>37.631</v>
      </c>
      <c r="G6" s="45">
        <v>40.232</v>
      </c>
      <c r="H6" s="45">
        <v>40.13</v>
      </c>
      <c r="I6" s="45">
        <v>39.431</v>
      </c>
      <c r="J6" s="298">
        <v>76</v>
      </c>
      <c r="K6" s="298">
        <v>88</v>
      </c>
      <c r="L6" s="298">
        <v>83</v>
      </c>
      <c r="M6" s="298">
        <v>87</v>
      </c>
      <c r="N6" s="298">
        <v>87</v>
      </c>
      <c r="O6" s="298">
        <v>86</v>
      </c>
      <c r="P6" s="298">
        <v>56</v>
      </c>
      <c r="Q6" s="189">
        <v>37</v>
      </c>
      <c r="R6" s="189">
        <v>34.413</v>
      </c>
      <c r="S6" s="189">
        <v>34</v>
      </c>
      <c r="T6" s="189">
        <v>29</v>
      </c>
      <c r="U6" s="189">
        <v>29</v>
      </c>
      <c r="V6" s="189">
        <v>27</v>
      </c>
      <c r="W6" s="189">
        <v>26</v>
      </c>
      <c r="X6" s="189"/>
    </row>
    <row r="7" spans="1:24" ht="18">
      <c r="A7" s="15" t="s">
        <v>534</v>
      </c>
      <c r="B7" s="45">
        <v>152.888</v>
      </c>
      <c r="C7" s="45">
        <v>214.275</v>
      </c>
      <c r="D7" s="45">
        <v>192.052</v>
      </c>
      <c r="E7" s="45">
        <v>215.005</v>
      </c>
      <c r="F7" s="45">
        <v>211.066</v>
      </c>
      <c r="G7" s="45">
        <v>252.407</v>
      </c>
      <c r="H7" s="45">
        <v>260.924</v>
      </c>
      <c r="I7" s="45">
        <v>246.744</v>
      </c>
      <c r="J7" s="298">
        <v>1137</v>
      </c>
      <c r="K7" s="298">
        <v>1419</v>
      </c>
      <c r="L7" s="298">
        <v>1470</v>
      </c>
      <c r="M7" s="298">
        <v>1450</v>
      </c>
      <c r="N7" s="298">
        <v>1383</v>
      </c>
      <c r="O7" s="298">
        <v>1416</v>
      </c>
      <c r="P7" s="298">
        <v>910</v>
      </c>
      <c r="Q7" s="189">
        <v>590</v>
      </c>
      <c r="R7" s="189">
        <v>587</v>
      </c>
      <c r="S7" s="189">
        <v>564</v>
      </c>
      <c r="T7" s="189">
        <v>531</v>
      </c>
      <c r="U7" s="189">
        <v>466</v>
      </c>
      <c r="V7" s="189">
        <v>475</v>
      </c>
      <c r="W7" s="189">
        <v>457</v>
      </c>
      <c r="X7" s="189"/>
    </row>
    <row r="8" spans="1:24" ht="18">
      <c r="A8" s="15" t="s">
        <v>535</v>
      </c>
      <c r="B8" s="45">
        <v>0</v>
      </c>
      <c r="C8" s="45">
        <v>0</v>
      </c>
      <c r="D8" s="45">
        <v>0</v>
      </c>
      <c r="E8" s="45">
        <v>0</v>
      </c>
      <c r="F8" s="45">
        <v>1.422</v>
      </c>
      <c r="G8" s="45">
        <v>2.68</v>
      </c>
      <c r="H8" s="45">
        <v>2.617</v>
      </c>
      <c r="I8" s="45">
        <v>2.202</v>
      </c>
      <c r="J8" s="298">
        <v>7</v>
      </c>
      <c r="K8" s="298">
        <v>4</v>
      </c>
      <c r="L8" s="298">
        <v>2</v>
      </c>
      <c r="M8" s="298">
        <v>1.906</v>
      </c>
      <c r="N8" s="298">
        <v>1.931</v>
      </c>
      <c r="O8" s="298">
        <v>1.885</v>
      </c>
      <c r="P8" s="298">
        <v>1</v>
      </c>
      <c r="Q8" s="189">
        <v>2</v>
      </c>
      <c r="R8" s="189">
        <v>0.918</v>
      </c>
      <c r="S8" s="189">
        <v>0.754</v>
      </c>
      <c r="T8" s="189">
        <v>1</v>
      </c>
      <c r="U8" s="189">
        <v>1</v>
      </c>
      <c r="V8" s="189">
        <v>0</v>
      </c>
      <c r="W8" s="189">
        <v>1</v>
      </c>
      <c r="X8" s="189"/>
    </row>
    <row r="9" spans="1:24" ht="15">
      <c r="A9" s="15" t="s">
        <v>43</v>
      </c>
      <c r="B9" s="45">
        <v>0</v>
      </c>
      <c r="C9" s="45">
        <v>0</v>
      </c>
      <c r="D9" s="45">
        <v>7</v>
      </c>
      <c r="E9" s="45">
        <v>0</v>
      </c>
      <c r="F9" s="45">
        <v>0</v>
      </c>
      <c r="G9" s="45">
        <v>0</v>
      </c>
      <c r="H9" s="45">
        <v>4.5</v>
      </c>
      <c r="I9" s="45">
        <v>4.752</v>
      </c>
      <c r="J9" s="299" t="s">
        <v>41</v>
      </c>
      <c r="K9" s="299" t="s">
        <v>41</v>
      </c>
      <c r="L9" s="190">
        <v>0</v>
      </c>
      <c r="M9" s="190">
        <v>0</v>
      </c>
      <c r="N9" s="190">
        <v>0</v>
      </c>
      <c r="O9" s="190">
        <v>0</v>
      </c>
      <c r="P9" s="190">
        <v>0</v>
      </c>
      <c r="Q9" s="190">
        <v>0</v>
      </c>
      <c r="R9" s="190">
        <v>0</v>
      </c>
      <c r="S9" s="190">
        <v>0</v>
      </c>
      <c r="T9" s="190">
        <v>0</v>
      </c>
      <c r="U9" s="190">
        <v>0</v>
      </c>
      <c r="V9" s="190">
        <v>0</v>
      </c>
      <c r="W9" s="189">
        <v>0</v>
      </c>
      <c r="X9" s="190"/>
    </row>
    <row r="10" spans="1:24" ht="18">
      <c r="A10" s="15" t="s">
        <v>536</v>
      </c>
      <c r="B10" s="45">
        <v>1031.811</v>
      </c>
      <c r="C10" s="45">
        <v>1212.093</v>
      </c>
      <c r="D10" s="45">
        <v>3672.274</v>
      </c>
      <c r="E10" s="45">
        <v>5224.379</v>
      </c>
      <c r="F10" s="45">
        <v>7334.042</v>
      </c>
      <c r="G10" s="45">
        <v>7979.08</v>
      </c>
      <c r="H10" s="45">
        <v>14372.034</v>
      </c>
      <c r="I10" s="45">
        <v>17714.979</v>
      </c>
      <c r="J10" s="298">
        <v>17893.721</v>
      </c>
      <c r="K10" s="298">
        <v>16169.32</v>
      </c>
      <c r="L10" s="298">
        <v>21232.092</v>
      </c>
      <c r="M10" s="298">
        <v>24761.121</v>
      </c>
      <c r="N10" s="298">
        <v>27376.023</v>
      </c>
      <c r="O10" s="298">
        <v>29595.497</v>
      </c>
      <c r="P10" s="298">
        <v>36388.778</v>
      </c>
      <c r="Q10" s="189">
        <v>19291.816</v>
      </c>
      <c r="R10" s="189">
        <v>12417.769</v>
      </c>
      <c r="S10" s="189">
        <v>23791.486</v>
      </c>
      <c r="T10" s="189">
        <v>20356.87</v>
      </c>
      <c r="U10" s="189">
        <v>19331.68</v>
      </c>
      <c r="V10" s="189">
        <v>19115.02</v>
      </c>
      <c r="W10" s="189">
        <v>18624.248</v>
      </c>
      <c r="X10" s="356"/>
    </row>
    <row r="11" spans="1:27" ht="18">
      <c r="A11" s="15" t="s">
        <v>537</v>
      </c>
      <c r="B11" s="45">
        <v>14997.735</v>
      </c>
      <c r="C11" s="45">
        <v>18139.76</v>
      </c>
      <c r="D11" s="45">
        <v>18454.05</v>
      </c>
      <c r="E11" s="45">
        <v>12527.722</v>
      </c>
      <c r="F11" s="45">
        <v>11081.134</v>
      </c>
      <c r="G11" s="45">
        <v>10574.234</v>
      </c>
      <c r="H11" s="45">
        <v>8516.746</v>
      </c>
      <c r="I11" s="45">
        <v>8972.297</v>
      </c>
      <c r="J11" s="298">
        <v>8544.505</v>
      </c>
      <c r="K11" s="298">
        <v>5927.578</v>
      </c>
      <c r="L11" s="298">
        <v>5040.679</v>
      </c>
      <c r="M11" s="298">
        <v>4927.184</v>
      </c>
      <c r="N11" s="298">
        <v>8121.846</v>
      </c>
      <c r="O11" s="298">
        <v>8733.345</v>
      </c>
      <c r="P11" s="298">
        <v>6288.706</v>
      </c>
      <c r="Q11" s="189">
        <v>4275.875</v>
      </c>
      <c r="R11" s="189">
        <v>3545.696</v>
      </c>
      <c r="S11" s="189">
        <v>2333.843</v>
      </c>
      <c r="T11" s="189">
        <v>2913.82</v>
      </c>
      <c r="U11" s="189">
        <v>2429.54</v>
      </c>
      <c r="V11" s="189">
        <v>9497.277</v>
      </c>
      <c r="W11" s="189">
        <v>11836.73</v>
      </c>
      <c r="X11" s="332"/>
      <c r="Y11" s="332"/>
      <c r="Z11" s="332"/>
      <c r="AA11" s="332"/>
    </row>
    <row r="12" spans="1:24" ht="15">
      <c r="A12" s="15" t="s">
        <v>413</v>
      </c>
      <c r="B12" s="45">
        <v>564.837</v>
      </c>
      <c r="C12" s="45">
        <v>541.439</v>
      </c>
      <c r="D12" s="45">
        <v>263.34</v>
      </c>
      <c r="E12" s="45">
        <v>210.152</v>
      </c>
      <c r="F12" s="45">
        <v>287.517</v>
      </c>
      <c r="G12" s="45">
        <v>271.777</v>
      </c>
      <c r="H12" s="45">
        <v>253.006</v>
      </c>
      <c r="I12" s="45">
        <v>275.076</v>
      </c>
      <c r="J12" s="298">
        <v>41450.272</v>
      </c>
      <c r="K12" s="298">
        <v>43104.486</v>
      </c>
      <c r="L12" s="298">
        <v>39500.241</v>
      </c>
      <c r="M12" s="298">
        <v>39974.797</v>
      </c>
      <c r="N12" s="298">
        <v>34101.956</v>
      </c>
      <c r="O12" s="298">
        <v>29199.28</v>
      </c>
      <c r="P12" s="298">
        <v>28536.701</v>
      </c>
      <c r="Q12" s="189">
        <v>31517.35</v>
      </c>
      <c r="R12" s="189">
        <v>22965.994</v>
      </c>
      <c r="S12" s="189">
        <v>13385.143</v>
      </c>
      <c r="T12" s="189">
        <v>12163.14</v>
      </c>
      <c r="U12" s="189">
        <v>11845.98</v>
      </c>
      <c r="V12" s="189">
        <v>10313.57</v>
      </c>
      <c r="W12" s="189">
        <v>9526.144</v>
      </c>
      <c r="X12" s="356"/>
    </row>
    <row r="13" spans="1:24" ht="18">
      <c r="A13" s="15" t="s">
        <v>538</v>
      </c>
      <c r="B13" s="45">
        <v>204.712</v>
      </c>
      <c r="C13" s="45">
        <v>158.592</v>
      </c>
      <c r="D13" s="45">
        <v>153.032</v>
      </c>
      <c r="E13" s="45">
        <v>156.313</v>
      </c>
      <c r="F13" s="45">
        <v>159.336</v>
      </c>
      <c r="G13" s="45">
        <v>157.835</v>
      </c>
      <c r="H13" s="45">
        <v>169.319</v>
      </c>
      <c r="I13" s="45">
        <v>166.147</v>
      </c>
      <c r="J13" s="298">
        <v>668</v>
      </c>
      <c r="K13" s="298">
        <v>1006</v>
      </c>
      <c r="L13" s="298">
        <v>1667</v>
      </c>
      <c r="M13" s="298">
        <v>1724</v>
      </c>
      <c r="N13" s="298">
        <v>1645</v>
      </c>
      <c r="O13" s="298">
        <v>1722</v>
      </c>
      <c r="P13" s="298">
        <v>2170</v>
      </c>
      <c r="Q13" s="189">
        <v>2347</v>
      </c>
      <c r="R13" s="189">
        <v>2104</v>
      </c>
      <c r="S13" s="189">
        <v>2443</v>
      </c>
      <c r="T13" s="189">
        <v>2800</v>
      </c>
      <c r="U13" s="189">
        <v>1833</v>
      </c>
      <c r="V13" s="189">
        <v>2601</v>
      </c>
      <c r="W13" s="189">
        <v>2524</v>
      </c>
      <c r="X13" s="189"/>
    </row>
    <row r="14" spans="1:24" ht="18">
      <c r="A14" s="15" t="s">
        <v>539</v>
      </c>
      <c r="B14" s="45">
        <v>453.26</v>
      </c>
      <c r="C14" s="45">
        <v>462.005</v>
      </c>
      <c r="D14" s="45">
        <v>483.812</v>
      </c>
      <c r="E14" s="45">
        <v>475.947</v>
      </c>
      <c r="F14" s="45">
        <v>436.294</v>
      </c>
      <c r="G14" s="45">
        <v>283.019</v>
      </c>
      <c r="H14" s="45">
        <v>125.665</v>
      </c>
      <c r="I14" s="45">
        <v>139.029</v>
      </c>
      <c r="J14" s="298">
        <v>210</v>
      </c>
      <c r="K14" s="298">
        <v>211</v>
      </c>
      <c r="L14" s="298">
        <v>224</v>
      </c>
      <c r="M14" s="298">
        <v>252</v>
      </c>
      <c r="N14" s="298">
        <v>252</v>
      </c>
      <c r="O14" s="298">
        <v>252</v>
      </c>
      <c r="P14" s="298">
        <v>246</v>
      </c>
      <c r="Q14" s="189">
        <v>312</v>
      </c>
      <c r="R14" s="189">
        <v>335</v>
      </c>
      <c r="S14" s="189">
        <v>340</v>
      </c>
      <c r="T14" s="189">
        <v>310</v>
      </c>
      <c r="U14" s="189">
        <v>287</v>
      </c>
      <c r="V14" s="189">
        <v>284</v>
      </c>
      <c r="W14" s="189">
        <v>273</v>
      </c>
      <c r="X14" s="189"/>
    </row>
    <row r="15" spans="1:24" ht="18">
      <c r="A15" s="15" t="s">
        <v>540</v>
      </c>
      <c r="B15" s="45">
        <v>7</v>
      </c>
      <c r="C15" s="45">
        <v>0</v>
      </c>
      <c r="D15" s="45">
        <v>0</v>
      </c>
      <c r="E15" s="45">
        <v>0</v>
      </c>
      <c r="F15" s="45">
        <v>0</v>
      </c>
      <c r="G15" s="45">
        <v>0</v>
      </c>
      <c r="H15" s="45">
        <v>0</v>
      </c>
      <c r="I15" s="45">
        <v>0</v>
      </c>
      <c r="J15" s="298">
        <v>853</v>
      </c>
      <c r="K15" s="298">
        <v>850</v>
      </c>
      <c r="L15" s="298">
        <v>712</v>
      </c>
      <c r="M15" s="298">
        <v>696</v>
      </c>
      <c r="N15" s="298">
        <v>893</v>
      </c>
      <c r="O15" s="298">
        <v>904</v>
      </c>
      <c r="P15" s="298">
        <v>904</v>
      </c>
      <c r="Q15" s="189">
        <v>709</v>
      </c>
      <c r="R15" s="189">
        <v>730</v>
      </c>
      <c r="S15" s="189">
        <v>646</v>
      </c>
      <c r="T15" s="189">
        <v>777</v>
      </c>
      <c r="U15" s="189">
        <v>132</v>
      </c>
      <c r="V15" s="189">
        <v>97</v>
      </c>
      <c r="W15" s="189">
        <v>103</v>
      </c>
      <c r="X15" s="189"/>
    </row>
    <row r="16" spans="1:24" ht="15">
      <c r="A16" s="15" t="s">
        <v>88</v>
      </c>
      <c r="B16" s="45">
        <v>16365.184</v>
      </c>
      <c r="C16" s="45">
        <v>11814.886</v>
      </c>
      <c r="D16" s="45">
        <v>13894.648</v>
      </c>
      <c r="E16" s="45">
        <v>19841.677</v>
      </c>
      <c r="F16" s="45">
        <v>21741.508</v>
      </c>
      <c r="G16" s="45">
        <v>33874.133</v>
      </c>
      <c r="H16" s="45">
        <v>39600.231</v>
      </c>
      <c r="I16" s="45">
        <v>40844.715</v>
      </c>
      <c r="J16" s="299" t="s">
        <v>41</v>
      </c>
      <c r="K16" s="299" t="s">
        <v>41</v>
      </c>
      <c r="L16" s="299" t="s">
        <v>41</v>
      </c>
      <c r="M16" s="298">
        <v>44.329</v>
      </c>
      <c r="N16" s="298">
        <v>0.005</v>
      </c>
      <c r="O16" s="298">
        <v>0.562</v>
      </c>
      <c r="P16" s="299" t="s">
        <v>41</v>
      </c>
      <c r="Q16" s="299" t="s">
        <v>41</v>
      </c>
      <c r="R16" s="299" t="s">
        <v>41</v>
      </c>
      <c r="S16" s="190">
        <v>0</v>
      </c>
      <c r="T16" s="190">
        <v>0</v>
      </c>
      <c r="U16" s="190">
        <v>0</v>
      </c>
      <c r="V16" s="190">
        <v>0</v>
      </c>
      <c r="W16" s="189">
        <v>0</v>
      </c>
      <c r="X16" s="190"/>
    </row>
    <row r="17" spans="1:24" ht="15">
      <c r="A17" s="15" t="s">
        <v>49</v>
      </c>
      <c r="B17" s="45">
        <v>0</v>
      </c>
      <c r="C17" s="45">
        <v>0</v>
      </c>
      <c r="D17" s="45">
        <v>2</v>
      </c>
      <c r="E17" s="45">
        <v>0</v>
      </c>
      <c r="F17" s="45">
        <v>157.896</v>
      </c>
      <c r="G17" s="45">
        <v>269.452</v>
      </c>
      <c r="H17" s="45">
        <v>267.069</v>
      </c>
      <c r="I17" s="45">
        <v>300.496</v>
      </c>
      <c r="J17" s="298">
        <v>955.583</v>
      </c>
      <c r="K17" s="298">
        <v>713.937</v>
      </c>
      <c r="L17" s="298">
        <v>675.807</v>
      </c>
      <c r="M17" s="298">
        <v>655.378</v>
      </c>
      <c r="N17" s="298">
        <v>694.909</v>
      </c>
      <c r="O17" s="298">
        <v>725.428</v>
      </c>
      <c r="P17" s="298">
        <v>730.02</v>
      </c>
      <c r="Q17" s="189">
        <v>765.239</v>
      </c>
      <c r="R17" s="189">
        <v>723.361</v>
      </c>
      <c r="S17" s="189">
        <v>751.568</v>
      </c>
      <c r="T17" s="189">
        <v>765.14</v>
      </c>
      <c r="U17" s="189">
        <v>808.17</v>
      </c>
      <c r="V17" s="189">
        <v>873.198</v>
      </c>
      <c r="W17" s="189">
        <v>848.882</v>
      </c>
      <c r="X17" s="356"/>
    </row>
    <row r="18" spans="1:24" ht="18">
      <c r="A18" s="15" t="s">
        <v>541</v>
      </c>
      <c r="B18" s="45">
        <v>537.924</v>
      </c>
      <c r="C18" s="45">
        <v>575.776</v>
      </c>
      <c r="D18" s="45">
        <v>289.065</v>
      </c>
      <c r="E18" s="45">
        <v>231.359</v>
      </c>
      <c r="F18" s="45">
        <v>273.015</v>
      </c>
      <c r="G18" s="45">
        <v>294.648</v>
      </c>
      <c r="H18" s="45">
        <v>260.929</v>
      </c>
      <c r="I18" s="45">
        <v>218.655</v>
      </c>
      <c r="J18" s="298">
        <v>1503</v>
      </c>
      <c r="K18" s="298">
        <v>1615</v>
      </c>
      <c r="L18" s="298">
        <v>1544</v>
      </c>
      <c r="M18" s="298">
        <v>1622</v>
      </c>
      <c r="N18" s="298">
        <v>1523</v>
      </c>
      <c r="O18" s="298">
        <v>1562</v>
      </c>
      <c r="P18" s="298">
        <v>1881</v>
      </c>
      <c r="Q18" s="189">
        <v>1717</v>
      </c>
      <c r="R18" s="189">
        <v>1610</v>
      </c>
      <c r="S18" s="189">
        <v>1641</v>
      </c>
      <c r="T18" s="189">
        <v>1630</v>
      </c>
      <c r="U18" s="189">
        <v>1659</v>
      </c>
      <c r="V18" s="189">
        <v>1704</v>
      </c>
      <c r="W18" s="189">
        <v>1752</v>
      </c>
      <c r="X18" s="189"/>
    </row>
    <row r="19" spans="1:24" ht="18">
      <c r="A19" s="15" t="s">
        <v>542</v>
      </c>
      <c r="B19" s="45">
        <v>985.767</v>
      </c>
      <c r="C19" s="45">
        <v>1031.463</v>
      </c>
      <c r="D19" s="45">
        <v>1090.032</v>
      </c>
      <c r="E19" s="45">
        <v>1101.01</v>
      </c>
      <c r="F19" s="45">
        <v>1025.656</v>
      </c>
      <c r="G19" s="45">
        <v>771.271</v>
      </c>
      <c r="H19" s="45">
        <v>428.596</v>
      </c>
      <c r="I19" s="45">
        <v>402.198</v>
      </c>
      <c r="J19" s="298">
        <v>1211</v>
      </c>
      <c r="K19" s="298">
        <v>953</v>
      </c>
      <c r="L19" s="298">
        <v>994</v>
      </c>
      <c r="M19" s="298">
        <v>1041</v>
      </c>
      <c r="N19" s="298">
        <v>1045</v>
      </c>
      <c r="O19" s="298">
        <v>1068</v>
      </c>
      <c r="P19" s="298">
        <v>1061</v>
      </c>
      <c r="Q19" s="189">
        <v>1036</v>
      </c>
      <c r="R19" s="189">
        <v>1109</v>
      </c>
      <c r="S19" s="189">
        <v>1075</v>
      </c>
      <c r="T19" s="189">
        <v>990</v>
      </c>
      <c r="U19" s="189">
        <v>979</v>
      </c>
      <c r="V19" s="189">
        <v>990</v>
      </c>
      <c r="W19" s="189">
        <v>1095</v>
      </c>
      <c r="X19" s="189"/>
    </row>
    <row r="20" spans="1:24" ht="18">
      <c r="A20" s="15" t="s">
        <v>543</v>
      </c>
      <c r="B20" s="45">
        <v>32.432</v>
      </c>
      <c r="C20" s="45">
        <v>31.564</v>
      </c>
      <c r="D20" s="45">
        <v>62.737</v>
      </c>
      <c r="E20" s="45">
        <v>24.384</v>
      </c>
      <c r="F20" s="45">
        <v>23.933</v>
      </c>
      <c r="G20" s="45">
        <v>23.816</v>
      </c>
      <c r="H20" s="45">
        <v>24.118</v>
      </c>
      <c r="I20" s="45">
        <v>24.329</v>
      </c>
      <c r="J20" s="298">
        <v>52</v>
      </c>
      <c r="K20" s="298">
        <v>57</v>
      </c>
      <c r="L20" s="298">
        <v>53</v>
      </c>
      <c r="M20" s="298">
        <v>56</v>
      </c>
      <c r="N20" s="298">
        <v>58</v>
      </c>
      <c r="O20" s="298">
        <v>57</v>
      </c>
      <c r="P20" s="298">
        <v>59</v>
      </c>
      <c r="Q20" s="189">
        <v>60</v>
      </c>
      <c r="R20" s="189">
        <v>56</v>
      </c>
      <c r="S20" s="189">
        <v>56</v>
      </c>
      <c r="T20" s="189">
        <v>52</v>
      </c>
      <c r="U20" s="189">
        <v>49</v>
      </c>
      <c r="V20" s="189">
        <v>57</v>
      </c>
      <c r="W20" s="189">
        <v>55</v>
      </c>
      <c r="X20" s="189"/>
    </row>
    <row r="21" spans="1:24" ht="15">
      <c r="A21" s="15" t="s">
        <v>53</v>
      </c>
      <c r="B21" s="45">
        <v>217.992</v>
      </c>
      <c r="C21" s="45">
        <v>314.296</v>
      </c>
      <c r="D21" s="45">
        <v>341.401</v>
      </c>
      <c r="E21" s="45">
        <v>321.921</v>
      </c>
      <c r="F21" s="45">
        <v>81.895</v>
      </c>
      <c r="G21" s="45">
        <v>2.564</v>
      </c>
      <c r="H21" s="45">
        <v>4.358</v>
      </c>
      <c r="I21" s="45">
        <v>3.854</v>
      </c>
      <c r="J21" s="299" t="s">
        <v>41</v>
      </c>
      <c r="K21" s="299" t="s">
        <v>41</v>
      </c>
      <c r="L21" s="190">
        <v>0</v>
      </c>
      <c r="M21" s="190">
        <v>0</v>
      </c>
      <c r="N21" s="190">
        <v>0</v>
      </c>
      <c r="O21" s="190">
        <v>0</v>
      </c>
      <c r="P21" s="190">
        <v>0</v>
      </c>
      <c r="Q21" s="190">
        <v>0</v>
      </c>
      <c r="R21" s="190">
        <v>0</v>
      </c>
      <c r="S21" s="190">
        <v>0</v>
      </c>
      <c r="T21" s="190">
        <v>0</v>
      </c>
      <c r="U21" s="190">
        <v>0</v>
      </c>
      <c r="V21" s="190">
        <v>0</v>
      </c>
      <c r="W21" s="189">
        <v>0</v>
      </c>
      <c r="X21" s="190"/>
    </row>
    <row r="22" spans="1:24" ht="18">
      <c r="A22" s="15" t="s">
        <v>572</v>
      </c>
      <c r="B22" s="45">
        <v>24.051</v>
      </c>
      <c r="C22" s="45">
        <v>24.587</v>
      </c>
      <c r="D22" s="45">
        <v>45.009</v>
      </c>
      <c r="E22" s="45">
        <v>17.438</v>
      </c>
      <c r="F22" s="45">
        <v>19.057</v>
      </c>
      <c r="G22" s="45">
        <v>32.901</v>
      </c>
      <c r="H22" s="45">
        <v>17.637</v>
      </c>
      <c r="I22" s="45">
        <v>9.645</v>
      </c>
      <c r="J22" s="298">
        <v>11</v>
      </c>
      <c r="K22" s="298">
        <v>12</v>
      </c>
      <c r="L22" s="298">
        <v>6</v>
      </c>
      <c r="M22" s="298">
        <v>18</v>
      </c>
      <c r="N22" s="298">
        <v>12</v>
      </c>
      <c r="O22" s="298">
        <v>5</v>
      </c>
      <c r="P22" s="298">
        <v>6</v>
      </c>
      <c r="Q22" s="189">
        <v>8</v>
      </c>
      <c r="R22" s="189">
        <v>3</v>
      </c>
      <c r="S22" s="189">
        <v>2</v>
      </c>
      <c r="T22" s="189">
        <v>2</v>
      </c>
      <c r="U22" s="189">
        <v>1</v>
      </c>
      <c r="V22" s="190">
        <v>0</v>
      </c>
      <c r="W22" s="189">
        <v>1</v>
      </c>
      <c r="X22" s="189"/>
    </row>
    <row r="23" spans="1:23" ht="15">
      <c r="A23" s="15"/>
      <c r="B23" s="15"/>
      <c r="C23" s="15"/>
      <c r="E23" s="17"/>
      <c r="F23" s="46"/>
      <c r="G23" s="46"/>
      <c r="H23" s="47"/>
      <c r="I23" s="50"/>
      <c r="J23" s="46"/>
      <c r="K23" s="47"/>
      <c r="L23" s="46"/>
      <c r="M23" s="15"/>
      <c r="N23" s="22"/>
      <c r="O23" s="22"/>
      <c r="P23" s="22"/>
      <c r="Q23" s="22"/>
      <c r="R23" s="15"/>
      <c r="S23" s="15"/>
      <c r="T23" s="15"/>
      <c r="U23" s="15"/>
      <c r="W23" s="391"/>
    </row>
    <row r="24" spans="1:23" ht="15">
      <c r="A24" s="198" t="s">
        <v>8</v>
      </c>
      <c r="B24" s="199">
        <f aca="true" t="shared" si="0" ref="B24:N24">SUM(B5:B22)</f>
        <v>40924.810999999994</v>
      </c>
      <c r="C24" s="199">
        <f t="shared" si="0"/>
        <v>40161.659999999996</v>
      </c>
      <c r="D24" s="370">
        <f t="shared" si="0"/>
        <v>44126.479</v>
      </c>
      <c r="E24" s="199">
        <f t="shared" si="0"/>
        <v>45793.946</v>
      </c>
      <c r="F24" s="199">
        <f t="shared" si="0"/>
        <v>48754.663</v>
      </c>
      <c r="G24" s="199">
        <f t="shared" si="0"/>
        <v>60508.04499999999</v>
      </c>
      <c r="H24" s="295">
        <f t="shared" si="0"/>
        <v>69034.23300000001</v>
      </c>
      <c r="I24" s="295">
        <f t="shared" si="0"/>
        <v>73848.827</v>
      </c>
      <c r="J24" s="199">
        <f t="shared" si="0"/>
        <v>79061.366</v>
      </c>
      <c r="K24" s="295">
        <f t="shared" si="0"/>
        <v>77057.126</v>
      </c>
      <c r="L24" s="295">
        <f t="shared" si="0"/>
        <v>77011.80900000001</v>
      </c>
      <c r="M24" s="295">
        <f t="shared" si="0"/>
        <v>80788.288</v>
      </c>
      <c r="N24" s="295">
        <f t="shared" si="0"/>
        <v>80956.40699999999</v>
      </c>
      <c r="O24" s="295">
        <f aca="true" t="shared" si="1" ref="O24:T24">SUM(O5:O22)</f>
        <v>79417.426</v>
      </c>
      <c r="P24" s="295">
        <f t="shared" si="1"/>
        <v>83259.81300000001</v>
      </c>
      <c r="Q24" s="295">
        <f t="shared" si="1"/>
        <v>66102.628</v>
      </c>
      <c r="R24" s="295">
        <f t="shared" si="1"/>
        <v>50227.903999999995</v>
      </c>
      <c r="S24" s="295">
        <f t="shared" si="1"/>
        <v>50886.007</v>
      </c>
      <c r="T24" s="295">
        <f t="shared" si="1"/>
        <v>47531.759999999995</v>
      </c>
      <c r="U24" s="295">
        <f>SUM(U5:U22)</f>
        <v>45161.97</v>
      </c>
      <c r="V24" s="295">
        <f>SUM(V5:V22)</f>
        <v>52200.42</v>
      </c>
      <c r="W24" s="295">
        <f>SUM(W5:W22)</f>
        <v>54224.87299999999</v>
      </c>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1" t="s">
        <v>474</v>
      </c>
      <c r="B26" s="131"/>
      <c r="C26" s="131"/>
      <c r="D26" s="131"/>
      <c r="E26" s="131"/>
      <c r="F26" s="131"/>
      <c r="G26" s="131"/>
      <c r="H26" s="131"/>
      <c r="I26" s="131"/>
      <c r="J26" s="26"/>
      <c r="K26" s="26"/>
      <c r="L26" s="26"/>
      <c r="M26" s="26"/>
      <c r="N26" s="26"/>
      <c r="O26" s="26"/>
      <c r="P26" s="26"/>
      <c r="Q26" s="26"/>
      <c r="R26" s="26"/>
      <c r="S26" s="26"/>
      <c r="T26" s="26"/>
    </row>
    <row r="27" spans="1:20" ht="15" customHeight="1">
      <c r="A27" t="s">
        <v>401</v>
      </c>
      <c r="J27" s="26"/>
      <c r="K27" s="26"/>
      <c r="L27" s="26"/>
      <c r="M27" s="26"/>
      <c r="N27" s="26"/>
      <c r="O27" s="26"/>
      <c r="P27" s="26"/>
      <c r="Q27" s="26"/>
      <c r="R27" s="26"/>
      <c r="S27" s="26"/>
      <c r="T27" s="26"/>
    </row>
    <row r="28" spans="1:20" ht="14.25" customHeight="1">
      <c r="A28" t="s">
        <v>361</v>
      </c>
      <c r="J28" s="26"/>
      <c r="K28" s="26"/>
      <c r="L28" s="26"/>
      <c r="M28" s="26"/>
      <c r="N28" s="26"/>
      <c r="O28" s="26"/>
      <c r="P28" s="26"/>
      <c r="Q28" s="26"/>
      <c r="R28" s="26"/>
      <c r="S28" s="26"/>
      <c r="T28" s="26"/>
    </row>
    <row r="29" spans="1:22" ht="42.75" customHeight="1">
      <c r="A29" s="453" t="s">
        <v>574</v>
      </c>
      <c r="B29" s="454"/>
      <c r="C29" s="454"/>
      <c r="D29" s="454"/>
      <c r="E29" s="454"/>
      <c r="F29" s="454"/>
      <c r="G29" s="454"/>
      <c r="H29" s="454"/>
      <c r="I29" s="454"/>
      <c r="J29" s="454"/>
      <c r="K29" s="454"/>
      <c r="L29" s="454"/>
      <c r="M29" s="454"/>
      <c r="N29" s="454"/>
      <c r="O29" s="454"/>
      <c r="P29" s="454"/>
      <c r="Q29" s="454"/>
      <c r="R29" s="454"/>
      <c r="S29" s="454"/>
      <c r="T29" s="454"/>
      <c r="U29" s="454"/>
      <c r="V29" s="454"/>
    </row>
  </sheetData>
  <sheetProtection/>
  <mergeCells count="1">
    <mergeCell ref="A29:V29"/>
  </mergeCells>
  <printOptions/>
  <pageMargins left="0.75" right="0.75" top="1" bottom="1" header="0.5" footer="0.5"/>
  <pageSetup fitToHeight="1" fitToWidth="1" horizontalDpi="600" verticalDpi="600" orientation="portrait" paperSize="9" scale="61" r:id="rId1"/>
  <headerFooter alignWithMargins="0">
    <oddHeader>&amp;R&amp;"Arial,Bold"&amp;18AIR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C106"/>
  <sheetViews>
    <sheetView zoomScale="75" zoomScaleNormal="75" zoomScalePageLayoutView="0" workbookViewId="0" topLeftCell="A1">
      <selection activeCell="T4" sqref="T4"/>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7" t="s">
        <v>610</v>
      </c>
      <c r="B1" s="33"/>
      <c r="C1" s="33"/>
      <c r="D1" s="33"/>
      <c r="E1" s="33"/>
      <c r="F1" s="33"/>
      <c r="G1" s="33"/>
      <c r="H1" s="33"/>
      <c r="I1" s="33"/>
      <c r="J1" s="33"/>
      <c r="K1" s="33"/>
      <c r="L1" s="33"/>
      <c r="M1" s="33"/>
      <c r="N1" s="33"/>
      <c r="O1" s="142"/>
      <c r="Q1" s="33"/>
      <c r="R1" s="33"/>
    </row>
    <row r="2" spans="1:18" s="15" customFormat="1" ht="27" customHeight="1">
      <c r="A2" s="282"/>
      <c r="B2" s="280" t="s">
        <v>464</v>
      </c>
      <c r="C2" s="281"/>
      <c r="D2" s="281"/>
      <c r="E2" s="281"/>
      <c r="F2" s="282"/>
      <c r="G2" s="280" t="s">
        <v>465</v>
      </c>
      <c r="H2" s="281"/>
      <c r="I2" s="281"/>
      <c r="J2" s="200"/>
      <c r="K2" s="317"/>
      <c r="L2" s="459" t="s">
        <v>439</v>
      </c>
      <c r="M2" s="459"/>
      <c r="N2" s="459"/>
      <c r="O2" s="459"/>
      <c r="P2" s="459"/>
      <c r="Q2" s="317"/>
      <c r="R2" s="461" t="s">
        <v>440</v>
      </c>
    </row>
    <row r="3" spans="1:18" s="15" customFormat="1" ht="27" customHeight="1">
      <c r="A3" s="33"/>
      <c r="B3" s="459" t="s">
        <v>378</v>
      </c>
      <c r="C3" s="460"/>
      <c r="D3" s="459" t="s">
        <v>437</v>
      </c>
      <c r="E3" s="459"/>
      <c r="F3" s="33"/>
      <c r="G3" s="459" t="s">
        <v>378</v>
      </c>
      <c r="H3" s="460"/>
      <c r="I3" s="459" t="s">
        <v>437</v>
      </c>
      <c r="J3" s="459"/>
      <c r="K3" s="185"/>
      <c r="L3" s="457" t="s">
        <v>441</v>
      </c>
      <c r="M3" s="457" t="s">
        <v>437</v>
      </c>
      <c r="N3" s="357"/>
      <c r="O3" s="457" t="s">
        <v>468</v>
      </c>
      <c r="P3" s="457" t="s">
        <v>469</v>
      </c>
      <c r="Q3" s="185"/>
      <c r="R3" s="462"/>
    </row>
    <row r="4" spans="1:18" ht="42.75" customHeight="1">
      <c r="A4" s="283" t="s">
        <v>54</v>
      </c>
      <c r="B4" s="284" t="s">
        <v>468</v>
      </c>
      <c r="C4" s="284" t="s">
        <v>529</v>
      </c>
      <c r="D4" s="284" t="s">
        <v>468</v>
      </c>
      <c r="E4" s="284" t="s">
        <v>529</v>
      </c>
      <c r="F4" s="284"/>
      <c r="G4" s="284" t="s">
        <v>468</v>
      </c>
      <c r="H4" s="284" t="s">
        <v>529</v>
      </c>
      <c r="I4" s="284" t="s">
        <v>468</v>
      </c>
      <c r="J4" s="284" t="s">
        <v>529</v>
      </c>
      <c r="K4" s="284"/>
      <c r="L4" s="458"/>
      <c r="M4" s="458"/>
      <c r="N4" s="286"/>
      <c r="O4" s="458"/>
      <c r="P4" s="458"/>
      <c r="Q4" s="286"/>
      <c r="R4" s="463"/>
    </row>
    <row r="5" spans="1:19" ht="14.25" customHeight="1">
      <c r="A5" s="15"/>
      <c r="B5" s="298"/>
      <c r="C5" s="298"/>
      <c r="D5" s="299"/>
      <c r="E5" s="28"/>
      <c r="F5" s="29"/>
      <c r="G5" s="298"/>
      <c r="H5" s="298"/>
      <c r="I5" s="298"/>
      <c r="J5" s="298"/>
      <c r="K5" s="298"/>
      <c r="L5" s="15"/>
      <c r="M5" s="15"/>
      <c r="N5" s="15"/>
      <c r="O5" s="180"/>
      <c r="P5" s="41"/>
      <c r="Q5" s="33"/>
      <c r="R5" s="312" t="s">
        <v>438</v>
      </c>
      <c r="S5" s="19"/>
    </row>
    <row r="6" spans="1:19" ht="21" customHeight="1">
      <c r="A6" s="15" t="s">
        <v>39</v>
      </c>
      <c r="B6" s="303">
        <v>12.4</v>
      </c>
      <c r="C6" s="303">
        <v>7.5</v>
      </c>
      <c r="D6" s="304">
        <v>10.7</v>
      </c>
      <c r="E6" s="32">
        <v>5.5</v>
      </c>
      <c r="F6" s="32"/>
      <c r="G6" s="303">
        <v>33.8</v>
      </c>
      <c r="H6" s="303">
        <v>3</v>
      </c>
      <c r="I6" s="303">
        <v>24.3</v>
      </c>
      <c r="J6" s="303">
        <v>2.9</v>
      </c>
      <c r="K6" s="305"/>
      <c r="L6" s="306">
        <f>B6+C6+G6+H6</f>
        <v>56.699999999999996</v>
      </c>
      <c r="M6" s="306">
        <f>D6+E6+I6+J6</f>
        <v>43.4</v>
      </c>
      <c r="N6" s="307"/>
      <c r="O6" s="308">
        <f aca="true" t="shared" si="0" ref="O6:P9">B6+D6+G6+I6</f>
        <v>81.2</v>
      </c>
      <c r="P6" s="309">
        <f t="shared" si="0"/>
        <v>18.9</v>
      </c>
      <c r="Q6" s="33"/>
      <c r="R6" s="310">
        <f>L6+M6</f>
        <v>100.1</v>
      </c>
      <c r="S6" s="19"/>
    </row>
    <row r="7" spans="1:19" ht="15">
      <c r="A7" s="15" t="s">
        <v>44</v>
      </c>
      <c r="B7" s="303">
        <v>4.4</v>
      </c>
      <c r="C7" s="303">
        <v>3.6</v>
      </c>
      <c r="D7" s="304">
        <v>26.6</v>
      </c>
      <c r="E7" s="32">
        <v>17.8</v>
      </c>
      <c r="F7" s="32"/>
      <c r="G7" s="303">
        <v>21.2</v>
      </c>
      <c r="H7" s="304">
        <v>1.3</v>
      </c>
      <c r="I7" s="303">
        <v>20.7</v>
      </c>
      <c r="J7" s="304">
        <v>4.4</v>
      </c>
      <c r="K7" s="311"/>
      <c r="L7" s="306">
        <f>B7+C7+G7+H7</f>
        <v>30.5</v>
      </c>
      <c r="M7" s="306">
        <f>D7+E7+I7+J7</f>
        <v>69.50000000000001</v>
      </c>
      <c r="N7" s="245"/>
      <c r="O7" s="308">
        <f t="shared" si="0"/>
        <v>72.9</v>
      </c>
      <c r="P7" s="309">
        <f t="shared" si="0"/>
        <v>27.1</v>
      </c>
      <c r="Q7" s="33"/>
      <c r="R7" s="310">
        <f>L7+M7</f>
        <v>100.00000000000001</v>
      </c>
      <c r="S7" s="34"/>
    </row>
    <row r="8" spans="1:19" ht="15">
      <c r="A8" s="15" t="s">
        <v>45</v>
      </c>
      <c r="B8" s="303">
        <v>2.5</v>
      </c>
      <c r="C8" s="303">
        <v>2.1</v>
      </c>
      <c r="D8" s="304">
        <v>38.9</v>
      </c>
      <c r="E8" s="32">
        <v>7.1</v>
      </c>
      <c r="F8" s="32"/>
      <c r="G8" s="303">
        <v>20.7</v>
      </c>
      <c r="H8" s="304">
        <v>1.2</v>
      </c>
      <c r="I8" s="303">
        <v>24.5</v>
      </c>
      <c r="J8" s="304">
        <v>3.1</v>
      </c>
      <c r="K8" s="311"/>
      <c r="L8" s="306">
        <f>B8+C8+G8+H8</f>
        <v>26.499999999999996</v>
      </c>
      <c r="M8" s="306">
        <f>D8+E8+I8+J8</f>
        <v>73.6</v>
      </c>
      <c r="N8" s="245"/>
      <c r="O8" s="308">
        <f t="shared" si="0"/>
        <v>86.6</v>
      </c>
      <c r="P8" s="309">
        <f t="shared" si="0"/>
        <v>13.499999999999998</v>
      </c>
      <c r="Q8" s="33"/>
      <c r="R8" s="310">
        <f>L8+M8</f>
        <v>100.1</v>
      </c>
      <c r="S8" s="34"/>
    </row>
    <row r="9" spans="1:19" ht="15">
      <c r="A9" s="15" t="s">
        <v>46</v>
      </c>
      <c r="B9" s="303">
        <v>1</v>
      </c>
      <c r="C9" s="303">
        <v>0.5</v>
      </c>
      <c r="D9" s="304">
        <v>1.6</v>
      </c>
      <c r="E9" s="32">
        <v>3</v>
      </c>
      <c r="F9" s="32"/>
      <c r="G9" s="303">
        <v>29.7</v>
      </c>
      <c r="H9" s="304">
        <v>1.3</v>
      </c>
      <c r="I9" s="303">
        <v>56.4</v>
      </c>
      <c r="J9" s="304">
        <v>6.6</v>
      </c>
      <c r="K9" s="311"/>
      <c r="L9" s="306">
        <f>B9+C9+G9+H9</f>
        <v>32.5</v>
      </c>
      <c r="M9" s="306">
        <f>D9+E9+I9+J9</f>
        <v>67.6</v>
      </c>
      <c r="N9" s="245"/>
      <c r="O9" s="308">
        <f t="shared" si="0"/>
        <v>88.69999999999999</v>
      </c>
      <c r="P9" s="309">
        <f t="shared" si="0"/>
        <v>11.399999999999999</v>
      </c>
      <c r="Q9" s="279"/>
      <c r="R9" s="310">
        <f>L9+M9</f>
        <v>100.1</v>
      </c>
      <c r="S9" s="19"/>
    </row>
    <row r="10" spans="1:20" ht="6" customHeight="1">
      <c r="A10" s="198"/>
      <c r="B10" s="288"/>
      <c r="C10" s="288"/>
      <c r="D10" s="288"/>
      <c r="E10" s="288"/>
      <c r="F10" s="289"/>
      <c r="G10" s="288"/>
      <c r="H10" s="288"/>
      <c r="I10" s="288"/>
      <c r="J10" s="288"/>
      <c r="K10" s="288"/>
      <c r="L10" s="288"/>
      <c r="M10" s="288"/>
      <c r="N10" s="288"/>
      <c r="O10" s="288"/>
      <c r="P10" s="288"/>
      <c r="Q10" s="288"/>
      <c r="R10" s="288"/>
      <c r="T10" s="48"/>
    </row>
    <row r="11" spans="1:20" s="340" customFormat="1" ht="16.5" customHeight="1">
      <c r="A11" s="275" t="s">
        <v>474</v>
      </c>
      <c r="B11" s="343"/>
      <c r="C11" s="343"/>
      <c r="D11" s="343"/>
      <c r="E11" s="343"/>
      <c r="F11" s="344"/>
      <c r="G11" s="343"/>
      <c r="H11" s="343"/>
      <c r="I11" s="343"/>
      <c r="J11" s="343"/>
      <c r="K11" s="343"/>
      <c r="L11" s="343"/>
      <c r="M11" s="343"/>
      <c r="N11" s="343"/>
      <c r="O11" s="343"/>
      <c r="P11" s="343"/>
      <c r="Q11" s="343"/>
      <c r="R11" s="343"/>
      <c r="T11" s="343"/>
    </row>
    <row r="12" spans="1:18" s="340" customFormat="1" ht="12.75">
      <c r="A12" s="340" t="s">
        <v>442</v>
      </c>
      <c r="O12" s="345"/>
      <c r="P12" s="345"/>
      <c r="Q12" s="346"/>
      <c r="R12" s="346"/>
    </row>
    <row r="13" ht="12.75">
      <c r="D13" s="19"/>
    </row>
    <row r="14" spans="1:17" s="15" customFormat="1" ht="18.75">
      <c r="A14" s="37" t="s">
        <v>573</v>
      </c>
      <c r="B14" s="33"/>
      <c r="C14" s="33"/>
      <c r="D14" s="33"/>
      <c r="E14" s="33"/>
      <c r="F14" s="33"/>
      <c r="G14" s="33"/>
      <c r="H14" s="33"/>
      <c r="I14" s="33"/>
      <c r="J14" s="33"/>
      <c r="K14" s="33"/>
      <c r="L14" s="33"/>
      <c r="M14" s="33"/>
      <c r="N14" s="33"/>
      <c r="O14" s="33"/>
      <c r="P14" s="33"/>
      <c r="Q14" s="33"/>
    </row>
    <row r="15" spans="1:16" s="15" customFormat="1" ht="17.25" customHeight="1">
      <c r="A15" s="291"/>
      <c r="B15" s="291"/>
      <c r="C15" s="280" t="s">
        <v>450</v>
      </c>
      <c r="D15" s="260"/>
      <c r="E15" s="260"/>
      <c r="F15" s="291"/>
      <c r="G15" s="459" t="s">
        <v>451</v>
      </c>
      <c r="H15" s="459"/>
      <c r="I15" s="459"/>
      <c r="J15" s="459"/>
      <c r="K15" s="291"/>
      <c r="L15" s="282"/>
      <c r="M15" s="282"/>
      <c r="N15" s="282"/>
      <c r="O15" s="282"/>
      <c r="P15" s="292"/>
    </row>
    <row r="16" spans="1:16" s="15" customFormat="1" ht="47.25" customHeight="1">
      <c r="A16" s="257" t="s">
        <v>471</v>
      </c>
      <c r="B16" s="216"/>
      <c r="C16" s="284" t="s">
        <v>447</v>
      </c>
      <c r="D16" s="284" t="s">
        <v>446</v>
      </c>
      <c r="E16" s="284" t="s">
        <v>466</v>
      </c>
      <c r="F16" s="216"/>
      <c r="G16" s="284" t="s">
        <v>443</v>
      </c>
      <c r="H16" s="284" t="s">
        <v>444</v>
      </c>
      <c r="I16" s="284" t="s">
        <v>445</v>
      </c>
      <c r="J16" s="284" t="s">
        <v>467</v>
      </c>
      <c r="K16" s="216"/>
      <c r="L16" s="293"/>
      <c r="M16" s="293" t="s">
        <v>449</v>
      </c>
      <c r="N16" s="293"/>
      <c r="O16" s="198"/>
      <c r="P16" s="293" t="s">
        <v>473</v>
      </c>
    </row>
    <row r="17" spans="2:16" s="15" customFormat="1" ht="15" customHeight="1">
      <c r="B17" s="134"/>
      <c r="C17" s="298"/>
      <c r="D17" s="298"/>
      <c r="E17" s="166"/>
      <c r="F17" s="18"/>
      <c r="G17" s="18"/>
      <c r="H17" s="18"/>
      <c r="I17" s="298"/>
      <c r="J17" s="166"/>
      <c r="K17" s="18"/>
      <c r="L17" s="189"/>
      <c r="M17" s="189"/>
      <c r="N17" s="189"/>
      <c r="O17" s="49"/>
      <c r="P17" s="302" t="s">
        <v>438</v>
      </c>
    </row>
    <row r="18" spans="1:16" s="15" customFormat="1" ht="20.25" customHeight="1">
      <c r="A18" s="15" t="s">
        <v>39</v>
      </c>
      <c r="B18" s="134">
        <v>1975</v>
      </c>
      <c r="C18" s="313">
        <v>13</v>
      </c>
      <c r="D18" s="313">
        <v>0</v>
      </c>
      <c r="E18" s="164">
        <f aca="true" t="shared" si="1" ref="E18:E25">C18+D18</f>
        <v>13</v>
      </c>
      <c r="F18" s="18"/>
      <c r="G18" s="313">
        <v>50</v>
      </c>
      <c r="H18" s="313">
        <v>7</v>
      </c>
      <c r="I18" s="313">
        <v>28</v>
      </c>
      <c r="J18" s="164">
        <f aca="true" t="shared" si="2" ref="J18:J25">G18+H18+I18</f>
        <v>85</v>
      </c>
      <c r="K18" s="18"/>
      <c r="L18" s="189"/>
      <c r="M18" s="313">
        <v>3</v>
      </c>
      <c r="N18" s="189"/>
      <c r="P18" s="164">
        <f aca="true" t="shared" si="3" ref="P18:P25">E18+J18+M18</f>
        <v>101</v>
      </c>
    </row>
    <row r="19" spans="2:16" s="15" customFormat="1" ht="13.5" customHeight="1">
      <c r="B19" s="134">
        <v>1982</v>
      </c>
      <c r="C19" s="313">
        <v>9</v>
      </c>
      <c r="D19" s="313">
        <v>0</v>
      </c>
      <c r="E19" s="164">
        <f t="shared" si="1"/>
        <v>9</v>
      </c>
      <c r="F19" s="18"/>
      <c r="G19" s="313">
        <v>50</v>
      </c>
      <c r="H19" s="313">
        <v>8</v>
      </c>
      <c r="I19" s="313">
        <v>30</v>
      </c>
      <c r="J19" s="164">
        <f t="shared" si="2"/>
        <v>88</v>
      </c>
      <c r="K19" s="18"/>
      <c r="L19" s="189"/>
      <c r="M19" s="313">
        <v>3</v>
      </c>
      <c r="N19" s="189"/>
      <c r="P19" s="164">
        <f t="shared" si="3"/>
        <v>100</v>
      </c>
    </row>
    <row r="20" spans="2:16" s="15" customFormat="1" ht="13.5" customHeight="1">
      <c r="B20" s="134">
        <v>1990</v>
      </c>
      <c r="C20" s="313">
        <v>6</v>
      </c>
      <c r="D20" s="313">
        <v>0</v>
      </c>
      <c r="E20" s="164">
        <f t="shared" si="1"/>
        <v>6</v>
      </c>
      <c r="F20" s="18"/>
      <c r="G20" s="313">
        <v>49</v>
      </c>
      <c r="H20" s="313">
        <v>8</v>
      </c>
      <c r="I20" s="313">
        <v>36</v>
      </c>
      <c r="J20" s="164">
        <f t="shared" si="2"/>
        <v>93</v>
      </c>
      <c r="K20" s="18"/>
      <c r="L20" s="189"/>
      <c r="M20" s="313">
        <v>1</v>
      </c>
      <c r="N20" s="189"/>
      <c r="P20" s="164">
        <f t="shared" si="3"/>
        <v>100</v>
      </c>
    </row>
    <row r="21" spans="2:16" s="15" customFormat="1" ht="13.5" customHeight="1">
      <c r="B21" s="134">
        <v>1996</v>
      </c>
      <c r="C21" s="313">
        <v>5</v>
      </c>
      <c r="D21" s="313">
        <v>0</v>
      </c>
      <c r="E21" s="164">
        <f t="shared" si="1"/>
        <v>5</v>
      </c>
      <c r="F21" s="18"/>
      <c r="G21" s="313">
        <v>55</v>
      </c>
      <c r="H21" s="313">
        <v>7</v>
      </c>
      <c r="I21" s="313">
        <v>32</v>
      </c>
      <c r="J21" s="164">
        <f t="shared" si="2"/>
        <v>94</v>
      </c>
      <c r="K21" s="18"/>
      <c r="L21" s="189"/>
      <c r="M21" s="313">
        <v>1</v>
      </c>
      <c r="N21" s="189"/>
      <c r="P21" s="164">
        <f t="shared" si="3"/>
        <v>100</v>
      </c>
    </row>
    <row r="22" spans="2:16" s="15" customFormat="1" ht="14.25" customHeight="1">
      <c r="B22" s="134">
        <v>2001</v>
      </c>
      <c r="C22" s="303">
        <v>4.7</v>
      </c>
      <c r="D22" s="304">
        <v>0</v>
      </c>
      <c r="E22" s="314">
        <f t="shared" si="1"/>
        <v>4.7</v>
      </c>
      <c r="F22" s="132"/>
      <c r="G22" s="132">
        <v>49.2</v>
      </c>
      <c r="H22" s="304">
        <v>5.2</v>
      </c>
      <c r="I22" s="304">
        <v>38.8</v>
      </c>
      <c r="J22" s="314">
        <f t="shared" si="2"/>
        <v>93.2</v>
      </c>
      <c r="K22" s="132"/>
      <c r="L22" s="134"/>
      <c r="M22" s="303">
        <v>2.1</v>
      </c>
      <c r="N22" s="303"/>
      <c r="O22" s="245"/>
      <c r="P22" s="164">
        <f t="shared" si="3"/>
        <v>100</v>
      </c>
    </row>
    <row r="23" spans="2:16" s="15" customFormat="1" ht="14.25" customHeight="1">
      <c r="B23" s="134">
        <v>2005</v>
      </c>
      <c r="C23" s="303">
        <v>6.2</v>
      </c>
      <c r="D23" s="304">
        <v>0</v>
      </c>
      <c r="E23" s="314">
        <f t="shared" si="1"/>
        <v>6.2</v>
      </c>
      <c r="F23" s="132"/>
      <c r="G23" s="132">
        <v>49.5</v>
      </c>
      <c r="H23" s="304">
        <v>6.1</v>
      </c>
      <c r="I23" s="304">
        <v>36.9</v>
      </c>
      <c r="J23" s="314">
        <f t="shared" si="2"/>
        <v>92.5</v>
      </c>
      <c r="K23" s="314"/>
      <c r="L23" s="134"/>
      <c r="M23" s="303">
        <v>1.3</v>
      </c>
      <c r="N23" s="303"/>
      <c r="O23" s="245"/>
      <c r="P23" s="164">
        <f t="shared" si="3"/>
        <v>100</v>
      </c>
    </row>
    <row r="24" spans="2:16" s="15" customFormat="1" ht="14.25" customHeight="1">
      <c r="B24" s="134">
        <v>2009</v>
      </c>
      <c r="C24" s="303">
        <v>5.4</v>
      </c>
      <c r="D24" s="304">
        <v>2.5</v>
      </c>
      <c r="E24" s="314">
        <f t="shared" si="1"/>
        <v>7.9</v>
      </c>
      <c r="F24" s="132"/>
      <c r="G24" s="132">
        <v>49.2</v>
      </c>
      <c r="H24" s="304">
        <v>4.3</v>
      </c>
      <c r="I24" s="304">
        <v>36.2</v>
      </c>
      <c r="J24" s="314">
        <f t="shared" si="2"/>
        <v>89.7</v>
      </c>
      <c r="K24" s="314"/>
      <c r="L24" s="134"/>
      <c r="M24" s="303">
        <v>2.4</v>
      </c>
      <c r="N24" s="303"/>
      <c r="O24" s="245"/>
      <c r="P24" s="164">
        <f t="shared" si="3"/>
        <v>100.00000000000001</v>
      </c>
    </row>
    <row r="25" spans="2:29" s="15" customFormat="1" ht="14.25" customHeight="1">
      <c r="B25" s="134">
        <v>2013</v>
      </c>
      <c r="C25" s="303">
        <v>10.1</v>
      </c>
      <c r="D25" s="304">
        <v>4</v>
      </c>
      <c r="E25" s="314">
        <f t="shared" si="1"/>
        <v>14.1</v>
      </c>
      <c r="G25" s="132">
        <v>43.9</v>
      </c>
      <c r="H25" s="132">
        <v>3.9</v>
      </c>
      <c r="I25" s="304">
        <v>36.2</v>
      </c>
      <c r="J25" s="314">
        <f t="shared" si="2"/>
        <v>84</v>
      </c>
      <c r="L25" s="314"/>
      <c r="M25" s="132">
        <v>1.9</v>
      </c>
      <c r="N25" s="134"/>
      <c r="O25" s="303"/>
      <c r="P25" s="164">
        <f t="shared" si="3"/>
        <v>100</v>
      </c>
      <c r="Q25" s="164"/>
      <c r="U25" s="416"/>
      <c r="V25" s="416"/>
      <c r="W25" s="416"/>
      <c r="X25" s="416"/>
      <c r="Y25" s="416"/>
      <c r="Z25" s="416"/>
      <c r="AA25" s="416"/>
      <c r="AB25" s="416"/>
      <c r="AC25" s="416"/>
    </row>
    <row r="26" spans="2:16" s="15" customFormat="1" ht="6" customHeight="1">
      <c r="B26" s="134"/>
      <c r="C26" s="303"/>
      <c r="D26" s="304"/>
      <c r="E26" s="314"/>
      <c r="F26" s="132"/>
      <c r="G26" s="132"/>
      <c r="H26" s="304"/>
      <c r="I26" s="304"/>
      <c r="J26" s="314"/>
      <c r="K26" s="132"/>
      <c r="L26" s="134"/>
      <c r="M26" s="303"/>
      <c r="N26" s="303"/>
      <c r="O26" s="245"/>
      <c r="P26" s="164"/>
    </row>
    <row r="27" spans="1:16" s="15" customFormat="1" ht="15">
      <c r="A27" s="15" t="s">
        <v>44</v>
      </c>
      <c r="B27" s="134">
        <v>1970</v>
      </c>
      <c r="C27" s="313">
        <v>24</v>
      </c>
      <c r="D27" s="313">
        <v>0</v>
      </c>
      <c r="E27" s="164">
        <f aca="true" t="shared" si="4" ref="E27:E32">C27+D27</f>
        <v>24</v>
      </c>
      <c r="F27" s="132"/>
      <c r="G27" s="313">
        <v>54</v>
      </c>
      <c r="H27" s="313">
        <v>6</v>
      </c>
      <c r="I27" s="313">
        <v>13</v>
      </c>
      <c r="J27" s="164">
        <f aca="true" t="shared" si="5" ref="J27:J32">G27+H27+I27</f>
        <v>73</v>
      </c>
      <c r="K27" s="132"/>
      <c r="L27" s="134"/>
      <c r="M27" s="313">
        <v>3</v>
      </c>
      <c r="N27" s="303"/>
      <c r="O27" s="245"/>
      <c r="P27" s="164">
        <f aca="true" t="shared" si="6" ref="P27:P32">E27+J27+M27</f>
        <v>100</v>
      </c>
    </row>
    <row r="28" spans="2:16" s="15" customFormat="1" ht="15">
      <c r="B28" s="134">
        <v>1975</v>
      </c>
      <c r="C28" s="313">
        <v>22</v>
      </c>
      <c r="D28" s="313">
        <v>0</v>
      </c>
      <c r="E28" s="164">
        <f t="shared" si="4"/>
        <v>22</v>
      </c>
      <c r="F28" s="132"/>
      <c r="G28" s="313">
        <v>55</v>
      </c>
      <c r="H28" s="313">
        <v>8</v>
      </c>
      <c r="I28" s="313">
        <v>14</v>
      </c>
      <c r="J28" s="164">
        <f t="shared" si="5"/>
        <v>77</v>
      </c>
      <c r="K28" s="132"/>
      <c r="L28" s="134"/>
      <c r="M28" s="313">
        <v>1</v>
      </c>
      <c r="N28" s="303"/>
      <c r="O28" s="245"/>
      <c r="P28" s="164">
        <f t="shared" si="6"/>
        <v>100</v>
      </c>
    </row>
    <row r="29" spans="2:16" s="15" customFormat="1" ht="15">
      <c r="B29" s="134">
        <v>1982</v>
      </c>
      <c r="C29" s="313">
        <v>9</v>
      </c>
      <c r="D29" s="313">
        <v>0</v>
      </c>
      <c r="E29" s="164">
        <f t="shared" si="4"/>
        <v>9</v>
      </c>
      <c r="F29" s="132"/>
      <c r="G29" s="313">
        <v>61</v>
      </c>
      <c r="H29" s="313">
        <v>10</v>
      </c>
      <c r="I29" s="313">
        <v>19</v>
      </c>
      <c r="J29" s="164">
        <f t="shared" si="5"/>
        <v>90</v>
      </c>
      <c r="K29" s="132"/>
      <c r="L29" s="134"/>
      <c r="M29" s="313">
        <v>2</v>
      </c>
      <c r="N29" s="303"/>
      <c r="O29" s="245"/>
      <c r="P29" s="164">
        <f t="shared" si="6"/>
        <v>101</v>
      </c>
    </row>
    <row r="30" spans="2:16" s="15" customFormat="1" ht="15">
      <c r="B30" s="134">
        <v>1990</v>
      </c>
      <c r="C30" s="313">
        <v>7</v>
      </c>
      <c r="D30" s="313">
        <v>0</v>
      </c>
      <c r="E30" s="164">
        <f t="shared" si="4"/>
        <v>7</v>
      </c>
      <c r="F30" s="132"/>
      <c r="G30" s="313">
        <v>56</v>
      </c>
      <c r="H30" s="313">
        <v>10</v>
      </c>
      <c r="I30" s="313">
        <v>25</v>
      </c>
      <c r="J30" s="164">
        <f t="shared" si="5"/>
        <v>91</v>
      </c>
      <c r="K30" s="132"/>
      <c r="L30" s="134"/>
      <c r="M30" s="313">
        <v>1</v>
      </c>
      <c r="N30" s="303"/>
      <c r="O30" s="245"/>
      <c r="P30" s="164">
        <f t="shared" si="6"/>
        <v>99</v>
      </c>
    </row>
    <row r="31" spans="2:16" s="15" customFormat="1" ht="15">
      <c r="B31" s="134">
        <v>1996</v>
      </c>
      <c r="C31" s="313">
        <v>9</v>
      </c>
      <c r="D31" s="313">
        <v>0</v>
      </c>
      <c r="E31" s="164">
        <f t="shared" si="4"/>
        <v>9</v>
      </c>
      <c r="F31" s="132"/>
      <c r="G31" s="313">
        <v>53</v>
      </c>
      <c r="H31" s="313">
        <v>10</v>
      </c>
      <c r="I31" s="313">
        <v>28</v>
      </c>
      <c r="J31" s="164">
        <f t="shared" si="5"/>
        <v>91</v>
      </c>
      <c r="K31" s="132"/>
      <c r="L31" s="134"/>
      <c r="M31" s="313">
        <v>0</v>
      </c>
      <c r="N31" s="303"/>
      <c r="O31" s="245"/>
      <c r="P31" s="164">
        <f t="shared" si="6"/>
        <v>100</v>
      </c>
    </row>
    <row r="32" spans="2:16" s="15" customFormat="1" ht="15">
      <c r="B32" s="134">
        <v>2001</v>
      </c>
      <c r="C32" s="303">
        <v>18.4</v>
      </c>
      <c r="D32" s="304">
        <v>0</v>
      </c>
      <c r="E32" s="314">
        <f t="shared" si="4"/>
        <v>18.4</v>
      </c>
      <c r="F32" s="132"/>
      <c r="G32" s="132">
        <v>46.8</v>
      </c>
      <c r="H32" s="304">
        <v>6.3</v>
      </c>
      <c r="I32" s="304">
        <v>28.1</v>
      </c>
      <c r="J32" s="314">
        <f t="shared" si="5"/>
        <v>81.19999999999999</v>
      </c>
      <c r="K32" s="132" t="s">
        <v>83</v>
      </c>
      <c r="L32" s="134"/>
      <c r="M32" s="303">
        <v>0.4</v>
      </c>
      <c r="N32" s="303"/>
      <c r="O32" s="245"/>
      <c r="P32" s="164">
        <f t="shared" si="6"/>
        <v>100</v>
      </c>
    </row>
    <row r="33" spans="2:16" s="15" customFormat="1" ht="15">
      <c r="B33" s="134">
        <v>2005</v>
      </c>
      <c r="C33" s="303">
        <v>19.3</v>
      </c>
      <c r="D33" s="304">
        <v>0</v>
      </c>
      <c r="E33" s="314">
        <f>C33+D33</f>
        <v>19.3</v>
      </c>
      <c r="F33" s="132"/>
      <c r="G33" s="132">
        <v>48.6</v>
      </c>
      <c r="H33" s="304">
        <v>5.8</v>
      </c>
      <c r="I33" s="304">
        <v>25.7</v>
      </c>
      <c r="J33" s="314">
        <f>G33+H33+I33</f>
        <v>80.1</v>
      </c>
      <c r="K33" s="132" t="s">
        <v>83</v>
      </c>
      <c r="L33" s="134"/>
      <c r="M33" s="303">
        <v>0.6</v>
      </c>
      <c r="N33" s="303"/>
      <c r="O33" s="245"/>
      <c r="P33" s="164">
        <f>E33+J33+M33</f>
        <v>99.99999999999999</v>
      </c>
    </row>
    <row r="34" spans="2:16" s="15" customFormat="1" ht="15">
      <c r="B34" s="134">
        <v>2009</v>
      </c>
      <c r="C34" s="303">
        <v>28.1</v>
      </c>
      <c r="D34" s="304">
        <v>3.3</v>
      </c>
      <c r="E34" s="314">
        <f>C34+D34</f>
        <v>31.400000000000002</v>
      </c>
      <c r="F34" s="132"/>
      <c r="G34" s="132">
        <v>42.6</v>
      </c>
      <c r="H34" s="304">
        <v>5.1</v>
      </c>
      <c r="I34" s="304">
        <v>20.4</v>
      </c>
      <c r="J34" s="314">
        <f>G34+H34+I34</f>
        <v>68.1</v>
      </c>
      <c r="K34" s="132"/>
      <c r="L34" s="134"/>
      <c r="M34" s="303">
        <v>0.5</v>
      </c>
      <c r="N34" s="303"/>
      <c r="O34" s="245"/>
      <c r="P34" s="164">
        <f>E34+J34+M34</f>
        <v>100</v>
      </c>
    </row>
    <row r="35" spans="2:16" s="15" customFormat="1" ht="15">
      <c r="B35" s="134">
        <v>2013</v>
      </c>
      <c r="C35" s="303">
        <v>9</v>
      </c>
      <c r="D35" s="304">
        <v>3.8</v>
      </c>
      <c r="E35" s="314">
        <f>C35+D35</f>
        <v>12.8</v>
      </c>
      <c r="F35" s="132"/>
      <c r="G35" s="132">
        <v>39.3</v>
      </c>
      <c r="H35" s="304">
        <v>1.1</v>
      </c>
      <c r="I35" s="304">
        <v>21.6</v>
      </c>
      <c r="J35" s="314">
        <f>G35+H35+I35</f>
        <v>62</v>
      </c>
      <c r="K35" s="132"/>
      <c r="L35" s="134"/>
      <c r="M35" s="303">
        <v>25.1</v>
      </c>
      <c r="N35" s="303"/>
      <c r="O35" s="245"/>
      <c r="P35" s="164">
        <f>E35+J35+M35</f>
        <v>99.9</v>
      </c>
    </row>
    <row r="36" spans="2:16" s="15" customFormat="1" ht="6" customHeight="1">
      <c r="B36" s="134"/>
      <c r="C36" s="303"/>
      <c r="D36" s="304"/>
      <c r="E36" s="314"/>
      <c r="F36" s="132"/>
      <c r="G36" s="132"/>
      <c r="H36" s="304"/>
      <c r="I36" s="304"/>
      <c r="J36" s="314"/>
      <c r="K36" s="132"/>
      <c r="L36" s="134"/>
      <c r="M36" s="303"/>
      <c r="N36" s="303"/>
      <c r="O36" s="245"/>
      <c r="P36" s="164"/>
    </row>
    <row r="37" spans="1:16" s="15" customFormat="1" ht="15">
      <c r="A37" s="15" t="s">
        <v>45</v>
      </c>
      <c r="B37" s="134">
        <v>1970</v>
      </c>
      <c r="C37" s="313">
        <v>24</v>
      </c>
      <c r="D37" s="313">
        <v>0</v>
      </c>
      <c r="E37" s="164">
        <f aca="true" t="shared" si="7" ref="E37:E42">C37+D37</f>
        <v>24</v>
      </c>
      <c r="F37" s="132"/>
      <c r="G37" s="313">
        <v>54</v>
      </c>
      <c r="H37" s="313">
        <v>4</v>
      </c>
      <c r="I37" s="313">
        <v>16</v>
      </c>
      <c r="J37" s="164">
        <f aca="true" t="shared" si="8" ref="J37:J42">G37+H37+I37</f>
        <v>74</v>
      </c>
      <c r="K37" s="132"/>
      <c r="L37" s="134"/>
      <c r="M37" s="313">
        <v>2</v>
      </c>
      <c r="N37" s="303"/>
      <c r="O37" s="245"/>
      <c r="P37" s="164">
        <f aca="true" t="shared" si="9" ref="P37:P42">E37+J37+M37</f>
        <v>100</v>
      </c>
    </row>
    <row r="38" spans="2:16" s="15" customFormat="1" ht="15">
      <c r="B38" s="134">
        <v>1975</v>
      </c>
      <c r="C38" s="313">
        <v>16</v>
      </c>
      <c r="D38" s="313">
        <v>0</v>
      </c>
      <c r="E38" s="164">
        <f t="shared" si="7"/>
        <v>16</v>
      </c>
      <c r="F38" s="132"/>
      <c r="G38" s="313">
        <v>60</v>
      </c>
      <c r="H38" s="313">
        <v>4</v>
      </c>
      <c r="I38" s="313">
        <v>19</v>
      </c>
      <c r="J38" s="164">
        <f t="shared" si="8"/>
        <v>83</v>
      </c>
      <c r="K38" s="132"/>
      <c r="L38" s="134"/>
      <c r="M38" s="313">
        <v>1</v>
      </c>
      <c r="N38" s="303"/>
      <c r="O38" s="245"/>
      <c r="P38" s="164">
        <f t="shared" si="9"/>
        <v>100</v>
      </c>
    </row>
    <row r="39" spans="2:16" s="15" customFormat="1" ht="15">
      <c r="B39" s="134">
        <v>1982</v>
      </c>
      <c r="C39" s="313">
        <v>8</v>
      </c>
      <c r="D39" s="313">
        <v>0</v>
      </c>
      <c r="E39" s="164">
        <f t="shared" si="7"/>
        <v>8</v>
      </c>
      <c r="F39" s="132"/>
      <c r="G39" s="313">
        <v>70</v>
      </c>
      <c r="H39" s="313">
        <v>4</v>
      </c>
      <c r="I39" s="313">
        <v>17</v>
      </c>
      <c r="J39" s="164">
        <f t="shared" si="8"/>
        <v>91</v>
      </c>
      <c r="K39" s="132"/>
      <c r="L39" s="134"/>
      <c r="M39" s="313">
        <v>1</v>
      </c>
      <c r="N39" s="303"/>
      <c r="O39" s="245"/>
      <c r="P39" s="164">
        <f t="shared" si="9"/>
        <v>100</v>
      </c>
    </row>
    <row r="40" spans="2:16" s="15" customFormat="1" ht="15">
      <c r="B40" s="134">
        <v>1990</v>
      </c>
      <c r="C40" s="313">
        <v>8</v>
      </c>
      <c r="D40" s="313">
        <v>0</v>
      </c>
      <c r="E40" s="164">
        <f t="shared" si="7"/>
        <v>8</v>
      </c>
      <c r="F40" s="132"/>
      <c r="G40" s="313">
        <v>62</v>
      </c>
      <c r="H40" s="313">
        <v>7</v>
      </c>
      <c r="I40" s="313">
        <v>22</v>
      </c>
      <c r="J40" s="164">
        <f t="shared" si="8"/>
        <v>91</v>
      </c>
      <c r="K40" s="132"/>
      <c r="L40" s="134"/>
      <c r="M40" s="313">
        <v>2</v>
      </c>
      <c r="N40" s="303"/>
      <c r="O40" s="245"/>
      <c r="P40" s="164">
        <f t="shared" si="9"/>
        <v>101</v>
      </c>
    </row>
    <row r="41" spans="2:16" s="15" customFormat="1" ht="15">
      <c r="B41" s="134">
        <v>1996</v>
      </c>
      <c r="C41" s="313">
        <v>7</v>
      </c>
      <c r="D41" s="313">
        <v>0</v>
      </c>
      <c r="E41" s="164">
        <f t="shared" si="7"/>
        <v>7</v>
      </c>
      <c r="F41" s="132"/>
      <c r="G41" s="313">
        <v>61</v>
      </c>
      <c r="H41" s="313">
        <v>7</v>
      </c>
      <c r="I41" s="313">
        <v>23</v>
      </c>
      <c r="J41" s="164">
        <f t="shared" si="8"/>
        <v>91</v>
      </c>
      <c r="K41" s="132"/>
      <c r="L41" s="134"/>
      <c r="M41" s="313">
        <v>1</v>
      </c>
      <c r="N41" s="303"/>
      <c r="O41" s="245"/>
      <c r="P41" s="164">
        <f t="shared" si="9"/>
        <v>99</v>
      </c>
    </row>
    <row r="42" spans="2:16" s="15" customFormat="1" ht="15">
      <c r="B42" s="134">
        <v>2001</v>
      </c>
      <c r="C42" s="303">
        <v>8.3</v>
      </c>
      <c r="D42" s="304">
        <v>0</v>
      </c>
      <c r="E42" s="314">
        <f t="shared" si="7"/>
        <v>8.3</v>
      </c>
      <c r="F42" s="132"/>
      <c r="G42" s="132">
        <v>60.1</v>
      </c>
      <c r="H42" s="304">
        <v>4.9</v>
      </c>
      <c r="I42" s="304">
        <v>26</v>
      </c>
      <c r="J42" s="314">
        <f t="shared" si="8"/>
        <v>91</v>
      </c>
      <c r="K42" s="132" t="s">
        <v>83</v>
      </c>
      <c r="L42" s="134"/>
      <c r="M42" s="303">
        <v>0.7</v>
      </c>
      <c r="N42" s="303"/>
      <c r="O42" s="245"/>
      <c r="P42" s="164">
        <f t="shared" si="9"/>
        <v>100</v>
      </c>
    </row>
    <row r="43" spans="2:16" s="15" customFormat="1" ht="15">
      <c r="B43" s="134">
        <v>2005</v>
      </c>
      <c r="C43" s="303">
        <v>10.7</v>
      </c>
      <c r="D43" s="304">
        <v>0</v>
      </c>
      <c r="E43" s="314">
        <f>C43+D43</f>
        <v>10.7</v>
      </c>
      <c r="F43" s="132"/>
      <c r="G43" s="132">
        <v>57.6</v>
      </c>
      <c r="H43" s="304">
        <v>4.4</v>
      </c>
      <c r="I43" s="304">
        <v>26.4</v>
      </c>
      <c r="J43" s="314">
        <f>G43+H43+I43</f>
        <v>88.4</v>
      </c>
      <c r="K43" s="132" t="s">
        <v>83</v>
      </c>
      <c r="L43" s="134"/>
      <c r="M43" s="303">
        <v>0.9</v>
      </c>
      <c r="N43" s="303"/>
      <c r="O43" s="245"/>
      <c r="P43" s="164">
        <f>E43+J43+M43</f>
        <v>100.00000000000001</v>
      </c>
    </row>
    <row r="44" spans="2:16" s="15" customFormat="1" ht="15">
      <c r="B44" s="134">
        <v>2009</v>
      </c>
      <c r="C44" s="303">
        <v>13.5</v>
      </c>
      <c r="D44" s="304">
        <v>3.7</v>
      </c>
      <c r="E44" s="314">
        <f>C44+D44</f>
        <v>17.2</v>
      </c>
      <c r="F44" s="132"/>
      <c r="G44" s="132">
        <v>49.8</v>
      </c>
      <c r="H44" s="304">
        <v>4.7</v>
      </c>
      <c r="I44" s="304">
        <v>27.6</v>
      </c>
      <c r="J44" s="314">
        <f>G44+H44+I44</f>
        <v>82.1</v>
      </c>
      <c r="K44" s="132"/>
      <c r="L44" s="134"/>
      <c r="M44" s="303">
        <v>0.8</v>
      </c>
      <c r="N44" s="303"/>
      <c r="O44" s="245"/>
      <c r="P44" s="164">
        <f>E44+J44+M44</f>
        <v>100.1</v>
      </c>
    </row>
    <row r="45" spans="2:16" s="15" customFormat="1" ht="15">
      <c r="B45" s="134">
        <v>2013</v>
      </c>
      <c r="C45" s="303">
        <v>13.9</v>
      </c>
      <c r="D45" s="304">
        <v>4</v>
      </c>
      <c r="E45" s="314">
        <f>C45+D45</f>
        <v>17.9</v>
      </c>
      <c r="F45" s="132"/>
      <c r="G45" s="132">
        <v>50.4</v>
      </c>
      <c r="H45" s="304">
        <v>0.7</v>
      </c>
      <c r="I45" s="304">
        <v>26.1</v>
      </c>
      <c r="J45" s="314">
        <f>G45+H45+I45</f>
        <v>77.2</v>
      </c>
      <c r="K45" s="132"/>
      <c r="L45" s="134"/>
      <c r="M45" s="303">
        <v>4.8</v>
      </c>
      <c r="N45" s="303"/>
      <c r="O45" s="245"/>
      <c r="P45" s="164">
        <f>E45+J45+M45</f>
        <v>99.89999999999999</v>
      </c>
    </row>
    <row r="46" spans="2:16" s="15" customFormat="1" ht="6" customHeight="1">
      <c r="B46" s="134"/>
      <c r="C46" s="303"/>
      <c r="D46" s="304"/>
      <c r="E46" s="314"/>
      <c r="F46" s="132"/>
      <c r="G46" s="132"/>
      <c r="H46" s="304"/>
      <c r="I46" s="304"/>
      <c r="J46" s="314"/>
      <c r="K46" s="132"/>
      <c r="L46" s="134"/>
      <c r="M46" s="303"/>
      <c r="N46" s="303"/>
      <c r="O46" s="245"/>
      <c r="P46" s="164"/>
    </row>
    <row r="47" spans="1:16" s="15" customFormat="1" ht="15">
      <c r="A47" s="15" t="s">
        <v>470</v>
      </c>
      <c r="B47" s="134">
        <v>2005</v>
      </c>
      <c r="C47" s="303">
        <v>3.6</v>
      </c>
      <c r="D47" s="304">
        <v>20.8</v>
      </c>
      <c r="E47" s="314">
        <f>C47+D47</f>
        <v>24.400000000000002</v>
      </c>
      <c r="F47" s="132"/>
      <c r="G47" s="132">
        <v>57.2</v>
      </c>
      <c r="H47" s="304">
        <v>12.5</v>
      </c>
      <c r="I47" s="304">
        <v>5.2</v>
      </c>
      <c r="J47" s="314">
        <f>G47+H47+I47</f>
        <v>74.9</v>
      </c>
      <c r="K47" s="132" t="s">
        <v>83</v>
      </c>
      <c r="L47" s="134"/>
      <c r="M47" s="303">
        <v>0.7</v>
      </c>
      <c r="N47" s="303"/>
      <c r="O47" s="245"/>
      <c r="P47" s="164">
        <f>E47+J47+M47</f>
        <v>100.00000000000001</v>
      </c>
    </row>
    <row r="48" spans="2:16" s="15" customFormat="1" ht="15">
      <c r="B48" s="134">
        <v>2009</v>
      </c>
      <c r="C48" s="303">
        <v>11.3</v>
      </c>
      <c r="D48" s="304">
        <v>30.1</v>
      </c>
      <c r="E48" s="314">
        <f>C48+D48</f>
        <v>41.400000000000006</v>
      </c>
      <c r="F48" s="132"/>
      <c r="G48" s="132">
        <v>41.2</v>
      </c>
      <c r="H48" s="304">
        <v>6</v>
      </c>
      <c r="I48" s="304">
        <v>8.9</v>
      </c>
      <c r="J48" s="314">
        <f>G48+H48+I48</f>
        <v>56.1</v>
      </c>
      <c r="K48" s="132"/>
      <c r="L48" s="134"/>
      <c r="M48" s="303">
        <v>2.3</v>
      </c>
      <c r="N48" s="303"/>
      <c r="O48" s="245"/>
      <c r="P48" s="164">
        <f>E48+J48+M48</f>
        <v>99.8</v>
      </c>
    </row>
    <row r="49" spans="2:16" s="15" customFormat="1" ht="6" customHeight="1">
      <c r="B49" s="134"/>
      <c r="C49" s="303"/>
      <c r="D49" s="304"/>
      <c r="E49" s="314"/>
      <c r="F49" s="132"/>
      <c r="G49" s="132"/>
      <c r="H49" s="304"/>
      <c r="I49" s="304"/>
      <c r="J49" s="314"/>
      <c r="K49" s="132"/>
      <c r="L49" s="134"/>
      <c r="M49" s="303"/>
      <c r="N49" s="303"/>
      <c r="O49" s="245"/>
      <c r="P49" s="164"/>
    </row>
    <row r="50" spans="1:16" s="15" customFormat="1" ht="15">
      <c r="A50" s="15" t="s">
        <v>46</v>
      </c>
      <c r="B50" s="134">
        <v>1990</v>
      </c>
      <c r="C50" s="313">
        <v>7</v>
      </c>
      <c r="D50" s="313">
        <v>0</v>
      </c>
      <c r="E50" s="164">
        <f aca="true" t="shared" si="10" ref="E50:E55">C50+D50</f>
        <v>7</v>
      </c>
      <c r="F50" s="132"/>
      <c r="G50" s="313">
        <v>62</v>
      </c>
      <c r="H50" s="313">
        <v>15</v>
      </c>
      <c r="I50" s="313">
        <v>15</v>
      </c>
      <c r="J50" s="164">
        <f aca="true" t="shared" si="11" ref="J50:J55">G50+H50+I50</f>
        <v>92</v>
      </c>
      <c r="K50" s="132"/>
      <c r="L50" s="134"/>
      <c r="M50" s="313">
        <v>1</v>
      </c>
      <c r="N50" s="303"/>
      <c r="O50" s="245"/>
      <c r="P50" s="164">
        <f aca="true" t="shared" si="12" ref="P50:P55">E50+J50+M50</f>
        <v>100</v>
      </c>
    </row>
    <row r="51" spans="2:16" s="15" customFormat="1" ht="15">
      <c r="B51" s="134">
        <v>1996</v>
      </c>
      <c r="C51" s="313">
        <v>6</v>
      </c>
      <c r="D51" s="313">
        <v>0</v>
      </c>
      <c r="E51" s="164">
        <f t="shared" si="10"/>
        <v>6</v>
      </c>
      <c r="F51" s="132"/>
      <c r="G51" s="313">
        <v>57</v>
      </c>
      <c r="H51" s="313">
        <v>17</v>
      </c>
      <c r="I51" s="313">
        <v>17</v>
      </c>
      <c r="J51" s="164">
        <f t="shared" si="11"/>
        <v>91</v>
      </c>
      <c r="K51" s="132"/>
      <c r="L51" s="134"/>
      <c r="M51" s="313">
        <v>3</v>
      </c>
      <c r="N51" s="303"/>
      <c r="O51" s="245"/>
      <c r="P51" s="164">
        <f t="shared" si="12"/>
        <v>100</v>
      </c>
    </row>
    <row r="52" spans="2:16" s="15" customFormat="1" ht="15">
      <c r="B52" s="134">
        <v>2001</v>
      </c>
      <c r="C52" s="305">
        <v>4</v>
      </c>
      <c r="D52" s="311">
        <v>0</v>
      </c>
      <c r="E52" s="314">
        <f t="shared" si="10"/>
        <v>4</v>
      </c>
      <c r="F52" s="132"/>
      <c r="G52" s="132">
        <v>56.3</v>
      </c>
      <c r="H52" s="311">
        <v>17.1</v>
      </c>
      <c r="I52" s="311">
        <v>20.8</v>
      </c>
      <c r="J52" s="307">
        <f t="shared" si="11"/>
        <v>94.2</v>
      </c>
      <c r="K52" s="132" t="s">
        <v>83</v>
      </c>
      <c r="M52" s="303">
        <v>1.8</v>
      </c>
      <c r="N52" s="303"/>
      <c r="O52" s="245"/>
      <c r="P52" s="164">
        <f t="shared" si="12"/>
        <v>100</v>
      </c>
    </row>
    <row r="53" spans="2:16" s="15" customFormat="1" ht="15">
      <c r="B53" s="134">
        <v>2005</v>
      </c>
      <c r="C53" s="305">
        <v>4.9</v>
      </c>
      <c r="D53" s="311">
        <v>0</v>
      </c>
      <c r="E53" s="314">
        <f t="shared" si="10"/>
        <v>4.9</v>
      </c>
      <c r="F53" s="132"/>
      <c r="G53" s="132">
        <v>60.5</v>
      </c>
      <c r="H53" s="311">
        <v>17.9</v>
      </c>
      <c r="I53" s="311">
        <v>14.4</v>
      </c>
      <c r="J53" s="307">
        <f t="shared" si="11"/>
        <v>92.80000000000001</v>
      </c>
      <c r="K53" s="132" t="s">
        <v>83</v>
      </c>
      <c r="M53" s="303">
        <v>2.3</v>
      </c>
      <c r="N53" s="303"/>
      <c r="O53" s="245"/>
      <c r="P53" s="164">
        <f t="shared" si="12"/>
        <v>100.00000000000001</v>
      </c>
    </row>
    <row r="54" spans="2:16" s="15" customFormat="1" ht="15">
      <c r="B54" s="134">
        <v>2009</v>
      </c>
      <c r="C54" s="305">
        <v>9.5</v>
      </c>
      <c r="D54" s="311">
        <v>2.2</v>
      </c>
      <c r="E54" s="314">
        <f t="shared" si="10"/>
        <v>11.7</v>
      </c>
      <c r="F54" s="132"/>
      <c r="G54" s="132">
        <v>56.3</v>
      </c>
      <c r="H54" s="311">
        <v>17.9</v>
      </c>
      <c r="I54" s="311">
        <v>12</v>
      </c>
      <c r="J54" s="307">
        <f t="shared" si="11"/>
        <v>86.19999999999999</v>
      </c>
      <c r="K54" s="132"/>
      <c r="M54" s="303">
        <v>2.2</v>
      </c>
      <c r="N54" s="303"/>
      <c r="O54" s="245"/>
      <c r="P54" s="164">
        <f t="shared" si="12"/>
        <v>100.1</v>
      </c>
    </row>
    <row r="55" spans="2:16" s="15" customFormat="1" ht="15">
      <c r="B55" s="134">
        <v>2013</v>
      </c>
      <c r="C55" s="305">
        <v>16.6</v>
      </c>
      <c r="D55" s="311">
        <v>3.1</v>
      </c>
      <c r="E55" s="314">
        <f t="shared" si="10"/>
        <v>19.700000000000003</v>
      </c>
      <c r="F55" s="132"/>
      <c r="G55" s="132">
        <v>50.4</v>
      </c>
      <c r="H55" s="311">
        <v>7.6</v>
      </c>
      <c r="I55" s="311">
        <v>12.2</v>
      </c>
      <c r="J55" s="307">
        <f t="shared" si="11"/>
        <v>70.2</v>
      </c>
      <c r="K55" s="132"/>
      <c r="M55" s="303">
        <v>10.1</v>
      </c>
      <c r="N55" s="303"/>
      <c r="O55" s="245"/>
      <c r="P55" s="164">
        <f t="shared" si="12"/>
        <v>100</v>
      </c>
    </row>
    <row r="56" spans="1:16" ht="6" customHeight="1">
      <c r="A56" s="198"/>
      <c r="B56" s="182"/>
      <c r="C56" s="319"/>
      <c r="D56" s="319"/>
      <c r="E56" s="319"/>
      <c r="F56" s="183"/>
      <c r="G56" s="319"/>
      <c r="H56" s="319"/>
      <c r="I56" s="319"/>
      <c r="J56" s="319"/>
      <c r="K56" s="183"/>
      <c r="L56" s="319"/>
      <c r="M56" s="319"/>
      <c r="N56" s="319"/>
      <c r="O56" s="320"/>
      <c r="P56" s="319"/>
    </row>
    <row r="57" spans="1:16" s="340" customFormat="1" ht="15.75" customHeight="1">
      <c r="A57" s="275" t="s">
        <v>474</v>
      </c>
      <c r="B57" s="275"/>
      <c r="C57" s="337"/>
      <c r="D57" s="337"/>
      <c r="E57" s="337"/>
      <c r="F57" s="338"/>
      <c r="G57" s="337"/>
      <c r="H57" s="337"/>
      <c r="I57" s="337"/>
      <c r="J57" s="337"/>
      <c r="K57" s="338"/>
      <c r="L57" s="337"/>
      <c r="M57" s="337"/>
      <c r="N57" s="337"/>
      <c r="O57" s="339"/>
      <c r="P57" s="337"/>
    </row>
    <row r="58" spans="1:14" s="340" customFormat="1" ht="12.75">
      <c r="A58" s="340" t="s">
        <v>463</v>
      </c>
      <c r="B58" s="341"/>
      <c r="C58" s="336"/>
      <c r="D58" s="336"/>
      <c r="E58" s="336"/>
      <c r="F58" s="342"/>
      <c r="G58" s="342"/>
      <c r="H58" s="336"/>
      <c r="I58" s="336"/>
      <c r="J58" s="336"/>
      <c r="K58" s="342"/>
      <c r="L58" s="336"/>
      <c r="M58" s="336"/>
      <c r="N58" s="336"/>
    </row>
    <row r="59" spans="1:14" s="340" customFormat="1" ht="12.75">
      <c r="A59" s="340" t="s">
        <v>448</v>
      </c>
      <c r="B59" s="341"/>
      <c r="C59" s="336"/>
      <c r="D59" s="336"/>
      <c r="E59" s="336"/>
      <c r="F59" s="342"/>
      <c r="G59" s="342"/>
      <c r="H59" s="336"/>
      <c r="I59" s="336"/>
      <c r="J59" s="336"/>
      <c r="K59" s="342"/>
      <c r="L59" s="336"/>
      <c r="M59" s="336"/>
      <c r="N59" s="336"/>
    </row>
    <row r="60" s="340" customFormat="1" ht="13.5" customHeight="1">
      <c r="A60" s="340" t="s">
        <v>528</v>
      </c>
    </row>
    <row r="61" spans="1:16" s="340" customFormat="1" ht="30" customHeight="1">
      <c r="A61" s="455" t="s">
        <v>609</v>
      </c>
      <c r="B61" s="456"/>
      <c r="C61" s="456"/>
      <c r="D61" s="456"/>
      <c r="E61" s="456"/>
      <c r="F61" s="456"/>
      <c r="G61" s="456"/>
      <c r="H61" s="456"/>
      <c r="I61" s="456"/>
      <c r="J61" s="456"/>
      <c r="K61" s="456"/>
      <c r="L61" s="456"/>
      <c r="M61" s="456"/>
      <c r="N61" s="456"/>
      <c r="O61" s="456"/>
      <c r="P61" s="456"/>
    </row>
    <row r="62" ht="13.5" customHeight="1"/>
    <row r="63" spans="1:17" s="15" customFormat="1" ht="22.5" customHeight="1">
      <c r="A63" s="37" t="s">
        <v>661</v>
      </c>
      <c r="B63" s="33"/>
      <c r="C63" s="33"/>
      <c r="D63" s="33"/>
      <c r="E63" s="33"/>
      <c r="F63" s="33"/>
      <c r="G63" s="33"/>
      <c r="H63" s="33"/>
      <c r="I63" s="33"/>
      <c r="J63" s="33"/>
      <c r="K63" s="33"/>
      <c r="L63" s="33"/>
      <c r="M63" s="33"/>
      <c r="N63" s="33"/>
      <c r="O63" s="33"/>
      <c r="P63" s="33"/>
      <c r="Q63" s="33"/>
    </row>
    <row r="64" spans="1:17" ht="14.25" customHeight="1">
      <c r="A64" s="282"/>
      <c r="B64" s="282"/>
      <c r="C64" s="282"/>
      <c r="D64" s="282"/>
      <c r="E64" s="282"/>
      <c r="F64" s="282"/>
      <c r="G64" s="282"/>
      <c r="H64" s="282"/>
      <c r="I64" s="282"/>
      <c r="J64" s="282"/>
      <c r="K64" s="282"/>
      <c r="L64" s="282"/>
      <c r="M64" s="282"/>
      <c r="Q64" s="27"/>
    </row>
    <row r="65" spans="1:13" ht="18" customHeight="1">
      <c r="A65" s="257"/>
      <c r="B65" s="301"/>
      <c r="C65" s="286" t="s">
        <v>39</v>
      </c>
      <c r="D65" s="286"/>
      <c r="E65" s="286" t="s">
        <v>44</v>
      </c>
      <c r="F65" s="301"/>
      <c r="G65" s="286"/>
      <c r="H65" s="286" t="s">
        <v>45</v>
      </c>
      <c r="I65" s="318"/>
      <c r="J65" s="286" t="s">
        <v>46</v>
      </c>
      <c r="K65" s="294"/>
      <c r="L65" s="321"/>
      <c r="M65" s="294" t="s">
        <v>8</v>
      </c>
    </row>
    <row r="66" spans="1:13" ht="15.75" customHeight="1">
      <c r="A66" s="15"/>
      <c r="B66" s="134"/>
      <c r="C66" s="298"/>
      <c r="D66" s="298"/>
      <c r="E66" s="166"/>
      <c r="F66" s="18"/>
      <c r="G66" s="18"/>
      <c r="H66" s="18"/>
      <c r="I66" s="298"/>
      <c r="J66" s="189"/>
      <c r="K66" s="189"/>
      <c r="L66" s="15"/>
      <c r="M66" s="312" t="s">
        <v>58</v>
      </c>
    </row>
    <row r="67" spans="1:13" ht="20.25" customHeight="1">
      <c r="A67" s="15" t="s">
        <v>452</v>
      </c>
      <c r="B67" s="134"/>
      <c r="C67" s="421">
        <v>0</v>
      </c>
      <c r="D67" s="421"/>
      <c r="E67" s="421">
        <v>188</v>
      </c>
      <c r="F67" s="47"/>
      <c r="G67" s="47"/>
      <c r="H67" s="421">
        <v>21</v>
      </c>
      <c r="I67" s="421"/>
      <c r="J67" s="421">
        <v>0</v>
      </c>
      <c r="K67" s="189"/>
      <c r="L67" s="15"/>
      <c r="M67" s="166">
        <f aca="true" t="shared" si="13" ref="M67:M75">C67+E67+H67+J67</f>
        <v>209</v>
      </c>
    </row>
    <row r="68" spans="1:13" ht="13.5" customHeight="1">
      <c r="A68" s="15" t="s">
        <v>453</v>
      </c>
      <c r="B68" s="134"/>
      <c r="C68" s="421">
        <v>2</v>
      </c>
      <c r="D68" s="422"/>
      <c r="E68" s="421">
        <v>541</v>
      </c>
      <c r="F68" s="47"/>
      <c r="G68" s="47"/>
      <c r="H68" s="421">
        <v>278</v>
      </c>
      <c r="I68" s="422"/>
      <c r="J68" s="421">
        <v>0</v>
      </c>
      <c r="K68" s="303"/>
      <c r="L68" s="245"/>
      <c r="M68" s="166">
        <f t="shared" si="13"/>
        <v>821</v>
      </c>
    </row>
    <row r="69" spans="1:13" ht="13.5" customHeight="1">
      <c r="A69" s="15" t="s">
        <v>454</v>
      </c>
      <c r="B69" s="134"/>
      <c r="C69" s="421">
        <v>0</v>
      </c>
      <c r="D69" s="422"/>
      <c r="E69" s="421">
        <v>38</v>
      </c>
      <c r="F69" s="47"/>
      <c r="G69" s="47"/>
      <c r="H69" s="421">
        <v>81</v>
      </c>
      <c r="I69" s="422"/>
      <c r="J69" s="421">
        <v>0</v>
      </c>
      <c r="K69" s="303"/>
      <c r="L69" s="245"/>
      <c r="M69" s="166">
        <f t="shared" si="13"/>
        <v>119</v>
      </c>
    </row>
    <row r="70" spans="1:13" ht="13.5" customHeight="1">
      <c r="A70" s="15" t="s">
        <v>455</v>
      </c>
      <c r="B70" s="134"/>
      <c r="C70" s="421">
        <v>9</v>
      </c>
      <c r="D70" s="422"/>
      <c r="E70" s="421">
        <v>994</v>
      </c>
      <c r="F70" s="47"/>
      <c r="G70" s="47"/>
      <c r="H70" s="421">
        <v>139</v>
      </c>
      <c r="I70" s="422"/>
      <c r="J70" s="421">
        <v>0</v>
      </c>
      <c r="K70" s="303"/>
      <c r="L70" s="245"/>
      <c r="M70" s="166">
        <f t="shared" si="13"/>
        <v>1142</v>
      </c>
    </row>
    <row r="71" spans="1:13" ht="13.5" customHeight="1">
      <c r="A71" s="15" t="s">
        <v>456</v>
      </c>
      <c r="B71" s="134"/>
      <c r="C71" s="421">
        <v>2354</v>
      </c>
      <c r="D71" s="422"/>
      <c r="E71" s="421">
        <v>223</v>
      </c>
      <c r="F71" s="47"/>
      <c r="G71" s="47"/>
      <c r="H71" s="421">
        <v>159</v>
      </c>
      <c r="I71" s="422"/>
      <c r="J71" s="421">
        <v>110</v>
      </c>
      <c r="K71" s="303"/>
      <c r="L71" s="245"/>
      <c r="M71" s="166">
        <f t="shared" si="13"/>
        <v>2846</v>
      </c>
    </row>
    <row r="72" spans="1:13" ht="13.5" customHeight="1">
      <c r="A72" s="15" t="s">
        <v>457</v>
      </c>
      <c r="B72" s="134"/>
      <c r="C72" s="421">
        <v>67</v>
      </c>
      <c r="D72" s="422"/>
      <c r="E72" s="421">
        <v>160</v>
      </c>
      <c r="F72" s="47"/>
      <c r="G72" s="47"/>
      <c r="H72" s="421">
        <v>166</v>
      </c>
      <c r="I72" s="422"/>
      <c r="J72" s="421">
        <v>470</v>
      </c>
      <c r="K72" s="303"/>
      <c r="L72" s="245"/>
      <c r="M72" s="166">
        <f t="shared" si="13"/>
        <v>863</v>
      </c>
    </row>
    <row r="73" spans="1:13" ht="13.5" customHeight="1">
      <c r="A73" s="15" t="s">
        <v>458</v>
      </c>
      <c r="B73" s="134"/>
      <c r="C73" s="421">
        <v>7</v>
      </c>
      <c r="D73" s="422"/>
      <c r="E73" s="421">
        <v>5753</v>
      </c>
      <c r="F73" s="47"/>
      <c r="G73" s="47"/>
      <c r="H73" s="421">
        <v>303</v>
      </c>
      <c r="I73" s="422"/>
      <c r="J73" s="421">
        <v>1</v>
      </c>
      <c r="K73" s="303"/>
      <c r="L73" s="245"/>
      <c r="M73" s="166">
        <f t="shared" si="13"/>
        <v>6064</v>
      </c>
    </row>
    <row r="74" spans="1:13" ht="13.5" customHeight="1">
      <c r="A74" s="15" t="s">
        <v>459</v>
      </c>
      <c r="B74" s="134"/>
      <c r="C74" s="421">
        <v>20</v>
      </c>
      <c r="D74" s="422"/>
      <c r="E74" s="421">
        <v>828</v>
      </c>
      <c r="F74" s="47"/>
      <c r="G74" s="47"/>
      <c r="H74" s="421">
        <v>5667</v>
      </c>
      <c r="I74" s="422"/>
      <c r="J74" s="421">
        <v>0</v>
      </c>
      <c r="K74" s="303"/>
      <c r="L74" s="245"/>
      <c r="M74" s="166">
        <f t="shared" si="13"/>
        <v>6515</v>
      </c>
    </row>
    <row r="75" spans="1:13" ht="13.5" customHeight="1">
      <c r="A75" s="15" t="s">
        <v>460</v>
      </c>
      <c r="B75" s="134"/>
      <c r="C75" s="421">
        <v>67</v>
      </c>
      <c r="D75" s="422"/>
      <c r="E75" s="421">
        <v>781</v>
      </c>
      <c r="F75" s="47"/>
      <c r="G75" s="47"/>
      <c r="H75" s="421">
        <v>267</v>
      </c>
      <c r="I75" s="422"/>
      <c r="J75" s="421">
        <v>2</v>
      </c>
      <c r="K75" s="303"/>
      <c r="L75" s="245"/>
      <c r="M75" s="166">
        <f t="shared" si="13"/>
        <v>1117</v>
      </c>
    </row>
    <row r="76" spans="1:13" ht="13.5" customHeight="1">
      <c r="A76" s="15" t="s">
        <v>472</v>
      </c>
      <c r="B76" s="134"/>
      <c r="C76" s="421">
        <v>2526</v>
      </c>
      <c r="D76" s="422"/>
      <c r="E76" s="421">
        <v>9506</v>
      </c>
      <c r="F76" s="47"/>
      <c r="G76" s="47"/>
      <c r="H76" s="421">
        <v>7081</v>
      </c>
      <c r="I76" s="422"/>
      <c r="J76" s="421">
        <v>583</v>
      </c>
      <c r="K76" s="303"/>
      <c r="L76" s="245"/>
      <c r="M76" s="315">
        <f>SUM(M67:M75)</f>
        <v>19696</v>
      </c>
    </row>
    <row r="77" spans="1:13" ht="5.25" customHeight="1">
      <c r="A77" s="15"/>
      <c r="B77" s="134"/>
      <c r="C77" s="421"/>
      <c r="D77" s="422"/>
      <c r="E77" s="421"/>
      <c r="F77" s="47"/>
      <c r="G77" s="47"/>
      <c r="H77" s="421"/>
      <c r="I77" s="422"/>
      <c r="J77" s="421"/>
      <c r="K77" s="303"/>
      <c r="L77" s="245"/>
      <c r="M77" s="164"/>
    </row>
    <row r="78" spans="1:20" ht="13.5" customHeight="1">
      <c r="A78" s="15" t="s">
        <v>462</v>
      </c>
      <c r="B78" s="134"/>
      <c r="C78" s="421">
        <v>17</v>
      </c>
      <c r="D78" s="422"/>
      <c r="E78" s="421">
        <v>117</v>
      </c>
      <c r="F78" s="47"/>
      <c r="G78" s="47"/>
      <c r="H78" s="421">
        <v>59</v>
      </c>
      <c r="I78" s="422"/>
      <c r="J78" s="421">
        <v>0</v>
      </c>
      <c r="K78" s="303"/>
      <c r="L78" s="245"/>
      <c r="M78" s="420">
        <f>M80-M76</f>
        <v>193</v>
      </c>
      <c r="T78" s="19"/>
    </row>
    <row r="79" spans="1:13" ht="5.25" customHeight="1">
      <c r="A79" s="15"/>
      <c r="B79" s="134"/>
      <c r="C79" s="316"/>
      <c r="D79" s="311"/>
      <c r="E79" s="316"/>
      <c r="F79" s="132"/>
      <c r="G79" s="132"/>
      <c r="H79" s="316"/>
      <c r="I79" s="311"/>
      <c r="J79" s="316"/>
      <c r="K79" s="303"/>
      <c r="L79" s="245"/>
      <c r="M79" s="164"/>
    </row>
    <row r="80" spans="1:13" ht="19.5" customHeight="1">
      <c r="A80" s="198" t="s">
        <v>485</v>
      </c>
      <c r="B80" s="182"/>
      <c r="C80" s="358">
        <f>C76+C78</f>
        <v>2543</v>
      </c>
      <c r="D80" s="359"/>
      <c r="E80" s="358">
        <f>E76+E78</f>
        <v>9623</v>
      </c>
      <c r="F80" s="360"/>
      <c r="G80" s="359"/>
      <c r="H80" s="358">
        <f>H76+H78</f>
        <v>7140</v>
      </c>
      <c r="I80" s="359"/>
      <c r="J80" s="358">
        <f>J78+J76</f>
        <v>583</v>
      </c>
      <c r="K80" s="359"/>
      <c r="L80" s="259"/>
      <c r="M80" s="358">
        <f>C80+E80+H80+J80</f>
        <v>19889</v>
      </c>
    </row>
    <row r="81" spans="1:16" s="340" customFormat="1" ht="15.75" customHeight="1">
      <c r="A81" s="275" t="s">
        <v>474</v>
      </c>
      <c r="B81" s="275"/>
      <c r="C81" s="336"/>
      <c r="D81" s="337"/>
      <c r="E81" s="336"/>
      <c r="F81" s="338"/>
      <c r="G81" s="337"/>
      <c r="H81" s="336"/>
      <c r="I81" s="337"/>
      <c r="J81" s="336"/>
      <c r="K81" s="338"/>
      <c r="L81" s="337"/>
      <c r="M81" s="336"/>
      <c r="N81" s="337"/>
      <c r="O81" s="339"/>
      <c r="P81" s="336"/>
    </row>
    <row r="82" spans="1:14" s="340" customFormat="1" ht="13.5" customHeight="1">
      <c r="A82" s="340" t="s">
        <v>461</v>
      </c>
      <c r="B82" s="341"/>
      <c r="C82" s="336"/>
      <c r="D82" s="336"/>
      <c r="E82" s="336"/>
      <c r="F82" s="342"/>
      <c r="G82" s="342"/>
      <c r="H82" s="336"/>
      <c r="I82" s="336"/>
      <c r="J82" s="336"/>
      <c r="K82" s="342"/>
      <c r="L82" s="336"/>
      <c r="M82" s="336"/>
      <c r="N82" s="336"/>
    </row>
    <row r="83" s="340" customFormat="1" ht="13.5" customHeight="1">
      <c r="A83" s="340" t="s">
        <v>486</v>
      </c>
    </row>
    <row r="84" s="340" customFormat="1" ht="13.5" customHeight="1">
      <c r="A84" s="341" t="s">
        <v>487</v>
      </c>
    </row>
    <row r="85" ht="39" customHeight="1"/>
    <row r="86" ht="12.75">
      <c r="A86" s="129"/>
    </row>
    <row r="87" ht="14.25">
      <c r="A87" s="36"/>
    </row>
    <row r="88" ht="14.25">
      <c r="A88" s="36"/>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36"/>
    </row>
    <row r="101" ht="14.25">
      <c r="A101" s="36"/>
    </row>
    <row r="102" ht="14.25">
      <c r="A102" s="36"/>
    </row>
    <row r="103" ht="14.25">
      <c r="A103" s="56"/>
    </row>
    <row r="104" ht="14.25">
      <c r="A104" s="36"/>
    </row>
    <row r="105" ht="14.25">
      <c r="A105" s="36"/>
    </row>
    <row r="106" ht="14.25">
      <c r="A106" s="123"/>
    </row>
  </sheetData>
  <sheetProtection/>
  <mergeCells count="12">
    <mergeCell ref="R2:R4"/>
    <mergeCell ref="G15:J15"/>
    <mergeCell ref="L2:P2"/>
    <mergeCell ref="L3:L4"/>
    <mergeCell ref="M3:M4"/>
    <mergeCell ref="O3:O4"/>
    <mergeCell ref="A61:P61"/>
    <mergeCell ref="P3:P4"/>
    <mergeCell ref="B3:C3"/>
    <mergeCell ref="D3:E3"/>
    <mergeCell ref="G3:H3"/>
    <mergeCell ref="I3:J3"/>
  </mergeCells>
  <printOptions/>
  <pageMargins left="0.75" right="0.75" top="1" bottom="1" header="0.5" footer="0.5"/>
  <pageSetup fitToHeight="1" fitToWidth="1" horizontalDpi="600" verticalDpi="600" orientation="portrait" paperSize="9" scale="55" r:id="rId1"/>
  <headerFooter alignWithMargins="0">
    <oddHeader>&amp;R&amp;"Arial,Bold"&amp;14AIR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140625" style="0" customWidth="1"/>
    <col min="2" max="2" width="21.7109375" style="0" customWidth="1"/>
    <col min="10" max="10" width="20.57421875" style="0" customWidth="1"/>
  </cols>
  <sheetData>
    <row r="1" spans="1:2" ht="12.75">
      <c r="A1" s="16" t="s">
        <v>656</v>
      </c>
      <c r="B1" s="417" t="s">
        <v>39</v>
      </c>
    </row>
    <row r="2" spans="3:8" ht="12.75">
      <c r="C2" s="418" t="s">
        <v>56</v>
      </c>
      <c r="D2" s="418"/>
      <c r="E2" s="418"/>
      <c r="F2" s="418" t="s">
        <v>57</v>
      </c>
      <c r="G2" s="418" t="s">
        <v>8</v>
      </c>
      <c r="H2" s="418"/>
    </row>
    <row r="3" spans="2:11" ht="12.75">
      <c r="B3" t="s">
        <v>611</v>
      </c>
      <c r="C3" t="s">
        <v>612</v>
      </c>
      <c r="D3" t="s">
        <v>613</v>
      </c>
      <c r="E3" t="s">
        <v>612</v>
      </c>
      <c r="F3" t="s">
        <v>613</v>
      </c>
      <c r="G3" t="s">
        <v>612</v>
      </c>
      <c r="H3" t="s">
        <v>613</v>
      </c>
      <c r="K3" t="s">
        <v>39</v>
      </c>
    </row>
    <row r="4" spans="1:11" ht="12.75">
      <c r="A4" t="s">
        <v>452</v>
      </c>
      <c r="B4" t="s">
        <v>614</v>
      </c>
      <c r="C4">
        <v>0</v>
      </c>
      <c r="D4">
        <v>0</v>
      </c>
      <c r="E4">
        <v>0</v>
      </c>
      <c r="F4">
        <v>0</v>
      </c>
      <c r="G4">
        <v>0</v>
      </c>
      <c r="H4">
        <v>0</v>
      </c>
      <c r="J4" t="s">
        <v>452</v>
      </c>
      <c r="K4" s="419">
        <f>G4</f>
        <v>0</v>
      </c>
    </row>
    <row r="5" spans="1:11" ht="12.75">
      <c r="A5" t="s">
        <v>453</v>
      </c>
      <c r="B5" t="s">
        <v>615</v>
      </c>
      <c r="C5">
        <v>1</v>
      </c>
      <c r="D5">
        <v>0</v>
      </c>
      <c r="E5">
        <v>0</v>
      </c>
      <c r="F5">
        <v>0.1</v>
      </c>
      <c r="G5">
        <v>1</v>
      </c>
      <c r="H5">
        <v>0</v>
      </c>
      <c r="J5" t="s">
        <v>453</v>
      </c>
      <c r="K5" s="419">
        <f>SUM(G5:G7)</f>
        <v>2</v>
      </c>
    </row>
    <row r="6" spans="1:11" ht="12.75">
      <c r="A6" t="s">
        <v>453</v>
      </c>
      <c r="B6" t="s">
        <v>616</v>
      </c>
      <c r="C6">
        <v>0</v>
      </c>
      <c r="D6">
        <v>0</v>
      </c>
      <c r="E6">
        <v>0</v>
      </c>
      <c r="F6">
        <v>0</v>
      </c>
      <c r="G6">
        <v>0</v>
      </c>
      <c r="H6">
        <v>0</v>
      </c>
      <c r="J6" t="s">
        <v>454</v>
      </c>
      <c r="K6" s="419">
        <f>G8</f>
        <v>0</v>
      </c>
    </row>
    <row r="7" spans="1:11" ht="12.75">
      <c r="A7" t="s">
        <v>453</v>
      </c>
      <c r="B7" t="s">
        <v>617</v>
      </c>
      <c r="C7">
        <v>1</v>
      </c>
      <c r="D7">
        <v>0</v>
      </c>
      <c r="E7">
        <v>0</v>
      </c>
      <c r="F7">
        <v>0.2</v>
      </c>
      <c r="G7">
        <v>1</v>
      </c>
      <c r="H7">
        <v>0</v>
      </c>
      <c r="J7" t="s">
        <v>455</v>
      </c>
      <c r="K7" s="419">
        <f>G9</f>
        <v>9</v>
      </c>
    </row>
    <row r="8" spans="1:11" ht="12.75">
      <c r="A8" t="s">
        <v>618</v>
      </c>
      <c r="B8" t="s">
        <v>619</v>
      </c>
      <c r="C8">
        <v>0</v>
      </c>
      <c r="D8">
        <v>0</v>
      </c>
      <c r="E8">
        <v>0</v>
      </c>
      <c r="F8">
        <v>0</v>
      </c>
      <c r="G8">
        <v>0</v>
      </c>
      <c r="H8">
        <v>0</v>
      </c>
      <c r="J8" t="s">
        <v>456</v>
      </c>
      <c r="K8" s="419">
        <f>SUM(G10:G11)</f>
        <v>2354</v>
      </c>
    </row>
    <row r="9" spans="1:11" ht="12.75">
      <c r="A9" t="s">
        <v>455</v>
      </c>
      <c r="B9" t="s">
        <v>455</v>
      </c>
      <c r="C9">
        <v>2</v>
      </c>
      <c r="D9">
        <v>0.1</v>
      </c>
      <c r="E9">
        <v>7</v>
      </c>
      <c r="F9">
        <v>3.5</v>
      </c>
      <c r="G9">
        <v>9</v>
      </c>
      <c r="H9">
        <v>0.4</v>
      </c>
      <c r="J9" t="s">
        <v>457</v>
      </c>
      <c r="K9" s="419">
        <f>SUM(G12:G15)</f>
        <v>67</v>
      </c>
    </row>
    <row r="10" spans="1:11" ht="12.75">
      <c r="A10" t="s">
        <v>456</v>
      </c>
      <c r="B10" t="s">
        <v>620</v>
      </c>
      <c r="C10">
        <v>2117</v>
      </c>
      <c r="D10">
        <v>91</v>
      </c>
      <c r="E10">
        <v>160</v>
      </c>
      <c r="F10">
        <v>77.9</v>
      </c>
      <c r="G10">
        <v>2276</v>
      </c>
      <c r="H10">
        <v>90</v>
      </c>
      <c r="J10" t="s">
        <v>458</v>
      </c>
      <c r="K10" s="419">
        <f>SUM(G16:G19)</f>
        <v>7</v>
      </c>
    </row>
    <row r="11" spans="1:11" ht="12.75">
      <c r="A11" t="s">
        <v>456</v>
      </c>
      <c r="B11" t="s">
        <v>621</v>
      </c>
      <c r="C11">
        <v>76</v>
      </c>
      <c r="D11">
        <v>3.3</v>
      </c>
      <c r="E11">
        <v>2</v>
      </c>
      <c r="F11">
        <v>0.7</v>
      </c>
      <c r="G11">
        <v>78</v>
      </c>
      <c r="H11">
        <v>3.1</v>
      </c>
      <c r="J11" t="s">
        <v>459</v>
      </c>
      <c r="K11" s="419">
        <f>SUM(G20:G31)</f>
        <v>20</v>
      </c>
    </row>
    <row r="12" spans="1:11" ht="12.75">
      <c r="A12" t="s">
        <v>622</v>
      </c>
      <c r="B12" t="s">
        <v>622</v>
      </c>
      <c r="C12">
        <v>44</v>
      </c>
      <c r="D12">
        <v>1.9</v>
      </c>
      <c r="E12">
        <v>12</v>
      </c>
      <c r="F12">
        <v>5.9</v>
      </c>
      <c r="G12">
        <v>56</v>
      </c>
      <c r="H12">
        <v>2.2</v>
      </c>
      <c r="J12" t="s">
        <v>460</v>
      </c>
      <c r="K12" s="419">
        <f>SUM(G32:G34)</f>
        <v>67</v>
      </c>
    </row>
    <row r="13" spans="1:11" ht="12.75">
      <c r="A13" t="s">
        <v>622</v>
      </c>
      <c r="B13" t="s">
        <v>623</v>
      </c>
      <c r="C13">
        <v>0</v>
      </c>
      <c r="D13">
        <v>0</v>
      </c>
      <c r="E13">
        <v>0</v>
      </c>
      <c r="F13">
        <v>0</v>
      </c>
      <c r="G13">
        <v>0</v>
      </c>
      <c r="H13">
        <v>0</v>
      </c>
      <c r="J13" t="s">
        <v>472</v>
      </c>
      <c r="K13" s="419">
        <f>SUM(K4:K12)</f>
        <v>2526</v>
      </c>
    </row>
    <row r="14" spans="1:8" ht="12.75">
      <c r="A14" t="s">
        <v>622</v>
      </c>
      <c r="B14" t="s">
        <v>624</v>
      </c>
      <c r="C14">
        <v>5</v>
      </c>
      <c r="D14">
        <v>0.2</v>
      </c>
      <c r="E14">
        <v>0</v>
      </c>
      <c r="F14">
        <v>0</v>
      </c>
      <c r="G14">
        <v>5</v>
      </c>
      <c r="H14">
        <v>0.2</v>
      </c>
    </row>
    <row r="15" spans="1:8" ht="12.75">
      <c r="A15" t="s">
        <v>622</v>
      </c>
      <c r="B15" t="s">
        <v>625</v>
      </c>
      <c r="C15">
        <v>6</v>
      </c>
      <c r="D15">
        <v>0.3</v>
      </c>
      <c r="E15">
        <v>0</v>
      </c>
      <c r="F15">
        <v>0</v>
      </c>
      <c r="G15">
        <v>6</v>
      </c>
      <c r="H15">
        <v>0.2</v>
      </c>
    </row>
    <row r="16" spans="1:8" ht="12.75">
      <c r="A16" t="s">
        <v>458</v>
      </c>
      <c r="B16" t="s">
        <v>626</v>
      </c>
      <c r="C16">
        <v>4</v>
      </c>
      <c r="D16">
        <v>0.2</v>
      </c>
      <c r="E16">
        <v>1</v>
      </c>
      <c r="F16">
        <v>0.5</v>
      </c>
      <c r="G16">
        <v>5</v>
      </c>
      <c r="H16">
        <v>0.2</v>
      </c>
    </row>
    <row r="17" spans="1:8" ht="12.75">
      <c r="A17" t="s">
        <v>458</v>
      </c>
      <c r="B17" t="s">
        <v>627</v>
      </c>
      <c r="C17">
        <v>0</v>
      </c>
      <c r="D17">
        <v>0</v>
      </c>
      <c r="E17">
        <v>0</v>
      </c>
      <c r="F17">
        <v>0</v>
      </c>
      <c r="G17">
        <v>0</v>
      </c>
      <c r="H17">
        <v>0</v>
      </c>
    </row>
    <row r="18" spans="1:8" ht="12.75">
      <c r="A18" t="s">
        <v>458</v>
      </c>
      <c r="B18" t="s">
        <v>628</v>
      </c>
      <c r="C18">
        <v>0</v>
      </c>
      <c r="D18">
        <v>0</v>
      </c>
      <c r="E18">
        <v>0</v>
      </c>
      <c r="F18">
        <v>0</v>
      </c>
      <c r="G18">
        <v>0</v>
      </c>
      <c r="H18">
        <v>0</v>
      </c>
    </row>
    <row r="19" spans="1:8" ht="12.75">
      <c r="A19" t="s">
        <v>458</v>
      </c>
      <c r="B19" t="s">
        <v>629</v>
      </c>
      <c r="C19">
        <v>0</v>
      </c>
      <c r="D19">
        <v>0</v>
      </c>
      <c r="E19">
        <v>2</v>
      </c>
      <c r="F19">
        <v>1.1</v>
      </c>
      <c r="G19">
        <v>2</v>
      </c>
      <c r="H19">
        <v>0.1</v>
      </c>
    </row>
    <row r="20" spans="1:8" ht="12.75">
      <c r="A20" t="s">
        <v>459</v>
      </c>
      <c r="B20" t="s">
        <v>630</v>
      </c>
      <c r="C20">
        <v>0</v>
      </c>
      <c r="D20">
        <v>0</v>
      </c>
      <c r="E20">
        <v>0</v>
      </c>
      <c r="F20">
        <v>0.2</v>
      </c>
      <c r="G20">
        <v>0</v>
      </c>
      <c r="H20">
        <v>0</v>
      </c>
    </row>
    <row r="21" spans="1:8" ht="12.75">
      <c r="A21" t="s">
        <v>459</v>
      </c>
      <c r="B21" t="s">
        <v>631</v>
      </c>
      <c r="C21">
        <v>0</v>
      </c>
      <c r="D21">
        <v>0</v>
      </c>
      <c r="E21">
        <v>0</v>
      </c>
      <c r="F21">
        <v>0.2</v>
      </c>
      <c r="G21">
        <v>0</v>
      </c>
      <c r="H21">
        <v>0</v>
      </c>
    </row>
    <row r="22" spans="1:8" ht="12.75">
      <c r="A22" t="s">
        <v>459</v>
      </c>
      <c r="B22" t="s">
        <v>632</v>
      </c>
      <c r="C22">
        <v>0</v>
      </c>
      <c r="D22">
        <v>0</v>
      </c>
      <c r="E22">
        <v>0</v>
      </c>
      <c r="F22">
        <v>0</v>
      </c>
      <c r="G22">
        <v>0</v>
      </c>
      <c r="H22">
        <v>0</v>
      </c>
    </row>
    <row r="23" spans="1:8" ht="12.75">
      <c r="A23" t="s">
        <v>459</v>
      </c>
      <c r="B23" t="s">
        <v>633</v>
      </c>
      <c r="C23">
        <v>0</v>
      </c>
      <c r="D23">
        <v>0</v>
      </c>
      <c r="E23">
        <v>0</v>
      </c>
      <c r="F23">
        <v>0</v>
      </c>
      <c r="G23">
        <v>0</v>
      </c>
      <c r="H23">
        <v>0</v>
      </c>
    </row>
    <row r="24" spans="1:8" ht="12.75">
      <c r="A24" t="s">
        <v>459</v>
      </c>
      <c r="B24" t="s">
        <v>634</v>
      </c>
      <c r="C24">
        <v>4</v>
      </c>
      <c r="D24">
        <v>0.2</v>
      </c>
      <c r="E24">
        <v>4</v>
      </c>
      <c r="F24">
        <v>1.9</v>
      </c>
      <c r="G24">
        <v>7</v>
      </c>
      <c r="H24">
        <v>0.3</v>
      </c>
    </row>
    <row r="25" spans="1:8" ht="12.75">
      <c r="A25" t="s">
        <v>459</v>
      </c>
      <c r="B25" t="s">
        <v>635</v>
      </c>
      <c r="C25">
        <v>0</v>
      </c>
      <c r="D25">
        <v>0</v>
      </c>
      <c r="E25">
        <v>0</v>
      </c>
      <c r="F25">
        <v>0.2</v>
      </c>
      <c r="G25">
        <v>0</v>
      </c>
      <c r="H25">
        <v>0</v>
      </c>
    </row>
    <row r="26" spans="1:8" ht="12.75">
      <c r="A26" t="s">
        <v>459</v>
      </c>
      <c r="B26" t="s">
        <v>636</v>
      </c>
      <c r="C26">
        <v>0</v>
      </c>
      <c r="D26">
        <v>0</v>
      </c>
      <c r="E26">
        <v>1</v>
      </c>
      <c r="F26">
        <v>0.6</v>
      </c>
      <c r="G26">
        <v>1</v>
      </c>
      <c r="H26">
        <v>0.1</v>
      </c>
    </row>
    <row r="27" spans="1:8" ht="12.75">
      <c r="A27" t="s">
        <v>459</v>
      </c>
      <c r="B27" t="s">
        <v>637</v>
      </c>
      <c r="C27">
        <v>0</v>
      </c>
      <c r="D27">
        <v>0</v>
      </c>
      <c r="E27">
        <v>3</v>
      </c>
      <c r="F27">
        <v>1.5</v>
      </c>
      <c r="G27">
        <v>3</v>
      </c>
      <c r="H27">
        <v>0.1</v>
      </c>
    </row>
    <row r="28" spans="1:8" ht="12.75">
      <c r="A28" t="s">
        <v>459</v>
      </c>
      <c r="B28" t="s">
        <v>638</v>
      </c>
      <c r="C28">
        <v>3</v>
      </c>
      <c r="D28">
        <v>0.1</v>
      </c>
      <c r="E28">
        <v>3</v>
      </c>
      <c r="F28">
        <v>1.3</v>
      </c>
      <c r="G28">
        <v>5</v>
      </c>
      <c r="H28">
        <v>0.2</v>
      </c>
    </row>
    <row r="29" spans="1:8" ht="12.75">
      <c r="A29" t="s">
        <v>459</v>
      </c>
      <c r="B29" t="s">
        <v>639</v>
      </c>
      <c r="C29">
        <v>0</v>
      </c>
      <c r="D29">
        <v>0</v>
      </c>
      <c r="E29">
        <v>0</v>
      </c>
      <c r="F29">
        <v>0</v>
      </c>
      <c r="G29">
        <v>0</v>
      </c>
      <c r="H29">
        <v>0</v>
      </c>
    </row>
    <row r="30" spans="1:8" ht="12.75">
      <c r="A30" t="s">
        <v>459</v>
      </c>
      <c r="B30" t="s">
        <v>640</v>
      </c>
      <c r="C30">
        <v>0</v>
      </c>
      <c r="D30">
        <v>0</v>
      </c>
      <c r="E30">
        <v>3</v>
      </c>
      <c r="F30">
        <v>1.4</v>
      </c>
      <c r="G30">
        <v>3</v>
      </c>
      <c r="H30">
        <v>0.1</v>
      </c>
    </row>
    <row r="31" spans="1:8" ht="12.75">
      <c r="A31" t="s">
        <v>459</v>
      </c>
      <c r="B31" t="s">
        <v>641</v>
      </c>
      <c r="C31">
        <v>0</v>
      </c>
      <c r="D31">
        <v>0</v>
      </c>
      <c r="E31">
        <v>1</v>
      </c>
      <c r="F31">
        <v>0.3</v>
      </c>
      <c r="G31">
        <v>1</v>
      </c>
      <c r="H31">
        <v>0</v>
      </c>
    </row>
    <row r="32" spans="1:8" ht="12.75">
      <c r="A32" t="s">
        <v>460</v>
      </c>
      <c r="B32" t="s">
        <v>642</v>
      </c>
      <c r="C32">
        <v>41</v>
      </c>
      <c r="D32">
        <v>1.8</v>
      </c>
      <c r="E32">
        <v>2</v>
      </c>
      <c r="F32">
        <v>1</v>
      </c>
      <c r="G32">
        <v>44</v>
      </c>
      <c r="H32">
        <v>1.7</v>
      </c>
    </row>
    <row r="33" spans="1:8" ht="12.75">
      <c r="A33" t="s">
        <v>460</v>
      </c>
      <c r="B33" t="s">
        <v>643</v>
      </c>
      <c r="C33">
        <v>12</v>
      </c>
      <c r="D33">
        <v>0.5</v>
      </c>
      <c r="E33">
        <v>0</v>
      </c>
      <c r="F33">
        <v>0.2</v>
      </c>
      <c r="G33">
        <v>12</v>
      </c>
      <c r="H33">
        <v>0.5</v>
      </c>
    </row>
    <row r="34" spans="1:8" ht="12.75">
      <c r="A34" t="s">
        <v>460</v>
      </c>
      <c r="B34" t="s">
        <v>644</v>
      </c>
      <c r="C34">
        <v>9</v>
      </c>
      <c r="D34">
        <v>0.4</v>
      </c>
      <c r="E34">
        <v>3</v>
      </c>
      <c r="F34">
        <v>1.2</v>
      </c>
      <c r="G34">
        <v>11</v>
      </c>
      <c r="H34">
        <v>0.4</v>
      </c>
    </row>
  </sheetData>
  <sheetProtection/>
  <printOptions/>
  <pageMargins left="0.7" right="0.7" top="0.75" bottom="0.75" header="0.3" footer="0.3"/>
  <pageSetup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C49" sqref="C49"/>
    </sheetView>
  </sheetViews>
  <sheetFormatPr defaultColWidth="9.140625" defaultRowHeight="12.75"/>
  <cols>
    <col min="1" max="1" width="11.57421875" style="0" customWidth="1"/>
    <col min="2" max="2" width="22.7109375" style="0" customWidth="1"/>
  </cols>
  <sheetData>
    <row r="1" spans="1:2" ht="12.75">
      <c r="A1" s="16" t="s">
        <v>657</v>
      </c>
      <c r="B1" s="417" t="s">
        <v>44</v>
      </c>
    </row>
    <row r="2" spans="3:8" ht="12.75">
      <c r="C2" s="418" t="s">
        <v>56</v>
      </c>
      <c r="D2" s="418"/>
      <c r="E2" s="418"/>
      <c r="F2" s="418" t="s">
        <v>57</v>
      </c>
      <c r="G2" s="418" t="s">
        <v>8</v>
      </c>
      <c r="H2" s="418"/>
    </row>
    <row r="3" spans="3:11" ht="12.75">
      <c r="C3" t="s">
        <v>612</v>
      </c>
      <c r="D3" t="s">
        <v>613</v>
      </c>
      <c r="E3" t="s">
        <v>612</v>
      </c>
      <c r="F3" t="s">
        <v>613</v>
      </c>
      <c r="G3" t="s">
        <v>612</v>
      </c>
      <c r="H3" t="s">
        <v>613</v>
      </c>
      <c r="K3" t="s">
        <v>44</v>
      </c>
    </row>
    <row r="4" spans="1:11" ht="12.75">
      <c r="A4" t="s">
        <v>452</v>
      </c>
      <c r="B4" t="s">
        <v>614</v>
      </c>
      <c r="C4">
        <v>179</v>
      </c>
      <c r="D4">
        <v>1.9</v>
      </c>
      <c r="E4">
        <v>9</v>
      </c>
      <c r="F4">
        <v>3.7</v>
      </c>
      <c r="G4">
        <v>188</v>
      </c>
      <c r="H4">
        <v>2</v>
      </c>
      <c r="J4" t="s">
        <v>452</v>
      </c>
      <c r="K4" s="419">
        <f>G4</f>
        <v>188</v>
      </c>
    </row>
    <row r="5" spans="1:11" ht="12.75">
      <c r="A5" t="s">
        <v>453</v>
      </c>
      <c r="B5" t="s">
        <v>615</v>
      </c>
      <c r="C5">
        <v>66</v>
      </c>
      <c r="D5">
        <v>0.7</v>
      </c>
      <c r="E5">
        <v>2</v>
      </c>
      <c r="F5">
        <v>0.9</v>
      </c>
      <c r="G5">
        <v>68</v>
      </c>
      <c r="H5">
        <v>0.7</v>
      </c>
      <c r="J5" t="s">
        <v>453</v>
      </c>
      <c r="K5" s="419">
        <f>SUM(G5:G7)</f>
        <v>541</v>
      </c>
    </row>
    <row r="6" spans="1:11" ht="12.75">
      <c r="A6" t="s">
        <v>453</v>
      </c>
      <c r="B6" t="s">
        <v>616</v>
      </c>
      <c r="C6">
        <v>207</v>
      </c>
      <c r="D6">
        <v>2.2</v>
      </c>
      <c r="E6">
        <v>8</v>
      </c>
      <c r="F6">
        <v>3.4</v>
      </c>
      <c r="G6">
        <v>215</v>
      </c>
      <c r="H6">
        <v>2.3</v>
      </c>
      <c r="J6" t="s">
        <v>454</v>
      </c>
      <c r="K6" s="419">
        <f>G8</f>
        <v>38</v>
      </c>
    </row>
    <row r="7" spans="1:11" ht="12.75">
      <c r="A7" t="s">
        <v>453</v>
      </c>
      <c r="B7" t="s">
        <v>617</v>
      </c>
      <c r="C7">
        <v>253</v>
      </c>
      <c r="D7">
        <v>2.7</v>
      </c>
      <c r="E7">
        <v>4</v>
      </c>
      <c r="F7">
        <v>1.9</v>
      </c>
      <c r="G7">
        <v>258</v>
      </c>
      <c r="H7">
        <v>2.7</v>
      </c>
      <c r="J7" t="s">
        <v>455</v>
      </c>
      <c r="K7" s="419">
        <f>G9</f>
        <v>994</v>
      </c>
    </row>
    <row r="8" spans="1:11" ht="12.75">
      <c r="A8" t="s">
        <v>618</v>
      </c>
      <c r="B8" t="s">
        <v>619</v>
      </c>
      <c r="C8">
        <v>37</v>
      </c>
      <c r="D8">
        <v>0.4</v>
      </c>
      <c r="E8">
        <v>2</v>
      </c>
      <c r="F8">
        <v>0.7</v>
      </c>
      <c r="G8">
        <v>38</v>
      </c>
      <c r="H8">
        <v>0.4</v>
      </c>
      <c r="J8" t="s">
        <v>456</v>
      </c>
      <c r="K8" s="419">
        <f>SUM(G10:G11)</f>
        <v>223</v>
      </c>
    </row>
    <row r="9" spans="1:11" ht="12.75">
      <c r="A9" t="s">
        <v>455</v>
      </c>
      <c r="B9" t="s">
        <v>455</v>
      </c>
      <c r="C9">
        <v>963</v>
      </c>
      <c r="D9">
        <v>10.4</v>
      </c>
      <c r="E9">
        <v>31</v>
      </c>
      <c r="F9">
        <v>13.3</v>
      </c>
      <c r="G9">
        <v>994</v>
      </c>
      <c r="H9">
        <v>10.5</v>
      </c>
      <c r="J9" t="s">
        <v>457</v>
      </c>
      <c r="K9" s="419">
        <f>SUM(G12:G15)</f>
        <v>160</v>
      </c>
    </row>
    <row r="10" spans="1:11" ht="12.75">
      <c r="A10" t="s">
        <v>456</v>
      </c>
      <c r="B10" t="s">
        <v>620</v>
      </c>
      <c r="C10">
        <v>181</v>
      </c>
      <c r="D10">
        <v>2</v>
      </c>
      <c r="E10">
        <v>20</v>
      </c>
      <c r="F10">
        <v>8.8</v>
      </c>
      <c r="G10">
        <v>202</v>
      </c>
      <c r="H10">
        <v>2.1</v>
      </c>
      <c r="J10" t="s">
        <v>458</v>
      </c>
      <c r="K10" s="419">
        <f>SUM(G16:G19)</f>
        <v>5753</v>
      </c>
    </row>
    <row r="11" spans="1:11" ht="12.75">
      <c r="A11" t="s">
        <v>456</v>
      </c>
      <c r="B11" t="s">
        <v>621</v>
      </c>
      <c r="C11">
        <v>20</v>
      </c>
      <c r="D11">
        <v>0.2</v>
      </c>
      <c r="E11">
        <v>0</v>
      </c>
      <c r="F11">
        <v>0.2</v>
      </c>
      <c r="G11">
        <v>21</v>
      </c>
      <c r="H11">
        <v>0.2</v>
      </c>
      <c r="J11" t="s">
        <v>459</v>
      </c>
      <c r="K11" s="419">
        <f>SUM(G20:G31)</f>
        <v>828</v>
      </c>
    </row>
    <row r="12" spans="1:11" ht="12.75">
      <c r="A12" t="s">
        <v>622</v>
      </c>
      <c r="B12" t="s">
        <v>622</v>
      </c>
      <c r="C12">
        <v>148</v>
      </c>
      <c r="D12">
        <v>1.6</v>
      </c>
      <c r="E12">
        <v>4</v>
      </c>
      <c r="F12">
        <v>1.7</v>
      </c>
      <c r="G12">
        <v>152</v>
      </c>
      <c r="H12">
        <v>1.6</v>
      </c>
      <c r="J12" t="s">
        <v>460</v>
      </c>
      <c r="K12" s="419">
        <f>SUM(G32:G34)</f>
        <v>781</v>
      </c>
    </row>
    <row r="13" spans="1:11" ht="12.75">
      <c r="A13" t="s">
        <v>622</v>
      </c>
      <c r="B13" t="s">
        <v>623</v>
      </c>
      <c r="C13">
        <v>0</v>
      </c>
      <c r="D13">
        <v>0</v>
      </c>
      <c r="E13">
        <v>0</v>
      </c>
      <c r="F13">
        <v>0</v>
      </c>
      <c r="G13">
        <v>0</v>
      </c>
      <c r="H13">
        <v>0</v>
      </c>
      <c r="J13" t="s">
        <v>472</v>
      </c>
      <c r="K13" s="419">
        <f>SUM(K4:K12)</f>
        <v>9506</v>
      </c>
    </row>
    <row r="14" spans="1:8" ht="12.75">
      <c r="A14" t="s">
        <v>622</v>
      </c>
      <c r="B14" t="s">
        <v>624</v>
      </c>
      <c r="C14">
        <v>3</v>
      </c>
      <c r="D14">
        <v>0</v>
      </c>
      <c r="E14">
        <v>0</v>
      </c>
      <c r="F14">
        <v>0</v>
      </c>
      <c r="G14">
        <v>3</v>
      </c>
      <c r="H14">
        <v>0</v>
      </c>
    </row>
    <row r="15" spans="1:8" ht="12.75">
      <c r="A15" t="s">
        <v>622</v>
      </c>
      <c r="B15" t="s">
        <v>625</v>
      </c>
      <c r="C15">
        <v>5</v>
      </c>
      <c r="D15">
        <v>0.1</v>
      </c>
      <c r="E15">
        <v>0</v>
      </c>
      <c r="F15">
        <v>0</v>
      </c>
      <c r="G15">
        <v>5</v>
      </c>
      <c r="H15">
        <v>0.1</v>
      </c>
    </row>
    <row r="16" spans="1:8" ht="12.75">
      <c r="A16" t="s">
        <v>458</v>
      </c>
      <c r="B16" t="s">
        <v>626</v>
      </c>
      <c r="C16" s="19">
        <v>4761</v>
      </c>
      <c r="D16">
        <v>51.3</v>
      </c>
      <c r="E16">
        <v>55</v>
      </c>
      <c r="F16">
        <v>24</v>
      </c>
      <c r="G16" s="19">
        <v>4816</v>
      </c>
      <c r="H16">
        <v>50.7</v>
      </c>
    </row>
    <row r="17" spans="1:8" ht="12.75">
      <c r="A17" t="s">
        <v>458</v>
      </c>
      <c r="B17" t="s">
        <v>627</v>
      </c>
      <c r="C17">
        <v>229</v>
      </c>
      <c r="D17">
        <v>2.5</v>
      </c>
      <c r="E17">
        <v>12</v>
      </c>
      <c r="F17">
        <v>5.2</v>
      </c>
      <c r="G17">
        <v>241</v>
      </c>
      <c r="H17">
        <v>2.5</v>
      </c>
    </row>
    <row r="18" spans="1:8" ht="12.75">
      <c r="A18" t="s">
        <v>458</v>
      </c>
      <c r="B18" t="s">
        <v>628</v>
      </c>
      <c r="C18">
        <v>216</v>
      </c>
      <c r="D18">
        <v>2.3</v>
      </c>
      <c r="E18">
        <v>12</v>
      </c>
      <c r="F18">
        <v>5.4</v>
      </c>
      <c r="G18">
        <v>228</v>
      </c>
      <c r="H18">
        <v>2.4</v>
      </c>
    </row>
    <row r="19" spans="1:8" ht="12.75">
      <c r="A19" t="s">
        <v>458</v>
      </c>
      <c r="B19" t="s">
        <v>629</v>
      </c>
      <c r="C19">
        <v>446</v>
      </c>
      <c r="D19">
        <v>4.8</v>
      </c>
      <c r="E19">
        <v>22</v>
      </c>
      <c r="F19">
        <v>9.8</v>
      </c>
      <c r="G19">
        <v>468</v>
      </c>
      <c r="H19">
        <v>4.9</v>
      </c>
    </row>
    <row r="20" spans="1:8" ht="12.75">
      <c r="A20" t="s">
        <v>459</v>
      </c>
      <c r="B20" t="s">
        <v>630</v>
      </c>
      <c r="C20">
        <v>38</v>
      </c>
      <c r="D20">
        <v>0.4</v>
      </c>
      <c r="E20">
        <v>0</v>
      </c>
      <c r="F20">
        <v>0</v>
      </c>
      <c r="G20">
        <v>38</v>
      </c>
      <c r="H20">
        <v>0.4</v>
      </c>
    </row>
    <row r="21" spans="1:8" ht="12.75">
      <c r="A21" t="s">
        <v>459</v>
      </c>
      <c r="B21" t="s">
        <v>631</v>
      </c>
      <c r="C21">
        <v>19</v>
      </c>
      <c r="D21">
        <v>0.2</v>
      </c>
      <c r="E21">
        <v>1</v>
      </c>
      <c r="F21">
        <v>0.4</v>
      </c>
      <c r="G21">
        <v>20</v>
      </c>
      <c r="H21">
        <v>0.2</v>
      </c>
    </row>
    <row r="22" spans="1:8" ht="12.75">
      <c r="A22" t="s">
        <v>459</v>
      </c>
      <c r="B22" t="s">
        <v>632</v>
      </c>
      <c r="C22">
        <v>21</v>
      </c>
      <c r="D22">
        <v>0.2</v>
      </c>
      <c r="E22">
        <v>1</v>
      </c>
      <c r="F22">
        <v>0.2</v>
      </c>
      <c r="G22">
        <v>22</v>
      </c>
      <c r="H22">
        <v>0.2</v>
      </c>
    </row>
    <row r="23" spans="1:8" ht="12.75">
      <c r="A23" t="s">
        <v>459</v>
      </c>
      <c r="B23" t="s">
        <v>633</v>
      </c>
      <c r="C23">
        <v>4</v>
      </c>
      <c r="D23">
        <v>0</v>
      </c>
      <c r="E23">
        <v>1</v>
      </c>
      <c r="F23">
        <v>0.3</v>
      </c>
      <c r="G23">
        <v>5</v>
      </c>
      <c r="H23">
        <v>0.1</v>
      </c>
    </row>
    <row r="24" spans="1:8" ht="12.75">
      <c r="A24" t="s">
        <v>459</v>
      </c>
      <c r="B24" t="s">
        <v>634</v>
      </c>
      <c r="C24">
        <v>362</v>
      </c>
      <c r="D24">
        <v>3.9</v>
      </c>
      <c r="E24">
        <v>8</v>
      </c>
      <c r="F24">
        <v>3.4</v>
      </c>
      <c r="G24">
        <v>369</v>
      </c>
      <c r="H24">
        <v>3.9</v>
      </c>
    </row>
    <row r="25" spans="1:8" ht="12.75">
      <c r="A25" t="s">
        <v>459</v>
      </c>
      <c r="B25" t="s">
        <v>635</v>
      </c>
      <c r="C25">
        <v>18</v>
      </c>
      <c r="D25">
        <v>0.2</v>
      </c>
      <c r="E25">
        <v>0</v>
      </c>
      <c r="F25">
        <v>0.1</v>
      </c>
      <c r="G25">
        <v>19</v>
      </c>
      <c r="H25">
        <v>0.2</v>
      </c>
    </row>
    <row r="26" spans="1:8" ht="12.75">
      <c r="A26" t="s">
        <v>459</v>
      </c>
      <c r="B26" t="s">
        <v>636</v>
      </c>
      <c r="C26">
        <v>20</v>
      </c>
      <c r="D26">
        <v>0.2</v>
      </c>
      <c r="E26">
        <v>1</v>
      </c>
      <c r="F26">
        <v>0.4</v>
      </c>
      <c r="G26">
        <v>21</v>
      </c>
      <c r="H26">
        <v>0.2</v>
      </c>
    </row>
    <row r="27" spans="1:8" ht="12.75">
      <c r="A27" t="s">
        <v>459</v>
      </c>
      <c r="B27" t="s">
        <v>637</v>
      </c>
      <c r="C27">
        <v>121</v>
      </c>
      <c r="D27">
        <v>1.3</v>
      </c>
      <c r="E27">
        <v>10</v>
      </c>
      <c r="F27">
        <v>4.4</v>
      </c>
      <c r="G27">
        <v>131</v>
      </c>
      <c r="H27">
        <v>1.4</v>
      </c>
    </row>
    <row r="28" spans="1:8" ht="12.75">
      <c r="A28" t="s">
        <v>459</v>
      </c>
      <c r="B28" t="s">
        <v>638</v>
      </c>
      <c r="C28">
        <v>31</v>
      </c>
      <c r="D28">
        <v>0.3</v>
      </c>
      <c r="E28">
        <v>1</v>
      </c>
      <c r="F28">
        <v>0.4</v>
      </c>
      <c r="G28">
        <v>32</v>
      </c>
      <c r="H28">
        <v>0.3</v>
      </c>
    </row>
    <row r="29" spans="1:8" ht="12.75">
      <c r="A29" t="s">
        <v>459</v>
      </c>
      <c r="B29" t="s">
        <v>639</v>
      </c>
      <c r="C29">
        <v>28</v>
      </c>
      <c r="D29">
        <v>0.3</v>
      </c>
      <c r="E29">
        <v>0</v>
      </c>
      <c r="F29">
        <v>0.1</v>
      </c>
      <c r="G29">
        <v>28</v>
      </c>
      <c r="H29">
        <v>0.3</v>
      </c>
    </row>
    <row r="30" spans="1:8" ht="12.75">
      <c r="A30" t="s">
        <v>459</v>
      </c>
      <c r="B30" t="s">
        <v>640</v>
      </c>
      <c r="C30">
        <v>126</v>
      </c>
      <c r="D30">
        <v>1.4</v>
      </c>
      <c r="E30">
        <v>9</v>
      </c>
      <c r="F30">
        <v>3.8</v>
      </c>
      <c r="G30">
        <v>135</v>
      </c>
      <c r="H30">
        <v>1.4</v>
      </c>
    </row>
    <row r="31" spans="1:8" ht="12.75">
      <c r="A31" t="s">
        <v>459</v>
      </c>
      <c r="B31" t="s">
        <v>641</v>
      </c>
      <c r="C31">
        <v>7</v>
      </c>
      <c r="D31">
        <v>0.1</v>
      </c>
      <c r="E31">
        <v>1</v>
      </c>
      <c r="F31">
        <v>0.4</v>
      </c>
      <c r="G31">
        <v>8</v>
      </c>
      <c r="H31">
        <v>0.1</v>
      </c>
    </row>
    <row r="32" spans="1:8" ht="12.75">
      <c r="A32" t="s">
        <v>460</v>
      </c>
      <c r="B32" t="s">
        <v>642</v>
      </c>
      <c r="C32">
        <v>130</v>
      </c>
      <c r="D32">
        <v>1.4</v>
      </c>
      <c r="E32">
        <v>3</v>
      </c>
      <c r="F32">
        <v>1.3</v>
      </c>
      <c r="G32">
        <v>133</v>
      </c>
      <c r="H32">
        <v>1.4</v>
      </c>
    </row>
    <row r="33" spans="1:8" ht="12.75">
      <c r="A33" t="s">
        <v>460</v>
      </c>
      <c r="B33" t="s">
        <v>643</v>
      </c>
      <c r="C33">
        <v>276</v>
      </c>
      <c r="D33">
        <v>3</v>
      </c>
      <c r="E33">
        <v>6</v>
      </c>
      <c r="F33">
        <v>2.7</v>
      </c>
      <c r="G33">
        <v>282</v>
      </c>
      <c r="H33">
        <v>3</v>
      </c>
    </row>
    <row r="34" spans="1:8" ht="12.75">
      <c r="A34" t="s">
        <v>460</v>
      </c>
      <c r="B34" t="s">
        <v>644</v>
      </c>
      <c r="C34">
        <v>360</v>
      </c>
      <c r="D34">
        <v>3.9</v>
      </c>
      <c r="E34">
        <v>7</v>
      </c>
      <c r="F34">
        <v>2.9</v>
      </c>
      <c r="G34">
        <v>366</v>
      </c>
      <c r="H34">
        <v>3.9</v>
      </c>
    </row>
  </sheetData>
  <sheetProtection/>
  <printOptions/>
  <pageMargins left="0.7" right="0.7" top="0.75" bottom="0.75" header="0.3" footer="0.3"/>
  <pageSetup fitToHeight="1" fitToWidth="1" horizontalDpi="600" verticalDpi="600" orientation="portrait"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A1" sqref="A1"/>
    </sheetView>
  </sheetViews>
  <sheetFormatPr defaultColWidth="9.140625" defaultRowHeight="12.75"/>
  <cols>
    <col min="1" max="1" width="11.421875" style="0" customWidth="1"/>
    <col min="2" max="2" width="21.140625" style="0" customWidth="1"/>
  </cols>
  <sheetData>
    <row r="1" spans="1:2" ht="12.75">
      <c r="A1" s="16" t="s">
        <v>658</v>
      </c>
      <c r="B1" s="417" t="s">
        <v>634</v>
      </c>
    </row>
    <row r="2" spans="3:8" ht="12.75">
      <c r="C2" s="418" t="s">
        <v>56</v>
      </c>
      <c r="D2" s="418"/>
      <c r="E2" s="418"/>
      <c r="F2" s="418" t="s">
        <v>57</v>
      </c>
      <c r="G2" s="418" t="s">
        <v>8</v>
      </c>
      <c r="H2" s="418"/>
    </row>
    <row r="3" spans="2:11" ht="12.75">
      <c r="B3" t="s">
        <v>611</v>
      </c>
      <c r="C3" t="s">
        <v>612</v>
      </c>
      <c r="D3" t="s">
        <v>613</v>
      </c>
      <c r="E3" t="s">
        <v>612</v>
      </c>
      <c r="F3" t="s">
        <v>613</v>
      </c>
      <c r="G3" t="s">
        <v>612</v>
      </c>
      <c r="H3" t="s">
        <v>613</v>
      </c>
      <c r="K3" t="s">
        <v>45</v>
      </c>
    </row>
    <row r="4" spans="1:11" ht="12.75">
      <c r="A4" t="s">
        <v>452</v>
      </c>
      <c r="B4" t="s">
        <v>614</v>
      </c>
      <c r="C4">
        <v>16</v>
      </c>
      <c r="D4">
        <v>0.3</v>
      </c>
      <c r="E4">
        <v>4</v>
      </c>
      <c r="F4">
        <v>0.4</v>
      </c>
      <c r="G4">
        <v>21</v>
      </c>
      <c r="H4">
        <v>0.3</v>
      </c>
      <c r="J4" t="s">
        <v>452</v>
      </c>
      <c r="K4" s="419">
        <f>G4</f>
        <v>21</v>
      </c>
    </row>
    <row r="5" spans="1:11" ht="12.75">
      <c r="A5" t="s">
        <v>453</v>
      </c>
      <c r="B5" t="s">
        <v>615</v>
      </c>
      <c r="C5">
        <v>24</v>
      </c>
      <c r="D5">
        <v>0.4</v>
      </c>
      <c r="E5">
        <v>11</v>
      </c>
      <c r="F5">
        <v>0.9</v>
      </c>
      <c r="G5">
        <v>35</v>
      </c>
      <c r="H5">
        <v>0.5</v>
      </c>
      <c r="J5" t="s">
        <v>453</v>
      </c>
      <c r="K5" s="419">
        <f>SUM(G5:G7)</f>
        <v>278</v>
      </c>
    </row>
    <row r="6" spans="1:11" ht="12.75">
      <c r="A6" t="s">
        <v>453</v>
      </c>
      <c r="B6" t="s">
        <v>616</v>
      </c>
      <c r="C6">
        <v>75</v>
      </c>
      <c r="D6">
        <v>1.3</v>
      </c>
      <c r="E6">
        <v>40</v>
      </c>
      <c r="F6">
        <v>3.3</v>
      </c>
      <c r="G6">
        <v>115</v>
      </c>
      <c r="H6">
        <v>1.6</v>
      </c>
      <c r="J6" t="s">
        <v>454</v>
      </c>
      <c r="K6" s="419">
        <f>G8</f>
        <v>81</v>
      </c>
    </row>
    <row r="7" spans="1:11" ht="12.75">
      <c r="A7" t="s">
        <v>453</v>
      </c>
      <c r="B7" t="s">
        <v>617</v>
      </c>
      <c r="C7">
        <v>111</v>
      </c>
      <c r="D7">
        <v>1.9</v>
      </c>
      <c r="E7">
        <v>17</v>
      </c>
      <c r="F7">
        <v>1.4</v>
      </c>
      <c r="G7">
        <v>128</v>
      </c>
      <c r="H7">
        <v>1.8</v>
      </c>
      <c r="J7" t="s">
        <v>455</v>
      </c>
      <c r="K7" s="419">
        <f>G9</f>
        <v>139</v>
      </c>
    </row>
    <row r="8" spans="1:11" ht="12.75">
      <c r="A8" t="s">
        <v>618</v>
      </c>
      <c r="B8" t="s">
        <v>619</v>
      </c>
      <c r="C8">
        <v>62</v>
      </c>
      <c r="D8">
        <v>1.1</v>
      </c>
      <c r="E8">
        <v>20</v>
      </c>
      <c r="F8">
        <v>1.6</v>
      </c>
      <c r="G8">
        <v>81</v>
      </c>
      <c r="H8">
        <v>1.1</v>
      </c>
      <c r="J8" t="s">
        <v>456</v>
      </c>
      <c r="K8" s="419">
        <f>SUM(G10:G11)</f>
        <v>159</v>
      </c>
    </row>
    <row r="9" spans="1:11" ht="12.75">
      <c r="A9" t="s">
        <v>455</v>
      </c>
      <c r="B9" t="s">
        <v>455</v>
      </c>
      <c r="C9">
        <v>70</v>
      </c>
      <c r="D9">
        <v>1.2</v>
      </c>
      <c r="E9">
        <v>69</v>
      </c>
      <c r="F9">
        <v>5.7</v>
      </c>
      <c r="G9">
        <v>139</v>
      </c>
      <c r="H9">
        <v>2</v>
      </c>
      <c r="J9" t="s">
        <v>457</v>
      </c>
      <c r="K9" s="419">
        <f>SUM(G12:G15)</f>
        <v>166</v>
      </c>
    </row>
    <row r="10" spans="1:11" ht="12.75">
      <c r="A10" t="s">
        <v>456</v>
      </c>
      <c r="B10" t="s">
        <v>620</v>
      </c>
      <c r="C10">
        <v>91</v>
      </c>
      <c r="D10">
        <v>1.6</v>
      </c>
      <c r="E10">
        <v>44</v>
      </c>
      <c r="F10">
        <v>3.6</v>
      </c>
      <c r="G10">
        <v>135</v>
      </c>
      <c r="H10">
        <v>1.9</v>
      </c>
      <c r="J10" t="s">
        <v>458</v>
      </c>
      <c r="K10" s="419">
        <f>SUM(G16:G19)</f>
        <v>303</v>
      </c>
    </row>
    <row r="11" spans="1:11" ht="12.75">
      <c r="A11" t="s">
        <v>456</v>
      </c>
      <c r="B11" t="s">
        <v>621</v>
      </c>
      <c r="C11">
        <v>12</v>
      </c>
      <c r="D11">
        <v>0.2</v>
      </c>
      <c r="E11">
        <v>12</v>
      </c>
      <c r="F11">
        <v>1</v>
      </c>
      <c r="G11">
        <v>24</v>
      </c>
      <c r="H11">
        <v>0.3</v>
      </c>
      <c r="J11" t="s">
        <v>459</v>
      </c>
      <c r="K11" s="419">
        <f>SUM(G20:G31)</f>
        <v>5667</v>
      </c>
    </row>
    <row r="12" spans="1:11" ht="12.75">
      <c r="A12" t="s">
        <v>622</v>
      </c>
      <c r="B12" t="s">
        <v>622</v>
      </c>
      <c r="C12">
        <v>131</v>
      </c>
      <c r="D12">
        <v>2.2</v>
      </c>
      <c r="E12">
        <v>30</v>
      </c>
      <c r="F12">
        <v>2.5</v>
      </c>
      <c r="G12">
        <v>161</v>
      </c>
      <c r="H12">
        <v>2.3</v>
      </c>
      <c r="J12" t="s">
        <v>460</v>
      </c>
      <c r="K12" s="419">
        <f>SUM(G32:G34)</f>
        <v>267</v>
      </c>
    </row>
    <row r="13" spans="1:11" ht="12.75">
      <c r="A13" t="s">
        <v>622</v>
      </c>
      <c r="B13" t="s">
        <v>623</v>
      </c>
      <c r="C13">
        <v>2</v>
      </c>
      <c r="D13">
        <v>0</v>
      </c>
      <c r="E13">
        <v>0</v>
      </c>
      <c r="F13">
        <v>0</v>
      </c>
      <c r="G13">
        <v>2</v>
      </c>
      <c r="H13">
        <v>0</v>
      </c>
      <c r="J13" t="s">
        <v>472</v>
      </c>
      <c r="K13" s="419">
        <f>SUM(K4:K12)</f>
        <v>7081</v>
      </c>
    </row>
    <row r="14" spans="1:8" ht="12.75">
      <c r="A14" t="s">
        <v>622</v>
      </c>
      <c r="B14" t="s">
        <v>624</v>
      </c>
      <c r="C14">
        <v>0</v>
      </c>
      <c r="D14">
        <v>0</v>
      </c>
      <c r="E14">
        <v>1</v>
      </c>
      <c r="F14">
        <v>0.1</v>
      </c>
      <c r="G14">
        <v>1</v>
      </c>
      <c r="H14">
        <v>0</v>
      </c>
    </row>
    <row r="15" spans="1:8" ht="12.75">
      <c r="A15" t="s">
        <v>622</v>
      </c>
      <c r="B15" t="s">
        <v>625</v>
      </c>
      <c r="C15">
        <v>0</v>
      </c>
      <c r="D15">
        <v>0</v>
      </c>
      <c r="E15">
        <v>2</v>
      </c>
      <c r="F15">
        <v>0.2</v>
      </c>
      <c r="G15">
        <v>2</v>
      </c>
      <c r="H15">
        <v>0</v>
      </c>
    </row>
    <row r="16" spans="1:8" ht="12.75">
      <c r="A16" t="s">
        <v>458</v>
      </c>
      <c r="B16" t="s">
        <v>626</v>
      </c>
      <c r="C16">
        <v>120</v>
      </c>
      <c r="D16">
        <v>2</v>
      </c>
      <c r="E16">
        <v>42</v>
      </c>
      <c r="F16">
        <v>3.5</v>
      </c>
      <c r="G16">
        <v>162</v>
      </c>
      <c r="H16">
        <v>2.3</v>
      </c>
    </row>
    <row r="17" spans="1:8" ht="12.75">
      <c r="A17" t="s">
        <v>458</v>
      </c>
      <c r="B17" t="s">
        <v>627</v>
      </c>
      <c r="C17">
        <v>13</v>
      </c>
      <c r="D17">
        <v>0.2</v>
      </c>
      <c r="E17">
        <v>10</v>
      </c>
      <c r="F17">
        <v>0.8</v>
      </c>
      <c r="G17">
        <v>23</v>
      </c>
      <c r="H17">
        <v>0.3</v>
      </c>
    </row>
    <row r="18" spans="1:8" ht="12.75">
      <c r="A18" t="s">
        <v>458</v>
      </c>
      <c r="B18" t="s">
        <v>628</v>
      </c>
      <c r="C18">
        <v>5</v>
      </c>
      <c r="D18">
        <v>0.1</v>
      </c>
      <c r="E18">
        <v>8</v>
      </c>
      <c r="F18">
        <v>0.7</v>
      </c>
      <c r="G18">
        <v>13</v>
      </c>
      <c r="H18">
        <v>0.2</v>
      </c>
    </row>
    <row r="19" spans="1:8" ht="12.75">
      <c r="A19" t="s">
        <v>458</v>
      </c>
      <c r="B19" t="s">
        <v>629</v>
      </c>
      <c r="C19">
        <v>65</v>
      </c>
      <c r="D19">
        <v>1.1</v>
      </c>
      <c r="E19">
        <v>40</v>
      </c>
      <c r="F19">
        <v>3.3</v>
      </c>
      <c r="G19">
        <v>105</v>
      </c>
      <c r="H19">
        <v>1.5</v>
      </c>
    </row>
    <row r="20" spans="1:8" ht="12.75">
      <c r="A20" t="s">
        <v>459</v>
      </c>
      <c r="B20" t="s">
        <v>630</v>
      </c>
      <c r="C20">
        <v>239</v>
      </c>
      <c r="D20">
        <v>4.1</v>
      </c>
      <c r="E20">
        <v>20</v>
      </c>
      <c r="F20">
        <v>1.7</v>
      </c>
      <c r="G20">
        <v>259</v>
      </c>
      <c r="H20">
        <v>3.7</v>
      </c>
    </row>
    <row r="21" spans="1:8" ht="12.75">
      <c r="A21" t="s">
        <v>459</v>
      </c>
      <c r="B21" t="s">
        <v>631</v>
      </c>
      <c r="C21">
        <v>118</v>
      </c>
      <c r="D21">
        <v>2</v>
      </c>
      <c r="E21">
        <v>37</v>
      </c>
      <c r="F21">
        <v>3.1</v>
      </c>
      <c r="G21">
        <v>155</v>
      </c>
      <c r="H21">
        <v>2.2</v>
      </c>
    </row>
    <row r="22" spans="1:8" ht="12.75">
      <c r="A22" t="s">
        <v>459</v>
      </c>
      <c r="B22" t="s">
        <v>632</v>
      </c>
      <c r="C22">
        <v>239</v>
      </c>
      <c r="D22">
        <v>4.1</v>
      </c>
      <c r="E22">
        <v>43</v>
      </c>
      <c r="F22">
        <v>3.5</v>
      </c>
      <c r="G22">
        <v>282</v>
      </c>
      <c r="H22">
        <v>4</v>
      </c>
    </row>
    <row r="23" spans="1:8" ht="12.75">
      <c r="A23" t="s">
        <v>459</v>
      </c>
      <c r="B23" t="s">
        <v>633</v>
      </c>
      <c r="C23">
        <v>142</v>
      </c>
      <c r="D23">
        <v>2.4</v>
      </c>
      <c r="E23">
        <v>29</v>
      </c>
      <c r="F23">
        <v>2.3</v>
      </c>
      <c r="G23">
        <v>171</v>
      </c>
      <c r="H23">
        <v>2.4</v>
      </c>
    </row>
    <row r="24" spans="1:8" ht="12.75">
      <c r="A24" t="s">
        <v>459</v>
      </c>
      <c r="B24" t="s">
        <v>634</v>
      </c>
      <c r="C24" s="19">
        <v>2153</v>
      </c>
      <c r="D24">
        <v>36.7</v>
      </c>
      <c r="E24">
        <v>195</v>
      </c>
      <c r="F24">
        <v>16</v>
      </c>
      <c r="G24" s="19">
        <v>2348</v>
      </c>
      <c r="H24">
        <v>33.1</v>
      </c>
    </row>
    <row r="25" spans="1:8" ht="12.75">
      <c r="A25" t="s">
        <v>459</v>
      </c>
      <c r="B25" t="s">
        <v>635</v>
      </c>
      <c r="C25">
        <v>128</v>
      </c>
      <c r="D25">
        <v>2.2</v>
      </c>
      <c r="E25">
        <v>27</v>
      </c>
      <c r="F25">
        <v>2.2</v>
      </c>
      <c r="G25">
        <v>155</v>
      </c>
      <c r="H25">
        <v>2.2</v>
      </c>
    </row>
    <row r="26" spans="1:8" ht="12.75">
      <c r="A26" t="s">
        <v>459</v>
      </c>
      <c r="B26" t="s">
        <v>636</v>
      </c>
      <c r="C26">
        <v>224</v>
      </c>
      <c r="D26">
        <v>3.8</v>
      </c>
      <c r="E26">
        <v>39</v>
      </c>
      <c r="F26">
        <v>3.2</v>
      </c>
      <c r="G26">
        <v>263</v>
      </c>
      <c r="H26">
        <v>3.7</v>
      </c>
    </row>
    <row r="27" spans="1:8" ht="12.75">
      <c r="A27" t="s">
        <v>459</v>
      </c>
      <c r="B27" t="s">
        <v>637</v>
      </c>
      <c r="C27">
        <v>333</v>
      </c>
      <c r="D27">
        <v>5.7</v>
      </c>
      <c r="E27">
        <v>96</v>
      </c>
      <c r="F27">
        <v>7.8</v>
      </c>
      <c r="G27">
        <v>429</v>
      </c>
      <c r="H27">
        <v>6.1</v>
      </c>
    </row>
    <row r="28" spans="1:8" ht="12.75">
      <c r="A28" t="s">
        <v>459</v>
      </c>
      <c r="B28" t="s">
        <v>638</v>
      </c>
      <c r="C28">
        <v>461</v>
      </c>
      <c r="D28">
        <v>7.9</v>
      </c>
      <c r="E28">
        <v>95</v>
      </c>
      <c r="F28">
        <v>7.8</v>
      </c>
      <c r="G28">
        <v>556</v>
      </c>
      <c r="H28">
        <v>7.8</v>
      </c>
    </row>
    <row r="29" spans="1:8" ht="12.75">
      <c r="A29" t="s">
        <v>459</v>
      </c>
      <c r="B29" t="s">
        <v>639</v>
      </c>
      <c r="C29">
        <v>212</v>
      </c>
      <c r="D29">
        <v>3.6</v>
      </c>
      <c r="E29">
        <v>28</v>
      </c>
      <c r="F29">
        <v>2.3</v>
      </c>
      <c r="G29">
        <v>240</v>
      </c>
      <c r="H29">
        <v>3.4</v>
      </c>
    </row>
    <row r="30" spans="1:8" ht="12.75">
      <c r="A30" t="s">
        <v>459</v>
      </c>
      <c r="B30" t="s">
        <v>640</v>
      </c>
      <c r="C30">
        <v>493</v>
      </c>
      <c r="D30">
        <v>8.4</v>
      </c>
      <c r="E30">
        <v>122</v>
      </c>
      <c r="F30">
        <v>10</v>
      </c>
      <c r="G30">
        <v>615</v>
      </c>
      <c r="H30">
        <v>8.7</v>
      </c>
    </row>
    <row r="31" spans="1:8" ht="12.75">
      <c r="A31" t="s">
        <v>459</v>
      </c>
      <c r="B31" t="s">
        <v>641</v>
      </c>
      <c r="C31">
        <v>154</v>
      </c>
      <c r="D31">
        <v>2.6</v>
      </c>
      <c r="E31">
        <v>40</v>
      </c>
      <c r="F31">
        <v>3.3</v>
      </c>
      <c r="G31">
        <v>194</v>
      </c>
      <c r="H31">
        <v>2.7</v>
      </c>
    </row>
    <row r="32" spans="1:8" ht="12.75">
      <c r="A32" t="s">
        <v>460</v>
      </c>
      <c r="B32" t="s">
        <v>642</v>
      </c>
      <c r="C32">
        <v>29</v>
      </c>
      <c r="D32">
        <v>0.5</v>
      </c>
      <c r="E32">
        <v>23</v>
      </c>
      <c r="F32">
        <v>1.9</v>
      </c>
      <c r="G32">
        <v>52</v>
      </c>
      <c r="H32">
        <v>0.7</v>
      </c>
    </row>
    <row r="33" spans="1:8" ht="12.75">
      <c r="A33" t="s">
        <v>460</v>
      </c>
      <c r="B33" t="s">
        <v>643</v>
      </c>
      <c r="C33">
        <v>71</v>
      </c>
      <c r="D33">
        <v>1.2</v>
      </c>
      <c r="E33">
        <v>38</v>
      </c>
      <c r="F33">
        <v>3.1</v>
      </c>
      <c r="G33">
        <v>108</v>
      </c>
      <c r="H33">
        <v>1.5</v>
      </c>
    </row>
    <row r="34" spans="1:8" ht="12.75">
      <c r="A34" t="s">
        <v>460</v>
      </c>
      <c r="B34" t="s">
        <v>644</v>
      </c>
      <c r="C34">
        <v>71</v>
      </c>
      <c r="D34">
        <v>1.2</v>
      </c>
      <c r="E34">
        <v>36</v>
      </c>
      <c r="F34">
        <v>2.9</v>
      </c>
      <c r="G34">
        <v>107</v>
      </c>
      <c r="H34">
        <v>1.5</v>
      </c>
    </row>
    <row r="96" ht="12.75">
      <c r="B96" s="19"/>
    </row>
    <row r="100" ht="12.75">
      <c r="B100" s="19"/>
    </row>
  </sheetData>
  <sheetProtection/>
  <printOptions/>
  <pageMargins left="0.7" right="0.7" top="0.75" bottom="0.75" header="0.3" footer="0.3"/>
  <pageSetup fitToHeight="1" fitToWidth="1" horizontalDpi="600" verticalDpi="600" orientation="portrait"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3.00390625" style="0" customWidth="1"/>
    <col min="2" max="2" width="20.140625" style="0" customWidth="1"/>
  </cols>
  <sheetData>
    <row r="1" spans="1:2" ht="12.75">
      <c r="A1" s="16" t="s">
        <v>659</v>
      </c>
      <c r="B1" s="417" t="s">
        <v>46</v>
      </c>
    </row>
    <row r="2" spans="3:8" ht="12.75">
      <c r="C2" s="418" t="s">
        <v>56</v>
      </c>
      <c r="D2" s="418"/>
      <c r="E2" s="418"/>
      <c r="F2" s="418" t="s">
        <v>57</v>
      </c>
      <c r="G2" s="418" t="s">
        <v>8</v>
      </c>
      <c r="H2" s="418"/>
    </row>
    <row r="3" spans="2:11" ht="12.75">
      <c r="B3" t="s">
        <v>611</v>
      </c>
      <c r="C3" t="s">
        <v>612</v>
      </c>
      <c r="D3" t="s">
        <v>613</v>
      </c>
      <c r="E3" t="s">
        <v>612</v>
      </c>
      <c r="F3" t="s">
        <v>613</v>
      </c>
      <c r="G3" t="s">
        <v>612</v>
      </c>
      <c r="H3" t="s">
        <v>613</v>
      </c>
      <c r="K3" t="s">
        <v>46</v>
      </c>
    </row>
    <row r="4" spans="1:11" ht="12.75">
      <c r="A4" t="s">
        <v>452</v>
      </c>
      <c r="B4" t="s">
        <v>614</v>
      </c>
      <c r="C4">
        <v>0</v>
      </c>
      <c r="D4">
        <v>0</v>
      </c>
      <c r="E4">
        <v>0</v>
      </c>
      <c r="F4">
        <v>0</v>
      </c>
      <c r="G4">
        <v>0</v>
      </c>
      <c r="H4">
        <v>0</v>
      </c>
      <c r="J4" t="s">
        <v>452</v>
      </c>
      <c r="K4" s="419">
        <f>G4</f>
        <v>0</v>
      </c>
    </row>
    <row r="5" spans="1:11" ht="12.75">
      <c r="A5" t="s">
        <v>453</v>
      </c>
      <c r="B5" t="s">
        <v>615</v>
      </c>
      <c r="C5">
        <v>0</v>
      </c>
      <c r="D5">
        <v>0</v>
      </c>
      <c r="E5">
        <v>0</v>
      </c>
      <c r="F5">
        <v>0</v>
      </c>
      <c r="G5">
        <v>0</v>
      </c>
      <c r="H5">
        <v>0</v>
      </c>
      <c r="J5" t="s">
        <v>453</v>
      </c>
      <c r="K5" s="419">
        <f>SUM(G5:G7)</f>
        <v>0</v>
      </c>
    </row>
    <row r="6" spans="1:11" ht="12.75">
      <c r="A6" t="s">
        <v>453</v>
      </c>
      <c r="B6" t="s">
        <v>616</v>
      </c>
      <c r="C6">
        <v>0</v>
      </c>
      <c r="D6">
        <v>0</v>
      </c>
      <c r="E6">
        <v>0</v>
      </c>
      <c r="F6">
        <v>0</v>
      </c>
      <c r="G6">
        <v>0</v>
      </c>
      <c r="H6">
        <v>0</v>
      </c>
      <c r="J6" t="s">
        <v>454</v>
      </c>
      <c r="K6" s="419">
        <f>G8</f>
        <v>0</v>
      </c>
    </row>
    <row r="7" spans="1:11" ht="12.75">
      <c r="A7" t="s">
        <v>453</v>
      </c>
      <c r="B7" t="s">
        <v>617</v>
      </c>
      <c r="C7">
        <v>0</v>
      </c>
      <c r="D7">
        <v>0</v>
      </c>
      <c r="E7">
        <v>0</v>
      </c>
      <c r="F7">
        <v>0</v>
      </c>
      <c r="G7">
        <v>0</v>
      </c>
      <c r="H7">
        <v>0</v>
      </c>
      <c r="J7" t="s">
        <v>455</v>
      </c>
      <c r="K7" s="419">
        <f>G9</f>
        <v>0</v>
      </c>
    </row>
    <row r="8" spans="1:11" ht="12.75">
      <c r="A8" t="s">
        <v>618</v>
      </c>
      <c r="B8" t="s">
        <v>619</v>
      </c>
      <c r="C8">
        <v>0</v>
      </c>
      <c r="D8">
        <v>0</v>
      </c>
      <c r="E8">
        <v>0</v>
      </c>
      <c r="F8">
        <v>0</v>
      </c>
      <c r="G8">
        <v>0</v>
      </c>
      <c r="H8">
        <v>0</v>
      </c>
      <c r="J8" t="s">
        <v>456</v>
      </c>
      <c r="K8" s="419">
        <f>SUM(G10:G11)</f>
        <v>110</v>
      </c>
    </row>
    <row r="9" spans="1:11" ht="12.75">
      <c r="A9" t="s">
        <v>455</v>
      </c>
      <c r="B9" t="s">
        <v>455</v>
      </c>
      <c r="C9">
        <v>0</v>
      </c>
      <c r="D9">
        <v>0</v>
      </c>
      <c r="E9">
        <v>0</v>
      </c>
      <c r="F9">
        <v>0</v>
      </c>
      <c r="G9">
        <v>0</v>
      </c>
      <c r="H9">
        <v>0</v>
      </c>
      <c r="J9" t="s">
        <v>457</v>
      </c>
      <c r="K9" s="419">
        <f>SUM(G12:G15)</f>
        <v>470</v>
      </c>
    </row>
    <row r="10" spans="1:11" ht="12.75">
      <c r="A10" t="s">
        <v>456</v>
      </c>
      <c r="B10" t="s">
        <v>620</v>
      </c>
      <c r="C10">
        <v>8</v>
      </c>
      <c r="D10">
        <v>1.4</v>
      </c>
      <c r="E10">
        <v>0</v>
      </c>
      <c r="F10">
        <v>4.7</v>
      </c>
      <c r="G10">
        <v>8</v>
      </c>
      <c r="H10">
        <v>1.4</v>
      </c>
      <c r="J10" t="s">
        <v>458</v>
      </c>
      <c r="K10" s="419">
        <f>SUM(G16:G19)</f>
        <v>1</v>
      </c>
    </row>
    <row r="11" spans="1:11" ht="12.75">
      <c r="A11" t="s">
        <v>456</v>
      </c>
      <c r="B11" t="s">
        <v>621</v>
      </c>
      <c r="C11">
        <v>102</v>
      </c>
      <c r="D11">
        <v>17.5</v>
      </c>
      <c r="E11">
        <v>0</v>
      </c>
      <c r="F11">
        <v>18.4</v>
      </c>
      <c r="G11">
        <v>102</v>
      </c>
      <c r="H11">
        <v>17.5</v>
      </c>
      <c r="J11" t="s">
        <v>459</v>
      </c>
      <c r="K11" s="419">
        <f>SUM(G20:G31)</f>
        <v>0</v>
      </c>
    </row>
    <row r="12" spans="1:11" ht="12.75">
      <c r="A12" t="s">
        <v>622</v>
      </c>
      <c r="B12" t="s">
        <v>622</v>
      </c>
      <c r="C12">
        <v>463</v>
      </c>
      <c r="D12">
        <v>79.7</v>
      </c>
      <c r="E12">
        <v>1</v>
      </c>
      <c r="F12">
        <v>76.9</v>
      </c>
      <c r="G12">
        <v>465</v>
      </c>
      <c r="H12">
        <v>79.7</v>
      </c>
      <c r="J12" t="s">
        <v>460</v>
      </c>
      <c r="K12" s="419">
        <f>SUM(G32:G34)</f>
        <v>2</v>
      </c>
    </row>
    <row r="13" spans="1:11" ht="12.75">
      <c r="A13" t="s">
        <v>622</v>
      </c>
      <c r="B13" t="s">
        <v>623</v>
      </c>
      <c r="C13">
        <v>3</v>
      </c>
      <c r="D13">
        <v>0.5</v>
      </c>
      <c r="E13">
        <v>0</v>
      </c>
      <c r="F13">
        <v>0</v>
      </c>
      <c r="G13">
        <v>3</v>
      </c>
      <c r="H13">
        <v>0.5</v>
      </c>
      <c r="J13" t="s">
        <v>472</v>
      </c>
      <c r="K13" s="419">
        <f>SUM(K4:K12)</f>
        <v>583</v>
      </c>
    </row>
    <row r="14" spans="1:8" ht="12.75">
      <c r="A14" t="s">
        <v>622</v>
      </c>
      <c r="B14" t="s">
        <v>624</v>
      </c>
      <c r="C14">
        <v>2</v>
      </c>
      <c r="D14">
        <v>0.3</v>
      </c>
      <c r="E14">
        <v>0</v>
      </c>
      <c r="F14">
        <v>0</v>
      </c>
      <c r="G14">
        <v>2</v>
      </c>
      <c r="H14">
        <v>0.3</v>
      </c>
    </row>
    <row r="15" spans="1:8" ht="12.75">
      <c r="A15" t="s">
        <v>622</v>
      </c>
      <c r="B15" t="s">
        <v>625</v>
      </c>
      <c r="C15">
        <v>0</v>
      </c>
      <c r="D15">
        <v>0</v>
      </c>
      <c r="E15">
        <v>0</v>
      </c>
      <c r="F15">
        <v>0</v>
      </c>
      <c r="G15">
        <v>0</v>
      </c>
      <c r="H15">
        <v>0</v>
      </c>
    </row>
    <row r="16" spans="1:8" ht="12.75">
      <c r="A16" t="s">
        <v>458</v>
      </c>
      <c r="B16" t="s">
        <v>626</v>
      </c>
      <c r="C16">
        <v>1</v>
      </c>
      <c r="D16">
        <v>0.2</v>
      </c>
      <c r="E16">
        <v>0</v>
      </c>
      <c r="F16">
        <v>0</v>
      </c>
      <c r="G16">
        <v>1</v>
      </c>
      <c r="H16">
        <v>0.2</v>
      </c>
    </row>
    <row r="17" spans="1:8" ht="12.75">
      <c r="A17" t="s">
        <v>458</v>
      </c>
      <c r="B17" t="s">
        <v>627</v>
      </c>
      <c r="C17">
        <v>0</v>
      </c>
      <c r="D17">
        <v>0</v>
      </c>
      <c r="E17">
        <v>0</v>
      </c>
      <c r="F17">
        <v>0</v>
      </c>
      <c r="G17">
        <v>0</v>
      </c>
      <c r="H17">
        <v>0</v>
      </c>
    </row>
    <row r="18" spans="1:8" ht="12.75">
      <c r="A18" t="s">
        <v>458</v>
      </c>
      <c r="B18" t="s">
        <v>628</v>
      </c>
      <c r="C18">
        <v>0</v>
      </c>
      <c r="D18">
        <v>0</v>
      </c>
      <c r="E18">
        <v>0</v>
      </c>
      <c r="F18">
        <v>0</v>
      </c>
      <c r="G18">
        <v>0</v>
      </c>
      <c r="H18">
        <v>0</v>
      </c>
    </row>
    <row r="19" spans="1:8" ht="12.75">
      <c r="A19" t="s">
        <v>458</v>
      </c>
      <c r="B19" t="s">
        <v>629</v>
      </c>
      <c r="C19">
        <v>0</v>
      </c>
      <c r="D19">
        <v>0</v>
      </c>
      <c r="E19">
        <v>0</v>
      </c>
      <c r="F19">
        <v>0</v>
      </c>
      <c r="G19">
        <v>0</v>
      </c>
      <c r="H19">
        <v>0</v>
      </c>
    </row>
    <row r="20" spans="1:8" ht="12.75">
      <c r="A20" t="s">
        <v>459</v>
      </c>
      <c r="B20" t="s">
        <v>630</v>
      </c>
      <c r="C20">
        <v>0</v>
      </c>
      <c r="D20">
        <v>0</v>
      </c>
      <c r="E20">
        <v>0</v>
      </c>
      <c r="F20">
        <v>0</v>
      </c>
      <c r="G20">
        <v>0</v>
      </c>
      <c r="H20">
        <v>0</v>
      </c>
    </row>
    <row r="21" spans="1:8" ht="12.75">
      <c r="A21" t="s">
        <v>459</v>
      </c>
      <c r="B21" t="s">
        <v>631</v>
      </c>
      <c r="C21">
        <v>0</v>
      </c>
      <c r="D21">
        <v>0</v>
      </c>
      <c r="E21">
        <v>0</v>
      </c>
      <c r="F21">
        <v>0</v>
      </c>
      <c r="G21">
        <v>0</v>
      </c>
      <c r="H21">
        <v>0</v>
      </c>
    </row>
    <row r="22" spans="1:8" ht="12.75">
      <c r="A22" t="s">
        <v>459</v>
      </c>
      <c r="B22" t="s">
        <v>632</v>
      </c>
      <c r="C22">
        <v>0</v>
      </c>
      <c r="D22">
        <v>0</v>
      </c>
      <c r="E22">
        <v>0</v>
      </c>
      <c r="F22">
        <v>0</v>
      </c>
      <c r="G22">
        <v>0</v>
      </c>
      <c r="H22">
        <v>0</v>
      </c>
    </row>
    <row r="23" spans="1:8" ht="12.75">
      <c r="A23" t="s">
        <v>459</v>
      </c>
      <c r="B23" t="s">
        <v>633</v>
      </c>
      <c r="C23">
        <v>0</v>
      </c>
      <c r="D23">
        <v>0</v>
      </c>
      <c r="E23">
        <v>0</v>
      </c>
      <c r="F23">
        <v>0</v>
      </c>
      <c r="G23">
        <v>0</v>
      </c>
      <c r="H23">
        <v>0</v>
      </c>
    </row>
    <row r="24" spans="1:8" ht="12.75">
      <c r="A24" t="s">
        <v>459</v>
      </c>
      <c r="B24" t="s">
        <v>634</v>
      </c>
      <c r="C24">
        <v>0</v>
      </c>
      <c r="D24">
        <v>0</v>
      </c>
      <c r="E24">
        <v>0</v>
      </c>
      <c r="F24">
        <v>0</v>
      </c>
      <c r="G24">
        <v>0</v>
      </c>
      <c r="H24">
        <v>0</v>
      </c>
    </row>
    <row r="25" spans="1:8" ht="12.75">
      <c r="A25" t="s">
        <v>459</v>
      </c>
      <c r="B25" t="s">
        <v>635</v>
      </c>
      <c r="C25">
        <v>0</v>
      </c>
      <c r="D25">
        <v>0</v>
      </c>
      <c r="E25">
        <v>0</v>
      </c>
      <c r="F25">
        <v>0</v>
      </c>
      <c r="G25">
        <v>0</v>
      </c>
      <c r="H25">
        <v>0</v>
      </c>
    </row>
    <row r="26" spans="1:8" ht="12.75">
      <c r="A26" t="s">
        <v>459</v>
      </c>
      <c r="B26" t="s">
        <v>636</v>
      </c>
      <c r="C26">
        <v>0</v>
      </c>
      <c r="D26">
        <v>0</v>
      </c>
      <c r="E26">
        <v>0</v>
      </c>
      <c r="F26">
        <v>0</v>
      </c>
      <c r="G26">
        <v>0</v>
      </c>
      <c r="H26">
        <v>0</v>
      </c>
    </row>
    <row r="27" spans="1:8" ht="12.75">
      <c r="A27" t="s">
        <v>459</v>
      </c>
      <c r="B27" t="s">
        <v>637</v>
      </c>
      <c r="C27">
        <v>0</v>
      </c>
      <c r="D27">
        <v>0</v>
      </c>
      <c r="E27">
        <v>0</v>
      </c>
      <c r="F27">
        <v>0</v>
      </c>
      <c r="G27">
        <v>0</v>
      </c>
      <c r="H27">
        <v>0</v>
      </c>
    </row>
    <row r="28" spans="1:8" ht="12.75">
      <c r="A28" t="s">
        <v>459</v>
      </c>
      <c r="B28" t="s">
        <v>638</v>
      </c>
      <c r="C28">
        <v>0</v>
      </c>
      <c r="D28">
        <v>0</v>
      </c>
      <c r="E28">
        <v>0</v>
      </c>
      <c r="F28">
        <v>0</v>
      </c>
      <c r="G28">
        <v>0</v>
      </c>
      <c r="H28">
        <v>0</v>
      </c>
    </row>
    <row r="29" spans="1:8" ht="12.75">
      <c r="A29" t="s">
        <v>459</v>
      </c>
      <c r="B29" t="s">
        <v>639</v>
      </c>
      <c r="C29">
        <v>0</v>
      </c>
      <c r="D29">
        <v>0</v>
      </c>
      <c r="E29">
        <v>0</v>
      </c>
      <c r="F29">
        <v>0</v>
      </c>
      <c r="G29">
        <v>0</v>
      </c>
      <c r="H29">
        <v>0</v>
      </c>
    </row>
    <row r="30" spans="1:8" ht="12.75">
      <c r="A30" t="s">
        <v>459</v>
      </c>
      <c r="B30" t="s">
        <v>640</v>
      </c>
      <c r="C30">
        <v>0</v>
      </c>
      <c r="D30">
        <v>0</v>
      </c>
      <c r="E30">
        <v>0</v>
      </c>
      <c r="F30">
        <v>0</v>
      </c>
      <c r="G30">
        <v>0</v>
      </c>
      <c r="H30">
        <v>0</v>
      </c>
    </row>
    <row r="31" spans="1:8" ht="12.75">
      <c r="A31" t="s">
        <v>459</v>
      </c>
      <c r="B31" t="s">
        <v>641</v>
      </c>
      <c r="C31">
        <v>0</v>
      </c>
      <c r="D31">
        <v>0</v>
      </c>
      <c r="E31">
        <v>0</v>
      </c>
      <c r="F31">
        <v>0</v>
      </c>
      <c r="G31">
        <v>0</v>
      </c>
      <c r="H31">
        <v>0</v>
      </c>
    </row>
    <row r="32" spans="1:8" ht="12.75">
      <c r="A32" t="s">
        <v>460</v>
      </c>
      <c r="B32" t="s">
        <v>642</v>
      </c>
      <c r="C32">
        <v>0</v>
      </c>
      <c r="D32">
        <v>0</v>
      </c>
      <c r="E32">
        <v>0</v>
      </c>
      <c r="F32">
        <v>0</v>
      </c>
      <c r="G32">
        <v>0</v>
      </c>
      <c r="H32">
        <v>0</v>
      </c>
    </row>
    <row r="33" spans="1:8" ht="12.75">
      <c r="A33" t="s">
        <v>460</v>
      </c>
      <c r="B33" t="s">
        <v>643</v>
      </c>
      <c r="C33">
        <v>0</v>
      </c>
      <c r="D33">
        <v>0</v>
      </c>
      <c r="E33">
        <v>0</v>
      </c>
      <c r="F33">
        <v>0</v>
      </c>
      <c r="G33">
        <v>0</v>
      </c>
      <c r="H33">
        <v>0</v>
      </c>
    </row>
    <row r="34" spans="1:8" ht="12.75">
      <c r="A34" t="s">
        <v>460</v>
      </c>
      <c r="B34" t="s">
        <v>644</v>
      </c>
      <c r="C34">
        <v>2</v>
      </c>
      <c r="D34">
        <v>0.4</v>
      </c>
      <c r="E34">
        <v>0</v>
      </c>
      <c r="F34">
        <v>0</v>
      </c>
      <c r="G34">
        <v>2</v>
      </c>
      <c r="H34">
        <v>0.4</v>
      </c>
    </row>
  </sheetData>
  <sheetProtection/>
  <printOptions/>
  <pageMargins left="0.7" right="0.7" top="0.75" bottom="0.75" header="0.3"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sheetProtection/>
  <printOptions/>
  <pageMargins left="0.75" right="0.75" top="1" bottom="1" header="0.5" footer="0.5"/>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F30" sqref="F30"/>
    </sheetView>
  </sheetViews>
  <sheetFormatPr defaultColWidth="9.140625" defaultRowHeight="12.75"/>
  <cols>
    <col min="1" max="1" width="18.140625" style="0" customWidth="1"/>
    <col min="2" max="17" width="8.7109375" style="0" customWidth="1"/>
  </cols>
  <sheetData>
    <row r="1" ht="12.75">
      <c r="A1" s="16" t="s">
        <v>660</v>
      </c>
    </row>
    <row r="2" spans="2:16" ht="12.75">
      <c r="B2" t="s">
        <v>39</v>
      </c>
      <c r="D2" t="s">
        <v>64</v>
      </c>
      <c r="F2" t="s">
        <v>655</v>
      </c>
      <c r="H2" t="s">
        <v>44</v>
      </c>
      <c r="J2" t="s">
        <v>45</v>
      </c>
      <c r="L2" s="49" t="s">
        <v>46</v>
      </c>
      <c r="N2" t="s">
        <v>66</v>
      </c>
      <c r="P2" t="s">
        <v>67</v>
      </c>
    </row>
    <row r="3" spans="2:17" ht="12.75">
      <c r="B3" t="s">
        <v>645</v>
      </c>
      <c r="C3" t="s">
        <v>613</v>
      </c>
      <c r="D3" t="s">
        <v>645</v>
      </c>
      <c r="E3" t="s">
        <v>613</v>
      </c>
      <c r="F3" t="s">
        <v>645</v>
      </c>
      <c r="G3" t="s">
        <v>613</v>
      </c>
      <c r="H3" t="s">
        <v>645</v>
      </c>
      <c r="I3" t="s">
        <v>613</v>
      </c>
      <c r="J3" t="s">
        <v>645</v>
      </c>
      <c r="K3" t="s">
        <v>613</v>
      </c>
      <c r="L3" t="s">
        <v>645</v>
      </c>
      <c r="M3" t="s">
        <v>613</v>
      </c>
      <c r="N3" t="s">
        <v>645</v>
      </c>
      <c r="O3" t="s">
        <v>613</v>
      </c>
      <c r="P3" t="s">
        <v>645</v>
      </c>
      <c r="Q3" t="s">
        <v>613</v>
      </c>
    </row>
    <row r="4" spans="1:17" ht="12.75">
      <c r="A4" t="s">
        <v>65</v>
      </c>
      <c r="B4">
        <v>0</v>
      </c>
      <c r="C4">
        <v>0</v>
      </c>
      <c r="D4" s="19">
        <v>1495</v>
      </c>
      <c r="E4">
        <v>17.2</v>
      </c>
      <c r="F4" s="19">
        <v>2686</v>
      </c>
      <c r="G4">
        <v>62.7</v>
      </c>
      <c r="H4">
        <v>2</v>
      </c>
      <c r="I4">
        <v>0</v>
      </c>
      <c r="J4">
        <v>0</v>
      </c>
      <c r="K4">
        <v>0</v>
      </c>
      <c r="L4">
        <v>0</v>
      </c>
      <c r="M4">
        <v>0</v>
      </c>
      <c r="N4">
        <v>747</v>
      </c>
      <c r="O4">
        <v>3.8</v>
      </c>
      <c r="P4">
        <v>7</v>
      </c>
      <c r="Q4">
        <v>0.1</v>
      </c>
    </row>
    <row r="5" spans="1:17" ht="12.75">
      <c r="A5" t="s">
        <v>646</v>
      </c>
      <c r="B5">
        <v>0</v>
      </c>
      <c r="C5">
        <v>0</v>
      </c>
      <c r="D5">
        <v>101</v>
      </c>
      <c r="E5">
        <v>1.2</v>
      </c>
      <c r="F5">
        <v>73</v>
      </c>
      <c r="G5">
        <v>1.7</v>
      </c>
      <c r="H5">
        <v>0</v>
      </c>
      <c r="I5">
        <v>0</v>
      </c>
      <c r="J5">
        <v>1</v>
      </c>
      <c r="K5">
        <v>0</v>
      </c>
      <c r="L5">
        <v>0</v>
      </c>
      <c r="M5">
        <v>0</v>
      </c>
      <c r="N5">
        <v>30</v>
      </c>
      <c r="O5">
        <v>0.2</v>
      </c>
      <c r="P5">
        <v>4</v>
      </c>
      <c r="Q5">
        <v>0.1</v>
      </c>
    </row>
    <row r="6" spans="1:17" ht="12.75">
      <c r="A6" t="s">
        <v>647</v>
      </c>
      <c r="B6">
        <v>10</v>
      </c>
      <c r="C6">
        <v>0.4</v>
      </c>
      <c r="D6">
        <v>7</v>
      </c>
      <c r="E6">
        <v>0.1</v>
      </c>
      <c r="F6">
        <v>15</v>
      </c>
      <c r="G6">
        <v>0.3</v>
      </c>
      <c r="H6">
        <v>78</v>
      </c>
      <c r="I6">
        <v>0.8</v>
      </c>
      <c r="J6">
        <v>13</v>
      </c>
      <c r="K6">
        <v>0.2</v>
      </c>
      <c r="L6">
        <v>0</v>
      </c>
      <c r="M6">
        <v>0</v>
      </c>
      <c r="N6">
        <v>400</v>
      </c>
      <c r="O6">
        <v>2</v>
      </c>
      <c r="P6" s="19">
        <v>3852</v>
      </c>
      <c r="Q6">
        <v>87.7</v>
      </c>
    </row>
    <row r="7" spans="1:17" ht="12.75">
      <c r="A7" t="s">
        <v>648</v>
      </c>
      <c r="B7">
        <v>5</v>
      </c>
      <c r="C7">
        <v>0.2</v>
      </c>
      <c r="D7">
        <v>60</v>
      </c>
      <c r="E7">
        <v>0.7</v>
      </c>
      <c r="F7">
        <v>43</v>
      </c>
      <c r="G7">
        <v>1</v>
      </c>
      <c r="H7">
        <v>25</v>
      </c>
      <c r="I7">
        <v>0.3</v>
      </c>
      <c r="J7">
        <v>36</v>
      </c>
      <c r="K7">
        <v>0.5</v>
      </c>
      <c r="L7">
        <v>0</v>
      </c>
      <c r="M7">
        <v>0</v>
      </c>
      <c r="N7" s="19">
        <v>12389</v>
      </c>
      <c r="O7">
        <v>62.4</v>
      </c>
      <c r="P7">
        <v>161</v>
      </c>
      <c r="Q7">
        <v>3.7</v>
      </c>
    </row>
    <row r="8" spans="1:17" ht="12.75">
      <c r="A8" t="s">
        <v>650</v>
      </c>
      <c r="B8">
        <v>0</v>
      </c>
      <c r="C8">
        <v>0</v>
      </c>
      <c r="D8">
        <v>408</v>
      </c>
      <c r="E8">
        <v>4.7</v>
      </c>
      <c r="F8">
        <v>42</v>
      </c>
      <c r="G8">
        <v>1</v>
      </c>
      <c r="H8">
        <v>3</v>
      </c>
      <c r="I8">
        <v>0</v>
      </c>
      <c r="J8">
        <v>1</v>
      </c>
      <c r="K8">
        <v>0</v>
      </c>
      <c r="L8">
        <v>0</v>
      </c>
      <c r="M8">
        <v>0</v>
      </c>
      <c r="N8">
        <v>61</v>
      </c>
      <c r="O8">
        <v>0.3</v>
      </c>
      <c r="P8">
        <v>0</v>
      </c>
      <c r="Q8">
        <v>0</v>
      </c>
    </row>
    <row r="9" spans="1:17" ht="12.75">
      <c r="A9" t="s">
        <v>651</v>
      </c>
      <c r="B9">
        <v>0</v>
      </c>
      <c r="C9">
        <v>0</v>
      </c>
      <c r="D9">
        <v>545</v>
      </c>
      <c r="E9">
        <v>6.3</v>
      </c>
      <c r="F9">
        <v>33</v>
      </c>
      <c r="G9">
        <v>0.8</v>
      </c>
      <c r="H9">
        <v>2</v>
      </c>
      <c r="I9">
        <v>0</v>
      </c>
      <c r="J9">
        <v>1</v>
      </c>
      <c r="K9">
        <v>0</v>
      </c>
      <c r="L9">
        <v>0</v>
      </c>
      <c r="M9">
        <v>0</v>
      </c>
      <c r="N9">
        <v>51</v>
      </c>
      <c r="O9">
        <v>0.3</v>
      </c>
      <c r="P9">
        <v>0</v>
      </c>
      <c r="Q9">
        <v>0</v>
      </c>
    </row>
    <row r="10" spans="1:17" ht="12.75">
      <c r="A10" t="s">
        <v>652</v>
      </c>
      <c r="B10">
        <v>0</v>
      </c>
      <c r="C10">
        <v>0</v>
      </c>
      <c r="D10">
        <v>260</v>
      </c>
      <c r="E10">
        <v>3</v>
      </c>
      <c r="F10">
        <v>12</v>
      </c>
      <c r="G10">
        <v>0.3</v>
      </c>
      <c r="H10">
        <v>1</v>
      </c>
      <c r="I10">
        <v>0</v>
      </c>
      <c r="J10">
        <v>1</v>
      </c>
      <c r="K10">
        <v>0</v>
      </c>
      <c r="L10">
        <v>0</v>
      </c>
      <c r="M10">
        <v>0</v>
      </c>
      <c r="N10">
        <v>774</v>
      </c>
      <c r="O10">
        <v>3.9</v>
      </c>
      <c r="P10">
        <v>0</v>
      </c>
      <c r="Q10">
        <v>0</v>
      </c>
    </row>
    <row r="11" spans="1:17" ht="12.75">
      <c r="A11" t="s">
        <v>653</v>
      </c>
      <c r="B11">
        <v>1</v>
      </c>
      <c r="C11">
        <v>0</v>
      </c>
      <c r="D11" s="19">
        <v>5682</v>
      </c>
      <c r="E11">
        <v>65.5</v>
      </c>
      <c r="F11">
        <v>752</v>
      </c>
      <c r="G11">
        <v>17.6</v>
      </c>
      <c r="H11">
        <v>0</v>
      </c>
      <c r="I11">
        <v>0</v>
      </c>
      <c r="J11">
        <v>1</v>
      </c>
      <c r="K11">
        <v>0</v>
      </c>
      <c r="L11">
        <v>0</v>
      </c>
      <c r="M11">
        <v>0</v>
      </c>
      <c r="N11" s="19">
        <v>1155</v>
      </c>
      <c r="O11">
        <v>5.8</v>
      </c>
      <c r="P11">
        <v>2</v>
      </c>
      <c r="Q11">
        <v>0.1</v>
      </c>
    </row>
    <row r="12" spans="1:17" ht="12.75">
      <c r="A12" t="s">
        <v>654</v>
      </c>
      <c r="B12">
        <v>1</v>
      </c>
      <c r="C12">
        <v>0.1</v>
      </c>
      <c r="D12">
        <v>112</v>
      </c>
      <c r="E12">
        <v>1.3</v>
      </c>
      <c r="F12">
        <v>622</v>
      </c>
      <c r="G12">
        <v>14.5</v>
      </c>
      <c r="H12">
        <v>6</v>
      </c>
      <c r="I12">
        <v>0.1</v>
      </c>
      <c r="J12">
        <v>5</v>
      </c>
      <c r="K12">
        <v>0.1</v>
      </c>
      <c r="L12">
        <v>0</v>
      </c>
      <c r="M12">
        <v>0</v>
      </c>
      <c r="N12" s="19">
        <v>3889</v>
      </c>
      <c r="O12">
        <v>19.6</v>
      </c>
      <c r="P12">
        <v>165</v>
      </c>
      <c r="Q12">
        <v>3.8</v>
      </c>
    </row>
    <row r="13" spans="1:14" ht="12.75">
      <c r="A13" s="16" t="s">
        <v>462</v>
      </c>
      <c r="B13" s="16">
        <f>SUM(B4:B12)</f>
        <v>17</v>
      </c>
      <c r="H13" s="16">
        <f>SUM(H4:H12)</f>
        <v>117</v>
      </c>
      <c r="J13" s="16">
        <f>SUM(J4:J12)</f>
        <v>59</v>
      </c>
      <c r="L13" s="16">
        <f>SUM(L4:L12)</f>
        <v>0</v>
      </c>
      <c r="N13" s="19"/>
    </row>
    <row r="14" spans="1:17" ht="12.75">
      <c r="A14" t="s">
        <v>649</v>
      </c>
      <c r="B14" s="19">
        <v>2530</v>
      </c>
      <c r="C14">
        <v>99.3</v>
      </c>
      <c r="D14">
        <v>4</v>
      </c>
      <c r="E14">
        <v>0.1</v>
      </c>
      <c r="F14">
        <v>4</v>
      </c>
      <c r="G14">
        <v>0.1</v>
      </c>
      <c r="H14" s="19">
        <v>9505</v>
      </c>
      <c r="I14">
        <v>98.8</v>
      </c>
      <c r="J14" s="19">
        <v>7084</v>
      </c>
      <c r="K14">
        <v>99.2</v>
      </c>
      <c r="L14">
        <v>583</v>
      </c>
      <c r="M14">
        <v>100</v>
      </c>
      <c r="N14">
        <v>355</v>
      </c>
      <c r="O14">
        <v>1.8</v>
      </c>
      <c r="P14">
        <v>199</v>
      </c>
      <c r="Q14">
        <v>4.5</v>
      </c>
    </row>
  </sheetData>
  <sheetProtection/>
  <printOptions/>
  <pageMargins left="0.7" right="0.7" top="0.75" bottom="0.75" header="0.3" footer="0.3"/>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E14" sqref="E14"/>
    </sheetView>
  </sheetViews>
  <sheetFormatPr defaultColWidth="9.140625" defaultRowHeight="12.75"/>
  <cols>
    <col min="1" max="1" width="19.7109375" style="0" customWidth="1"/>
    <col min="2" max="2" width="12.28125" style="0" customWidth="1"/>
    <col min="3" max="3" width="11.7109375" style="0" customWidth="1"/>
    <col min="4" max="4" width="12.00390625" style="0" customWidth="1"/>
    <col min="5" max="5" width="21.5742187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59" t="s">
        <v>530</v>
      </c>
    </row>
    <row r="3" ht="12.75">
      <c r="A3" t="s">
        <v>513</v>
      </c>
    </row>
    <row r="6" spans="2:9" ht="12.75">
      <c r="B6" s="61"/>
      <c r="C6" s="60">
        <v>2003</v>
      </c>
      <c r="D6" s="60"/>
      <c r="E6" s="60"/>
      <c r="F6" s="57"/>
      <c r="G6" s="60"/>
      <c r="H6" s="60">
        <v>2013</v>
      </c>
      <c r="I6" s="60"/>
    </row>
    <row r="7" spans="1:11" ht="13.5" thickBot="1">
      <c r="A7" s="5"/>
      <c r="B7" s="5" t="s">
        <v>7</v>
      </c>
      <c r="C7" s="5" t="s">
        <v>6</v>
      </c>
      <c r="D7" s="5" t="s">
        <v>5</v>
      </c>
      <c r="E7" s="5" t="s">
        <v>374</v>
      </c>
      <c r="F7" s="5"/>
      <c r="G7" s="5" t="s">
        <v>7</v>
      </c>
      <c r="H7" s="5" t="s">
        <v>6</v>
      </c>
      <c r="I7" s="5" t="s">
        <v>5</v>
      </c>
      <c r="K7" s="50"/>
    </row>
    <row r="8" spans="1:9" ht="12.75">
      <c r="A8" t="s">
        <v>9</v>
      </c>
      <c r="B8" s="378">
        <v>367689</v>
      </c>
      <c r="C8" s="378">
        <v>586473</v>
      </c>
      <c r="D8" s="411">
        <v>1529880</v>
      </c>
      <c r="E8" s="63"/>
      <c r="G8" s="380">
        <f>'T8.5-8.7'!D23</f>
        <v>507365</v>
      </c>
      <c r="H8" s="380">
        <f>SUM('T8.5-8.7'!F23:I23)</f>
        <v>959066</v>
      </c>
      <c r="I8" s="380">
        <f>'T8.5-8.7'!B23+'T8.5-8.7'!C23</f>
        <v>1973039</v>
      </c>
    </row>
    <row r="9" spans="1:9" ht="12.75">
      <c r="A9" t="s">
        <v>86</v>
      </c>
      <c r="B9" s="378">
        <v>0</v>
      </c>
      <c r="C9" s="378">
        <v>0</v>
      </c>
      <c r="D9" s="411">
        <v>8318</v>
      </c>
      <c r="E9" s="63"/>
      <c r="G9" s="380">
        <f>'T8.5-8.7'!D24</f>
        <v>0</v>
      </c>
      <c r="H9" s="380">
        <f>SUM('T8.5-8.7'!F24:I24)</f>
        <v>0</v>
      </c>
      <c r="I9" s="380">
        <f>'T8.5-8.7'!B24+'T8.5-8.7'!C24</f>
        <v>9410</v>
      </c>
    </row>
    <row r="10" spans="1:9" ht="12.75">
      <c r="A10" t="s">
        <v>10</v>
      </c>
      <c r="B10" s="378">
        <v>0</v>
      </c>
      <c r="C10" s="378">
        <v>0</v>
      </c>
      <c r="D10" s="411">
        <v>31938</v>
      </c>
      <c r="E10" s="63"/>
      <c r="G10" s="380">
        <f>'T8.5-8.7'!D25</f>
        <v>0</v>
      </c>
      <c r="H10" s="380">
        <f>SUM('T8.5-8.7'!F25:I25)</f>
        <v>0</v>
      </c>
      <c r="I10" s="380">
        <f>'T8.5-8.7'!B25+'T8.5-8.7'!C25</f>
        <v>30614</v>
      </c>
    </row>
    <row r="11" spans="1:9" ht="12.75">
      <c r="A11" t="s">
        <v>31</v>
      </c>
      <c r="B11" s="378">
        <v>0</v>
      </c>
      <c r="C11" s="378">
        <v>0</v>
      </c>
      <c r="D11" s="411">
        <v>8236</v>
      </c>
      <c r="E11" s="63"/>
      <c r="G11" s="380">
        <f>'T8.5-8.7'!D26</f>
        <v>0</v>
      </c>
      <c r="H11" s="380">
        <f>SUM('T8.5-8.7'!F26:I26)</f>
        <v>0</v>
      </c>
      <c r="I11" s="380">
        <f>'T8.5-8.7'!B26+'T8.5-8.7'!C26</f>
        <v>9365</v>
      </c>
    </row>
    <row r="12" spans="1:9" ht="12.75">
      <c r="A12" t="s">
        <v>11</v>
      </c>
      <c r="B12" s="378">
        <v>0</v>
      </c>
      <c r="C12" s="378">
        <v>0</v>
      </c>
      <c r="D12" s="411">
        <v>51062</v>
      </c>
      <c r="E12" s="63" t="s">
        <v>83</v>
      </c>
      <c r="G12" s="380">
        <f>'T8.5-8.7'!D27</f>
        <v>0</v>
      </c>
      <c r="H12" s="380">
        <f>SUM('T8.5-8.7'!F27:I27)</f>
        <v>0</v>
      </c>
      <c r="I12" s="380">
        <f>'T8.5-8.7'!B27+'T8.5-8.7'!C27</f>
        <v>27730</v>
      </c>
    </row>
    <row r="13" spans="1:9" ht="12.75">
      <c r="A13" t="s">
        <v>12</v>
      </c>
      <c r="B13" s="378">
        <v>0</v>
      </c>
      <c r="C13" s="378">
        <v>1895078</v>
      </c>
      <c r="D13" s="411">
        <v>5503408</v>
      </c>
      <c r="E13" s="63"/>
      <c r="G13" s="380">
        <f>'T8.5-8.7'!D29</f>
        <v>0</v>
      </c>
      <c r="H13" s="380">
        <f>SUM('T8.5-8.7'!F29:I29)</f>
        <v>5092894</v>
      </c>
      <c r="I13" s="380">
        <f>'T8.5-8.7'!B29+'T8.5-8.7'!C29</f>
        <v>4671703</v>
      </c>
    </row>
    <row r="14" spans="1:9" ht="12.75">
      <c r="A14" t="s">
        <v>13</v>
      </c>
      <c r="B14" s="378">
        <v>0</v>
      </c>
      <c r="C14" s="378">
        <v>3348779</v>
      </c>
      <c r="D14" s="411">
        <v>4579773</v>
      </c>
      <c r="E14" s="63"/>
      <c r="G14" s="380">
        <f>'T8.5-8.7'!D32</f>
        <v>11</v>
      </c>
      <c r="H14" s="380">
        <f>SUM('T8.5-8.7'!F32:I32)</f>
        <v>3693287</v>
      </c>
      <c r="I14" s="380">
        <f>'T8.5-8.7'!B32+'T8.5-8.7'!C32</f>
        <v>3685845</v>
      </c>
    </row>
    <row r="15" spans="1:9" ht="12.75">
      <c r="A15" t="s">
        <v>14</v>
      </c>
      <c r="B15" s="378">
        <v>0</v>
      </c>
      <c r="C15" s="378">
        <v>0</v>
      </c>
      <c r="D15" s="411">
        <v>431472</v>
      </c>
      <c r="E15" s="63"/>
      <c r="G15" s="380">
        <f>'T8.5-8.7'!D33</f>
        <v>276</v>
      </c>
      <c r="H15" s="380">
        <f>SUM('T8.5-8.7'!F33:I33)</f>
        <v>37524</v>
      </c>
      <c r="I15" s="380">
        <f>'T8.5-8.7'!B33+'T8.5-8.7'!C33</f>
        <v>564258</v>
      </c>
    </row>
    <row r="16" spans="1:9" ht="12.75">
      <c r="A16" t="s">
        <v>15</v>
      </c>
      <c r="B16" s="378">
        <v>0</v>
      </c>
      <c r="C16" s="378">
        <v>0</v>
      </c>
      <c r="D16" s="411">
        <v>21523</v>
      </c>
      <c r="E16" s="63"/>
      <c r="G16" s="380">
        <f>'T8.5-8.7'!D34</f>
        <v>0</v>
      </c>
      <c r="H16" s="380">
        <f>SUM('T8.5-8.7'!F34:I34)</f>
        <v>0</v>
      </c>
      <c r="I16" s="380">
        <f>'T8.5-8.7'!B34+'T8.5-8.7'!C34</f>
        <v>25647</v>
      </c>
    </row>
    <row r="17" spans="1:9" ht="12.75">
      <c r="A17" t="s">
        <v>16</v>
      </c>
      <c r="B17" s="378">
        <v>0</v>
      </c>
      <c r="C17" s="378">
        <v>308</v>
      </c>
      <c r="D17" s="411">
        <v>117343</v>
      </c>
      <c r="E17" s="63"/>
      <c r="G17" s="380">
        <f>'T8.5-8.7'!D35</f>
        <v>41</v>
      </c>
      <c r="H17" s="380">
        <f>SUM('T8.5-8.7'!F35:I35)</f>
        <v>96</v>
      </c>
      <c r="I17" s="380">
        <f>'T8.5-8.7'!B35+'T8.5-8.7'!C35</f>
        <v>158541</v>
      </c>
    </row>
    <row r="18" spans="1:9" ht="12.75">
      <c r="A18" t="s">
        <v>87</v>
      </c>
      <c r="B18" s="378">
        <v>0</v>
      </c>
      <c r="C18" s="378">
        <v>0</v>
      </c>
      <c r="D18" s="411">
        <v>2066</v>
      </c>
      <c r="E18" s="63" t="s">
        <v>83</v>
      </c>
      <c r="G18" s="380">
        <f>'T8.5-8.7'!D36</f>
        <v>0</v>
      </c>
      <c r="H18" s="380">
        <f>SUM('T8.5-8.7'!F36:I36)</f>
        <v>0</v>
      </c>
      <c r="I18" s="380">
        <f>'T8.5-8.7'!J36</f>
        <v>3784</v>
      </c>
    </row>
    <row r="19" spans="1:9" ht="12.75">
      <c r="A19" t="s">
        <v>18</v>
      </c>
      <c r="B19" s="378">
        <v>0</v>
      </c>
      <c r="C19" s="378">
        <v>982396</v>
      </c>
      <c r="D19" s="411">
        <v>850494</v>
      </c>
      <c r="E19" s="63" t="s">
        <v>83</v>
      </c>
      <c r="G19" s="380">
        <f>'T8.5-8.7'!D41</f>
        <v>0</v>
      </c>
      <c r="H19" s="380">
        <f>SUM('T8.5-8.7'!F41:I41)</f>
        <v>1074603</v>
      </c>
      <c r="I19" s="380">
        <f>'T8.5-8.7'!B41+'T8.5-8.7'!C41</f>
        <v>69516</v>
      </c>
    </row>
    <row r="20" spans="1:9" ht="14.25">
      <c r="A20" t="s">
        <v>433</v>
      </c>
      <c r="B20" s="378">
        <v>105355</v>
      </c>
      <c r="C20" s="378">
        <v>0</v>
      </c>
      <c r="D20" s="411">
        <v>126138</v>
      </c>
      <c r="E20" s="63"/>
      <c r="G20" s="380">
        <f>'T8.5-8.7'!D43</f>
        <v>137206</v>
      </c>
      <c r="H20" s="380">
        <f>SUM('T8.5-8.7'!F43:I43)</f>
        <v>0</v>
      </c>
      <c r="I20" s="380">
        <f>'T8.5-8.7'!B43+'T8.5-8.7'!C43</f>
        <v>165736</v>
      </c>
    </row>
    <row r="21" spans="1:9" ht="12.75">
      <c r="A21" t="s">
        <v>20</v>
      </c>
      <c r="B21" s="378">
        <v>0</v>
      </c>
      <c r="C21" s="378">
        <v>0</v>
      </c>
      <c r="D21" s="411">
        <v>107525</v>
      </c>
      <c r="E21" s="63"/>
      <c r="G21" s="380" t="str">
        <f>'T8.5-8.7'!D44</f>
        <v>-</v>
      </c>
      <c r="H21" s="380">
        <f>SUM('T8.5-8.7'!F44:I44)</f>
        <v>0</v>
      </c>
      <c r="I21" s="380">
        <f>'T8.5-8.7'!B44+'T8.5-8.7'!C44</f>
        <v>123140</v>
      </c>
    </row>
    <row r="22" spans="1:9" ht="12.75">
      <c r="A22" t="s">
        <v>21</v>
      </c>
      <c r="B22" s="378">
        <v>0</v>
      </c>
      <c r="C22" s="378">
        <v>0</v>
      </c>
      <c r="D22" s="411">
        <v>100706</v>
      </c>
      <c r="E22" s="63"/>
      <c r="G22" s="380">
        <f>'T8.5-8.7'!D46</f>
        <v>13540</v>
      </c>
      <c r="H22" s="380">
        <f>SUM('T8.5-8.7'!F46:I46)</f>
        <v>1288</v>
      </c>
      <c r="I22" s="380">
        <f>'T8.5-8.7'!B46+'T8.5-8.7'!C46</f>
        <v>187379</v>
      </c>
    </row>
    <row r="23" spans="1:9" ht="12.75">
      <c r="A23" t="s">
        <v>22</v>
      </c>
      <c r="B23" s="378">
        <v>0</v>
      </c>
      <c r="C23" s="378">
        <v>0</v>
      </c>
      <c r="D23" s="411">
        <v>5325</v>
      </c>
      <c r="E23" s="63"/>
      <c r="G23" s="380">
        <f>'T8.5-8.7'!D47</f>
        <v>0</v>
      </c>
      <c r="H23" s="380">
        <f>SUM('T8.5-8.7'!F47:I47)</f>
        <v>0</v>
      </c>
      <c r="I23" s="380">
        <f>'T8.5-8.7'!B47+'T8.5-8.7'!C47</f>
        <v>7555</v>
      </c>
    </row>
    <row r="24" spans="1:9" ht="12.75">
      <c r="A24" t="s">
        <v>567</v>
      </c>
      <c r="B24" s="378">
        <v>0</v>
      </c>
      <c r="C24" s="378">
        <v>0</v>
      </c>
      <c r="D24" s="411">
        <v>22583</v>
      </c>
      <c r="E24" s="63"/>
      <c r="G24" s="381">
        <f>'T8.5-8.7'!D49</f>
        <v>8503</v>
      </c>
      <c r="H24" s="380">
        <f>SUM('T8.5-8.7'!F49:I49)</f>
        <v>243</v>
      </c>
      <c r="I24" s="380">
        <f>'T8.5-8.7'!B49+'T8.5-8.7'!C49</f>
        <v>25222</v>
      </c>
    </row>
    <row r="25" spans="2:5" ht="12.75">
      <c r="B25" s="378"/>
      <c r="C25" s="378"/>
      <c r="D25" s="378"/>
      <c r="E25" s="140"/>
    </row>
    <row r="26" ht="12.75">
      <c r="A26" t="s">
        <v>435</v>
      </c>
    </row>
    <row r="27" ht="12.75">
      <c r="A27" t="s">
        <v>436</v>
      </c>
    </row>
    <row r="28" ht="12.75">
      <c r="A28" s="139" t="s">
        <v>434</v>
      </c>
    </row>
    <row r="30" ht="12.75">
      <c r="A30" s="16" t="s">
        <v>608</v>
      </c>
    </row>
    <row r="31" spans="2:9" ht="12.75">
      <c r="B31" t="s">
        <v>59</v>
      </c>
      <c r="C31" t="s">
        <v>603</v>
      </c>
      <c r="D31" t="s">
        <v>7</v>
      </c>
      <c r="E31" t="s">
        <v>36</v>
      </c>
      <c r="G31" s="24" t="s">
        <v>37</v>
      </c>
      <c r="H31" t="s">
        <v>38</v>
      </c>
      <c r="I31" t="s">
        <v>604</v>
      </c>
    </row>
    <row r="32" spans="1:9" ht="12.75">
      <c r="A32" t="s">
        <v>314</v>
      </c>
      <c r="B32">
        <v>241452</v>
      </c>
      <c r="C32" s="413">
        <v>1288428</v>
      </c>
      <c r="D32" s="413">
        <v>367689</v>
      </c>
      <c r="E32" s="413">
        <v>70505</v>
      </c>
      <c r="F32" s="414"/>
      <c r="G32" s="414">
        <v>515968</v>
      </c>
      <c r="H32" s="413">
        <v>0</v>
      </c>
      <c r="I32" s="413">
        <v>0</v>
      </c>
    </row>
    <row r="33" spans="1:9" ht="12.75">
      <c r="A33" t="s">
        <v>585</v>
      </c>
      <c r="B33">
        <v>8318</v>
      </c>
      <c r="C33" s="413">
        <v>0</v>
      </c>
      <c r="D33" s="413">
        <v>0</v>
      </c>
      <c r="E33" s="413">
        <v>0</v>
      </c>
      <c r="F33" s="414"/>
      <c r="G33" s="413">
        <v>0</v>
      </c>
      <c r="H33" s="413">
        <v>0</v>
      </c>
      <c r="I33" s="413">
        <v>0</v>
      </c>
    </row>
    <row r="34" spans="1:9" ht="12.75">
      <c r="A34" t="s">
        <v>586</v>
      </c>
      <c r="B34">
        <v>31938</v>
      </c>
      <c r="C34" s="413">
        <v>0</v>
      </c>
      <c r="D34" s="413">
        <v>0</v>
      </c>
      <c r="E34" s="413">
        <v>0</v>
      </c>
      <c r="F34" s="414"/>
      <c r="G34" s="413">
        <v>0</v>
      </c>
      <c r="H34" s="413">
        <v>0</v>
      </c>
      <c r="I34" s="413">
        <v>0</v>
      </c>
    </row>
    <row r="35" spans="1:9" ht="12.75">
      <c r="A35" t="s">
        <v>587</v>
      </c>
      <c r="B35">
        <v>8236</v>
      </c>
      <c r="C35" s="413">
        <v>0</v>
      </c>
      <c r="D35" s="413">
        <v>0</v>
      </c>
      <c r="E35" s="413">
        <v>0</v>
      </c>
      <c r="F35" s="414"/>
      <c r="G35" s="413">
        <v>0</v>
      </c>
      <c r="H35" s="413">
        <v>0</v>
      </c>
      <c r="I35" s="413">
        <v>0</v>
      </c>
    </row>
    <row r="36" spans="1:9" ht="12.75">
      <c r="A36" t="s">
        <v>588</v>
      </c>
      <c r="B36" s="413">
        <v>0</v>
      </c>
      <c r="C36" s="413">
        <v>51062</v>
      </c>
      <c r="D36" s="413">
        <v>0</v>
      </c>
      <c r="E36" s="413">
        <v>0</v>
      </c>
      <c r="F36" s="414"/>
      <c r="G36" s="413">
        <v>0</v>
      </c>
      <c r="H36" s="413">
        <v>0</v>
      </c>
      <c r="I36" s="413">
        <v>0</v>
      </c>
    </row>
    <row r="37" spans="1:9" ht="12.75">
      <c r="A37" t="s">
        <v>589</v>
      </c>
      <c r="B37">
        <v>78772</v>
      </c>
      <c r="C37" s="413">
        <v>5424636</v>
      </c>
      <c r="D37" s="413">
        <v>0</v>
      </c>
      <c r="E37" s="413">
        <v>442281</v>
      </c>
      <c r="F37" s="414"/>
      <c r="G37" s="414">
        <v>1444441</v>
      </c>
      <c r="H37" s="413">
        <v>8356</v>
      </c>
      <c r="I37" s="413">
        <v>0</v>
      </c>
    </row>
    <row r="38" spans="1:9" ht="12.75">
      <c r="A38" t="s">
        <v>590</v>
      </c>
      <c r="B38">
        <v>155479</v>
      </c>
      <c r="C38" s="413">
        <v>4424294</v>
      </c>
      <c r="D38" s="413">
        <v>0</v>
      </c>
      <c r="E38" s="413">
        <v>197612</v>
      </c>
      <c r="F38" s="414"/>
      <c r="G38" s="414">
        <v>2746213</v>
      </c>
      <c r="H38" s="413">
        <v>375850</v>
      </c>
      <c r="I38" s="413">
        <v>29104</v>
      </c>
    </row>
    <row r="39" spans="1:9" ht="12.75">
      <c r="A39" t="s">
        <v>591</v>
      </c>
      <c r="B39">
        <v>78580</v>
      </c>
      <c r="C39" s="413">
        <v>352892</v>
      </c>
      <c r="D39" s="413">
        <v>0</v>
      </c>
      <c r="E39" s="413">
        <v>0</v>
      </c>
      <c r="F39" s="414"/>
      <c r="G39" s="413">
        <v>0</v>
      </c>
      <c r="H39" s="413">
        <v>0</v>
      </c>
      <c r="I39" s="413">
        <v>0</v>
      </c>
    </row>
    <row r="40" spans="1:9" ht="12.75">
      <c r="A40" t="s">
        <v>592</v>
      </c>
      <c r="B40">
        <v>21523</v>
      </c>
      <c r="C40" s="413">
        <v>0</v>
      </c>
      <c r="D40" s="413">
        <v>0</v>
      </c>
      <c r="E40" s="413">
        <v>0</v>
      </c>
      <c r="F40" s="414"/>
      <c r="G40" s="413">
        <v>0</v>
      </c>
      <c r="H40" s="413">
        <v>0</v>
      </c>
      <c r="I40" s="413">
        <v>0</v>
      </c>
    </row>
    <row r="41" spans="1:9" ht="12.75">
      <c r="A41" t="s">
        <v>593</v>
      </c>
      <c r="B41">
        <v>117243</v>
      </c>
      <c r="C41" s="413">
        <v>100</v>
      </c>
      <c r="D41" s="413">
        <v>0</v>
      </c>
      <c r="E41" s="413">
        <v>0</v>
      </c>
      <c r="F41" s="414"/>
      <c r="G41" s="414">
        <v>308</v>
      </c>
      <c r="H41" s="413">
        <v>0</v>
      </c>
      <c r="I41" s="413">
        <v>0</v>
      </c>
    </row>
    <row r="42" spans="1:9" ht="12.75">
      <c r="A42" t="s">
        <v>606</v>
      </c>
      <c r="B42">
        <v>2066</v>
      </c>
      <c r="C42" s="413">
        <v>0</v>
      </c>
      <c r="D42" s="413">
        <v>0</v>
      </c>
      <c r="E42" s="413">
        <v>0</v>
      </c>
      <c r="F42" s="414"/>
      <c r="G42" s="413">
        <v>0</v>
      </c>
      <c r="H42" s="413">
        <v>0</v>
      </c>
      <c r="I42" s="413">
        <v>0</v>
      </c>
    </row>
    <row r="43" spans="1:9" ht="12.75">
      <c r="A43" t="s">
        <v>598</v>
      </c>
      <c r="B43" s="413">
        <v>0</v>
      </c>
      <c r="C43" s="413">
        <v>850494</v>
      </c>
      <c r="D43" s="413">
        <v>0</v>
      </c>
      <c r="E43" s="413">
        <v>236259</v>
      </c>
      <c r="F43" s="414"/>
      <c r="G43" s="414">
        <v>739200</v>
      </c>
      <c r="H43" s="413">
        <v>6937</v>
      </c>
      <c r="I43" s="413">
        <v>0</v>
      </c>
    </row>
    <row r="44" spans="1:9" ht="12.75">
      <c r="A44" t="s">
        <v>594</v>
      </c>
      <c r="B44">
        <v>126138</v>
      </c>
      <c r="C44" s="413">
        <v>0</v>
      </c>
      <c r="D44" s="413">
        <v>105355</v>
      </c>
      <c r="E44" s="413">
        <v>0</v>
      </c>
      <c r="F44" s="414"/>
      <c r="G44" s="413">
        <v>0</v>
      </c>
      <c r="H44" s="413">
        <v>0</v>
      </c>
      <c r="I44" s="413">
        <v>0</v>
      </c>
    </row>
    <row r="45" spans="1:9" ht="12.75">
      <c r="A45" t="s">
        <v>595</v>
      </c>
      <c r="B45">
        <v>107525</v>
      </c>
      <c r="C45" s="413">
        <v>0</v>
      </c>
      <c r="D45" s="413">
        <v>0</v>
      </c>
      <c r="E45" s="413">
        <v>0</v>
      </c>
      <c r="F45" s="414"/>
      <c r="G45" s="413">
        <v>0</v>
      </c>
      <c r="H45" s="413">
        <v>0</v>
      </c>
      <c r="I45" s="413">
        <v>0</v>
      </c>
    </row>
    <row r="46" spans="1:9" ht="12.75">
      <c r="A46" t="s">
        <v>596</v>
      </c>
      <c r="B46">
        <v>100618</v>
      </c>
      <c r="C46" s="413">
        <v>88</v>
      </c>
      <c r="D46" s="413">
        <v>0</v>
      </c>
      <c r="E46" s="413">
        <v>0</v>
      </c>
      <c r="F46" s="414"/>
      <c r="G46" s="413">
        <v>0</v>
      </c>
      <c r="H46" s="413">
        <v>0</v>
      </c>
      <c r="I46" s="413">
        <v>0</v>
      </c>
    </row>
    <row r="47" spans="1:9" ht="12.75">
      <c r="A47" t="s">
        <v>597</v>
      </c>
      <c r="B47">
        <v>5325</v>
      </c>
      <c r="C47" s="413">
        <v>0</v>
      </c>
      <c r="D47" s="413">
        <v>0</v>
      </c>
      <c r="E47" s="413">
        <v>0</v>
      </c>
      <c r="F47" s="414"/>
      <c r="G47" s="413">
        <v>0</v>
      </c>
      <c r="H47" s="413">
        <v>0</v>
      </c>
      <c r="I47" s="413">
        <v>0</v>
      </c>
    </row>
    <row r="48" spans="1:9" ht="12.75">
      <c r="A48" t="s">
        <v>607</v>
      </c>
      <c r="B48">
        <v>22457</v>
      </c>
      <c r="C48" s="413">
        <v>126</v>
      </c>
      <c r="D48" s="413">
        <v>0</v>
      </c>
      <c r="E48" s="413">
        <v>0</v>
      </c>
      <c r="F48" s="414"/>
      <c r="G48" s="413">
        <v>0</v>
      </c>
      <c r="H48" s="413">
        <v>0</v>
      </c>
      <c r="I48" s="413">
        <v>0</v>
      </c>
    </row>
    <row r="49" spans="1:9" ht="12.75">
      <c r="A49" t="s">
        <v>8</v>
      </c>
      <c r="B49">
        <v>1125948</v>
      </c>
      <c r="C49" s="413">
        <v>12392120</v>
      </c>
      <c r="D49" s="413">
        <v>473044</v>
      </c>
      <c r="E49" s="413">
        <v>946657</v>
      </c>
      <c r="F49" s="414"/>
      <c r="G49" s="414">
        <v>5446130</v>
      </c>
      <c r="H49" s="413">
        <v>391143</v>
      </c>
      <c r="I49" s="413">
        <v>29104</v>
      </c>
    </row>
  </sheetData>
  <sheetProtection/>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AF59"/>
  <sheetViews>
    <sheetView tabSelected="1" zoomScale="85" zoomScaleNormal="85" zoomScalePageLayoutView="0" workbookViewId="0" topLeftCell="A1">
      <selection activeCell="S48" sqref="S48"/>
    </sheetView>
  </sheetViews>
  <sheetFormatPr defaultColWidth="9.140625" defaultRowHeight="12.75"/>
  <cols>
    <col min="1" max="1" width="27.7109375" style="15" customWidth="1"/>
    <col min="2" max="10" width="9.57421875" style="15" hidden="1" customWidth="1"/>
    <col min="11" max="11" width="10.28125" style="15" hidden="1" customWidth="1"/>
    <col min="12" max="12" width="10.57421875" style="15" hidden="1" customWidth="1"/>
    <col min="13" max="14" width="9.7109375" style="15" hidden="1" customWidth="1"/>
    <col min="15" max="16" width="9.7109375" style="15" customWidth="1"/>
    <col min="17" max="17" width="10.7109375" style="15" customWidth="1"/>
    <col min="18" max="21" width="9.7109375" style="15" customWidth="1"/>
    <col min="22" max="22" width="10.57421875" style="15" customWidth="1"/>
    <col min="23" max="24" width="9.140625" style="15" customWidth="1"/>
    <col min="25" max="26" width="10.57421875" style="15" bestFit="1" customWidth="1"/>
    <col min="27" max="27" width="9.7109375" style="15" customWidth="1"/>
    <col min="28" max="29" width="9.140625" style="15" customWidth="1"/>
    <col min="30" max="30" width="9.7109375" style="15" bestFit="1" customWidth="1"/>
    <col min="31" max="16384" width="9.140625" style="15" customWidth="1"/>
  </cols>
  <sheetData>
    <row r="1" spans="1:15" ht="15.75">
      <c r="A1" s="37" t="s">
        <v>514</v>
      </c>
      <c r="B1" s="37"/>
      <c r="C1" s="37"/>
      <c r="D1" s="37"/>
      <c r="E1" s="37"/>
      <c r="F1" s="37"/>
      <c r="G1" s="37"/>
      <c r="H1" s="37"/>
      <c r="I1" s="37"/>
      <c r="J1" s="37"/>
      <c r="K1" s="37"/>
      <c r="L1" s="33"/>
      <c r="M1" s="33"/>
      <c r="N1" s="33"/>
      <c r="O1" s="33"/>
    </row>
    <row r="2" spans="1:25" ht="21" customHeight="1">
      <c r="A2" s="200"/>
      <c r="B2" s="201">
        <v>1990</v>
      </c>
      <c r="C2" s="201">
        <v>1991</v>
      </c>
      <c r="D2" s="201">
        <v>1992</v>
      </c>
      <c r="E2" s="201">
        <v>1993</v>
      </c>
      <c r="F2" s="201">
        <v>1994</v>
      </c>
      <c r="G2" s="201">
        <v>1995</v>
      </c>
      <c r="H2" s="201">
        <v>1996</v>
      </c>
      <c r="I2" s="201">
        <v>1997</v>
      </c>
      <c r="J2" s="201">
        <v>1998</v>
      </c>
      <c r="K2" s="201">
        <v>1999</v>
      </c>
      <c r="L2" s="201">
        <v>2000</v>
      </c>
      <c r="M2" s="201">
        <v>2001</v>
      </c>
      <c r="N2" s="201">
        <v>2002</v>
      </c>
      <c r="O2" s="201">
        <v>2003</v>
      </c>
      <c r="P2" s="201">
        <v>2004</v>
      </c>
      <c r="Q2" s="201">
        <v>2005</v>
      </c>
      <c r="R2" s="201">
        <v>2006</v>
      </c>
      <c r="S2" s="201">
        <v>2007</v>
      </c>
      <c r="T2" s="201">
        <v>2008</v>
      </c>
      <c r="U2" s="201">
        <v>2009</v>
      </c>
      <c r="V2" s="201">
        <v>2010</v>
      </c>
      <c r="W2" s="201">
        <v>2011</v>
      </c>
      <c r="X2" s="201">
        <v>2012</v>
      </c>
      <c r="Y2" s="201">
        <v>2013</v>
      </c>
    </row>
    <row r="3" spans="1:25" ht="16.5" customHeight="1">
      <c r="A3" s="3" t="s">
        <v>376</v>
      </c>
      <c r="B3" s="3"/>
      <c r="C3" s="3"/>
      <c r="D3" s="3"/>
      <c r="E3" s="3"/>
      <c r="F3" s="3"/>
      <c r="G3" s="3"/>
      <c r="H3" s="3"/>
      <c r="I3" s="3"/>
      <c r="J3" s="3"/>
      <c r="K3" s="3"/>
      <c r="N3" s="193"/>
      <c r="O3" s="193"/>
      <c r="P3" s="193"/>
      <c r="Q3" s="193"/>
      <c r="S3" s="174"/>
      <c r="T3" s="174"/>
      <c r="U3" s="174"/>
      <c r="V3" s="174"/>
      <c r="W3" s="174"/>
      <c r="Y3" s="174" t="s">
        <v>25</v>
      </c>
    </row>
    <row r="4" spans="1:25" ht="15">
      <c r="A4" s="15" t="s">
        <v>26</v>
      </c>
      <c r="B4" s="17">
        <v>9861.4</v>
      </c>
      <c r="C4" s="17">
        <v>9570.5</v>
      </c>
      <c r="D4" s="17">
        <v>10382.8</v>
      </c>
      <c r="E4" s="17">
        <v>11120.8</v>
      </c>
      <c r="F4" s="17">
        <v>11863.9</v>
      </c>
      <c r="G4" s="17">
        <v>12391.7</v>
      </c>
      <c r="H4" s="17">
        <v>13257.8</v>
      </c>
      <c r="I4" s="364">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c r="X4" s="18">
        <v>22207</v>
      </c>
      <c r="Y4" s="18">
        <v>23250</v>
      </c>
    </row>
    <row r="5" spans="1:25" ht="15">
      <c r="A5" s="15" t="s">
        <v>27</v>
      </c>
      <c r="B5" s="17">
        <v>438.4</v>
      </c>
      <c r="C5" s="17">
        <v>331.8</v>
      </c>
      <c r="D5" s="17">
        <v>372.2</v>
      </c>
      <c r="E5" s="17">
        <v>444.6</v>
      </c>
      <c r="F5" s="17">
        <v>359.2</v>
      </c>
      <c r="G5" s="17">
        <v>321.9</v>
      </c>
      <c r="H5" s="17">
        <v>303.3</v>
      </c>
      <c r="I5" s="17">
        <v>246.7</v>
      </c>
      <c r="J5" s="42">
        <v>210.766</v>
      </c>
      <c r="K5" s="42">
        <v>155.244</v>
      </c>
      <c r="L5" s="42">
        <v>117.387</v>
      </c>
      <c r="M5" s="42">
        <v>131.214</v>
      </c>
      <c r="N5" s="133">
        <v>106.893</v>
      </c>
      <c r="O5" s="133">
        <v>70.877</v>
      </c>
      <c r="P5" s="133">
        <v>102.255</v>
      </c>
      <c r="Q5" s="133">
        <v>91</v>
      </c>
      <c r="R5" s="133">
        <v>85.616</v>
      </c>
      <c r="S5" s="133">
        <v>109.202</v>
      </c>
      <c r="T5" s="133">
        <v>85.179</v>
      </c>
      <c r="U5" s="133">
        <v>43</v>
      </c>
      <c r="V5" s="133">
        <v>50</v>
      </c>
      <c r="W5" s="133">
        <v>46</v>
      </c>
      <c r="X5" s="133">
        <v>29</v>
      </c>
      <c r="Y5" s="15">
        <v>25</v>
      </c>
    </row>
    <row r="6" spans="1:26" ht="15">
      <c r="A6" s="15" t="s">
        <v>28</v>
      </c>
      <c r="B6" s="17">
        <v>10299.8</v>
      </c>
      <c r="C6" s="17">
        <v>9902.3</v>
      </c>
      <c r="D6" s="17">
        <v>10755</v>
      </c>
      <c r="E6" s="17">
        <v>11565.4</v>
      </c>
      <c r="F6" s="17">
        <v>12223.1</v>
      </c>
      <c r="G6" s="17">
        <v>12713.6</v>
      </c>
      <c r="H6" s="17">
        <v>13561.1</v>
      </c>
      <c r="I6" s="364">
        <f>I4+I5</f>
        <v>14684.600000000002</v>
      </c>
      <c r="J6" s="17">
        <v>15458.993</v>
      </c>
      <c r="K6" s="17">
        <v>16143.71</v>
      </c>
      <c r="L6" s="165">
        <f aca="true" t="shared" si="0" ref="L6:Y6">SUM(L4:L5)</f>
        <v>16904.326999999997</v>
      </c>
      <c r="M6" s="165">
        <f t="shared" si="0"/>
        <v>18211.916</v>
      </c>
      <c r="N6" s="165">
        <f t="shared" si="0"/>
        <v>19889.893</v>
      </c>
      <c r="O6" s="165">
        <f t="shared" si="0"/>
        <v>21154.522</v>
      </c>
      <c r="P6" s="166">
        <f t="shared" si="0"/>
        <v>22657.001</v>
      </c>
      <c r="Q6" s="166">
        <f t="shared" si="0"/>
        <v>23886</v>
      </c>
      <c r="R6" s="166">
        <f t="shared" si="0"/>
        <v>24522.555</v>
      </c>
      <c r="S6" s="166">
        <f t="shared" si="0"/>
        <v>25241.561</v>
      </c>
      <c r="T6" s="166">
        <f t="shared" si="0"/>
        <v>24433.338</v>
      </c>
      <c r="U6" s="166">
        <f t="shared" si="0"/>
        <v>22539</v>
      </c>
      <c r="V6" s="166">
        <f t="shared" si="0"/>
        <v>20957</v>
      </c>
      <c r="W6" s="166">
        <f t="shared" si="0"/>
        <v>22111</v>
      </c>
      <c r="X6" s="166">
        <f t="shared" si="0"/>
        <v>22236</v>
      </c>
      <c r="Y6" s="166">
        <f t="shared" si="0"/>
        <v>23275</v>
      </c>
      <c r="Z6" s="400"/>
    </row>
    <row r="7" spans="2:23" ht="6.75" customHeight="1">
      <c r="B7" s="365" t="s">
        <v>83</v>
      </c>
      <c r="C7" s="365" t="s">
        <v>83</v>
      </c>
      <c r="D7" s="365" t="s">
        <v>83</v>
      </c>
      <c r="E7" s="365" t="s">
        <v>83</v>
      </c>
      <c r="F7" s="365" t="s">
        <v>83</v>
      </c>
      <c r="G7" s="365" t="s">
        <v>83</v>
      </c>
      <c r="H7" s="365" t="s">
        <v>83</v>
      </c>
      <c r="I7" s="365" t="s">
        <v>83</v>
      </c>
      <c r="J7" s="365" t="s">
        <v>83</v>
      </c>
      <c r="K7" s="365" t="s">
        <v>83</v>
      </c>
      <c r="L7" s="165" t="str">
        <f>IF(ABS(L6-SUM(L4:L5))&gt;comments!$A$1,'T8.1'!L6-SUM('T8.1'!L4:L5)," ")</f>
        <v> </v>
      </c>
      <c r="M7" s="165" t="str">
        <f>IF(ABS(M6-SUM(M4:M5))&gt;comments!$A$1,'T8.1'!M6-SUM('T8.1'!M4:M5)," ")</f>
        <v> </v>
      </c>
      <c r="N7" s="165" t="str">
        <f>IF(ABS(N6-SUM(N4:N5))&gt;comments!$A$1,'T8.1'!N6-SUM('T8.1'!N4:N5)," ")</f>
        <v> </v>
      </c>
      <c r="O7" s="165" t="str">
        <f>IF(ABS(O6-SUM(O4:O5))&gt;comments!$A$1,'T8.1'!O6-SUM('T8.1'!O4:O5)," ")</f>
        <v> </v>
      </c>
      <c r="P7" s="165" t="str">
        <f>IF(ABS(P6-SUM(P4:P5))&gt;comments!$A$1,'T8.1'!P6-SUM('T8.1'!P4:P5)," ")</f>
        <v> </v>
      </c>
      <c r="Q7" s="165" t="str">
        <f>IF(ABS(Q6-SUM(Q4:Q5))&gt;comments!$A$1,'T8.1'!Q6-SUM('T8.1'!Q4:Q5)," ")</f>
        <v> </v>
      </c>
      <c r="R7" s="165" t="str">
        <f>IF(ABS(R6-SUM(R4:R5))&gt;comments!$A$1,'T8.1'!R6-SUM('T8.1'!R4:R5)," ")</f>
        <v> </v>
      </c>
      <c r="S7" s="165" t="str">
        <f>IF(ABS(S6-SUM(S4:S5))&gt;comments!$A$1,'T8.1'!S6-SUM('T8.1'!S4:S5)," ")</f>
        <v> </v>
      </c>
      <c r="T7" s="165" t="str">
        <f>IF(ABS(T6-SUM(T4:T5))&gt;comments!$A$1,'T8.1'!T6-SUM('T8.1'!T4:T5)," ")</f>
        <v> </v>
      </c>
      <c r="U7" s="166" t="str">
        <f>IF(ABS(U6-SUM(U4:U5))&gt;comments!$A$1,'T8.1'!U6-SUM('T8.1'!U4:U5)," ")</f>
        <v> </v>
      </c>
      <c r="V7" s="166" t="str">
        <f>IF(ABS(V6-SUM(V4:V5))&gt;comments!$A$1,'T8.1'!V6-SUM('T8.1'!V4:V5)," ")</f>
        <v> </v>
      </c>
      <c r="W7" s="166" t="str">
        <f>IF(ABS(W6-SUM(W4:W5))&gt;comments!$A$1,'T8.1'!W6-SUM('T8.1'!W4:W5)," ")</f>
        <v> </v>
      </c>
    </row>
    <row r="8" spans="1:23" ht="18.75">
      <c r="A8" s="3" t="s">
        <v>475</v>
      </c>
      <c r="B8" s="365"/>
      <c r="C8" s="365"/>
      <c r="D8" s="365"/>
      <c r="E8" s="365"/>
      <c r="F8" s="365"/>
      <c r="G8" s="365"/>
      <c r="H8" s="365"/>
      <c r="I8" s="365"/>
      <c r="J8" s="365"/>
      <c r="K8"/>
      <c r="L8" s="165"/>
      <c r="U8" s="134"/>
      <c r="V8" s="134"/>
      <c r="W8" s="134"/>
    </row>
    <row r="9" spans="1:23" ht="15.75">
      <c r="A9" s="3" t="s">
        <v>30</v>
      </c>
      <c r="B9" s="19"/>
      <c r="C9" s="19"/>
      <c r="D9" s="19"/>
      <c r="E9" s="19"/>
      <c r="F9" s="19"/>
      <c r="G9" s="19"/>
      <c r="H9" s="19"/>
      <c r="I9" s="19"/>
      <c r="J9" s="355"/>
      <c r="K9"/>
      <c r="L9" s="18"/>
      <c r="U9" s="134"/>
      <c r="V9" s="134"/>
      <c r="W9" s="134"/>
    </row>
    <row r="10" spans="2:28" ht="15.75">
      <c r="B10" s="19"/>
      <c r="C10" s="19"/>
      <c r="D10" s="19"/>
      <c r="E10" s="19"/>
      <c r="F10" s="19"/>
      <c r="G10" s="19"/>
      <c r="H10" s="19"/>
      <c r="I10" s="366"/>
      <c r="J10"/>
      <c r="K10"/>
      <c r="N10" s="194"/>
      <c r="O10" s="194"/>
      <c r="P10" s="194"/>
      <c r="Q10" s="194"/>
      <c r="S10" s="21"/>
      <c r="T10" s="21"/>
      <c r="U10" s="21"/>
      <c r="V10" s="21"/>
      <c r="W10" s="21"/>
      <c r="Y10" s="21" t="s">
        <v>25</v>
      </c>
      <c r="Z10" s="126"/>
      <c r="AA10" s="196"/>
      <c r="AB10" s="196"/>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s="29">
        <v>3329</v>
      </c>
      <c r="Y11" s="29">
        <v>3440</v>
      </c>
      <c r="Z11"/>
      <c r="AA11" s="196"/>
      <c r="AB11" s="196"/>
      <c r="AD11" s="38"/>
      <c r="AE11" s="38"/>
      <c r="AF11" s="38"/>
    </row>
    <row r="12" spans="1:32" ht="15">
      <c r="A12" s="134" t="s">
        <v>86</v>
      </c>
      <c r="B12" s="20" t="s">
        <v>32</v>
      </c>
      <c r="C12" s="20" t="s">
        <v>32</v>
      </c>
      <c r="D12" s="20" t="s">
        <v>32</v>
      </c>
      <c r="E12" s="20" t="s">
        <v>32</v>
      </c>
      <c r="F12" s="20" t="s">
        <v>32</v>
      </c>
      <c r="G12" s="20" t="s">
        <v>32</v>
      </c>
      <c r="H12" s="20" t="s">
        <v>32</v>
      </c>
      <c r="I12" s="20" t="s">
        <v>32</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s="29">
        <v>11</v>
      </c>
      <c r="Y12" s="29">
        <v>9</v>
      </c>
      <c r="Z12"/>
      <c r="AA12" s="196"/>
      <c r="AB12" s="196"/>
      <c r="AD12" s="38"/>
      <c r="AE12" s="38"/>
      <c r="AF12" s="38"/>
    </row>
    <row r="13" spans="1:32" ht="15">
      <c r="A13" s="134"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s="29">
        <v>31</v>
      </c>
      <c r="Y13" s="29">
        <v>31</v>
      </c>
      <c r="Z13"/>
      <c r="AA13" s="196"/>
      <c r="AB13" s="196"/>
      <c r="AD13" s="38"/>
      <c r="AE13" s="38"/>
      <c r="AF13" s="38"/>
    </row>
    <row r="14" spans="1:32" ht="15">
      <c r="A14" s="134" t="s">
        <v>31</v>
      </c>
      <c r="B14" s="20" t="s">
        <v>32</v>
      </c>
      <c r="C14" s="20" t="s">
        <v>32</v>
      </c>
      <c r="D14" s="20" t="s">
        <v>32</v>
      </c>
      <c r="E14" s="20" t="s">
        <v>32</v>
      </c>
      <c r="F14" s="20" t="s">
        <v>32</v>
      </c>
      <c r="G14" s="20" t="s">
        <v>32</v>
      </c>
      <c r="H14" s="20" t="s">
        <v>32</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s="29">
        <v>9</v>
      </c>
      <c r="Y14" s="29">
        <v>9</v>
      </c>
      <c r="Z14"/>
      <c r="AA14" s="196"/>
      <c r="AB14" s="196"/>
      <c r="AD14" s="38"/>
      <c r="AE14" s="38"/>
      <c r="AF14" s="38"/>
    </row>
    <row r="15" spans="1:32" ht="15">
      <c r="A15" s="134"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s="29">
        <v>55</v>
      </c>
      <c r="Y15" s="29">
        <v>28</v>
      </c>
      <c r="Z15"/>
      <c r="AA15" s="196"/>
      <c r="AB15" s="196"/>
      <c r="AD15" s="38"/>
      <c r="AE15" s="38"/>
      <c r="AF15" s="38"/>
    </row>
    <row r="16" spans="1:32" ht="15">
      <c r="A16" s="134"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s="29">
        <v>9194</v>
      </c>
      <c r="Y16" s="29">
        <v>9775</v>
      </c>
      <c r="Z16" s="404"/>
      <c r="AA16" s="196"/>
      <c r="AB16" s="196"/>
      <c r="AD16" s="38"/>
      <c r="AE16" s="38"/>
      <c r="AF16" s="38"/>
    </row>
    <row r="17" spans="1:32" ht="15">
      <c r="A17" s="134"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s="29">
        <v>7150</v>
      </c>
      <c r="Y17" s="29">
        <v>7358</v>
      </c>
      <c r="Z17" s="404"/>
      <c r="AA17" s="196"/>
      <c r="AB17" s="196"/>
      <c r="AD17" s="38"/>
      <c r="AE17" s="38"/>
      <c r="AF17" s="38"/>
    </row>
    <row r="18" spans="1:32" ht="15">
      <c r="A18" s="134" t="s">
        <v>414</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s="29">
        <v>1067</v>
      </c>
      <c r="Y18" s="29">
        <v>1145</v>
      </c>
      <c r="Z18"/>
      <c r="AA18" s="196"/>
      <c r="AB18" s="196"/>
      <c r="AD18" s="38"/>
      <c r="AE18" s="38"/>
      <c r="AF18" s="38"/>
    </row>
    <row r="19" spans="1:32" ht="15">
      <c r="A19" s="134"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s="29">
        <v>602</v>
      </c>
      <c r="Y19" s="29">
        <v>607</v>
      </c>
      <c r="Z19"/>
      <c r="AA19" s="196"/>
      <c r="AB19" s="196"/>
      <c r="AD19" s="38"/>
      <c r="AE19" s="38"/>
      <c r="AF19" s="38"/>
    </row>
    <row r="20" spans="1:32" ht="15">
      <c r="A20" s="134"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v>21</v>
      </c>
      <c r="Y20" s="29">
        <v>26</v>
      </c>
      <c r="Z20"/>
      <c r="AA20" s="196"/>
      <c r="AB20" s="196"/>
      <c r="AD20" s="38"/>
      <c r="AE20" s="38"/>
      <c r="AF20" s="38"/>
    </row>
    <row r="21" spans="1:32" ht="15">
      <c r="A21" s="134"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s="29">
        <v>132</v>
      </c>
      <c r="Y21" s="29">
        <v>150</v>
      </c>
      <c r="Z21"/>
      <c r="AA21" s="196"/>
      <c r="AB21" s="196"/>
      <c r="AD21" s="38"/>
      <c r="AE21" s="38"/>
      <c r="AF21" s="38"/>
    </row>
    <row r="22" spans="1:32" ht="15">
      <c r="A22" s="134" t="s">
        <v>87</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s="29">
        <v>5</v>
      </c>
      <c r="Y22" s="29">
        <v>4</v>
      </c>
      <c r="Z22"/>
      <c r="AA22" s="196"/>
      <c r="AB22" s="196"/>
      <c r="AD22" s="38"/>
      <c r="AE22" s="38"/>
      <c r="AF22" s="38"/>
    </row>
    <row r="23" spans="1:32" ht="15">
      <c r="A23" s="134"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s="29">
        <v>304</v>
      </c>
      <c r="Y23" s="29">
        <v>298</v>
      </c>
      <c r="Z23"/>
      <c r="AA23" s="196"/>
      <c r="AB23" s="196"/>
      <c r="AD23" s="38"/>
      <c r="AE23" s="38"/>
      <c r="AF23" s="38"/>
    </row>
    <row r="24" spans="1:32" ht="15">
      <c r="A24" s="134"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s="29">
        <v>116</v>
      </c>
      <c r="Y24" s="29">
        <v>120</v>
      </c>
      <c r="Z24"/>
      <c r="AA24" s="196"/>
      <c r="AB24" s="196"/>
      <c r="AD24" s="38"/>
      <c r="AE24" s="38"/>
      <c r="AF24" s="38"/>
    </row>
    <row r="25" spans="1:32" ht="15">
      <c r="A25" s="134"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s="29">
        <v>149</v>
      </c>
      <c r="Y25" s="29">
        <v>210</v>
      </c>
      <c r="Z25"/>
      <c r="AA25" s="196"/>
      <c r="AB25" s="196"/>
      <c r="AD25" s="38"/>
      <c r="AE25" s="38"/>
      <c r="AF25" s="38"/>
    </row>
    <row r="26" spans="1:32" ht="15">
      <c r="A26" s="134"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s="29">
        <v>7</v>
      </c>
      <c r="Y26" s="29">
        <v>8</v>
      </c>
      <c r="Z26"/>
      <c r="AA26" s="196"/>
      <c r="AB26" s="196"/>
      <c r="AD26" s="38"/>
      <c r="AE26" s="38"/>
      <c r="AF26" s="38"/>
    </row>
    <row r="27" spans="1:32" ht="15">
      <c r="A27" s="134"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29">
        <v>0</v>
      </c>
      <c r="AB27" s="196"/>
      <c r="AD27" s="38"/>
      <c r="AE27" s="38"/>
      <c r="AF27" s="38"/>
    </row>
    <row r="28" spans="1:32" ht="15">
      <c r="A28" s="134" t="s">
        <v>567</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s="29">
        <v>25</v>
      </c>
      <c r="Y28" s="29">
        <v>33</v>
      </c>
      <c r="Z28"/>
      <c r="AA28" s="121"/>
      <c r="AB28" s="196"/>
      <c r="AD28" s="38"/>
      <c r="AE28" s="38"/>
      <c r="AF28" s="38"/>
    </row>
    <row r="29" spans="1:32" ht="15" hidden="1">
      <c r="A29" s="15" t="s">
        <v>357</v>
      </c>
      <c r="L29" s="127">
        <f aca="true" t="shared" si="1" ref="L29:V29">SUM(L11:L28)</f>
        <v>16786.94</v>
      </c>
      <c r="M29" s="127">
        <f t="shared" si="1"/>
        <v>18079.583</v>
      </c>
      <c r="N29" s="127">
        <f t="shared" si="1"/>
        <v>19783.462</v>
      </c>
      <c r="O29" s="127">
        <f t="shared" si="1"/>
        <v>21083.645000000004</v>
      </c>
      <c r="P29" s="127">
        <f t="shared" si="1"/>
        <v>22554.746</v>
      </c>
      <c r="Q29" s="127">
        <f t="shared" si="1"/>
        <v>23795.281</v>
      </c>
      <c r="R29" s="127">
        <f t="shared" si="1"/>
        <v>24436.939</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38"/>
      <c r="AF29" s="38"/>
    </row>
    <row r="30" spans="12:32" ht="9" customHeight="1">
      <c r="L30" s="128" t="str">
        <f>IF(ABS(L29-L4)&gt;1,L29-L4," ")</f>
        <v> </v>
      </c>
      <c r="M30" s="128">
        <f>IF(ABS(M29-M4)&gt;1,M29-M4," ")</f>
        <v>-1.1190000000024156</v>
      </c>
      <c r="N30" s="128" t="str">
        <f>IF(ABS(N29-N4)&gt;1,N29-N4," ")</f>
        <v> </v>
      </c>
      <c r="O30" s="128"/>
      <c r="P30" s="128"/>
      <c r="Q30" s="128" t="str">
        <f>IF(ABS(Q29-Q4)&gt;1,Q29-Q4," ")</f>
        <v> </v>
      </c>
      <c r="R30" s="128" t="str">
        <f>IF(ABS(R29-R4)&gt;1,R29-R4," ")</f>
        <v> </v>
      </c>
      <c r="S30" s="128" t="str">
        <f>IF(ABS(S29-S4)&gt;1,S29-S4," ")</f>
        <v> </v>
      </c>
      <c r="T30" s="42"/>
      <c r="U30" s="42"/>
      <c r="V30" s="42"/>
      <c r="W30" s="42"/>
      <c r="X30" s="42"/>
      <c r="AD30" s="38"/>
      <c r="AE30" s="38"/>
      <c r="AF30" s="38"/>
    </row>
    <row r="31" spans="1:32" ht="15.75">
      <c r="A31" s="3" t="s">
        <v>29</v>
      </c>
      <c r="B31" s="3"/>
      <c r="C31" s="3"/>
      <c r="D31" s="3"/>
      <c r="E31" s="3"/>
      <c r="F31" s="3"/>
      <c r="G31" s="3"/>
      <c r="H31" s="3"/>
      <c r="I31" s="3"/>
      <c r="J31" s="3"/>
      <c r="K31" s="3"/>
      <c r="L31" s="17"/>
      <c r="M31" s="17"/>
      <c r="N31" s="17"/>
      <c r="O31" s="20"/>
      <c r="P31" s="20"/>
      <c r="Q31" s="20"/>
      <c r="R31" s="20"/>
      <c r="S31" s="20"/>
      <c r="Y31" s="163"/>
      <c r="Z31" s="126"/>
      <c r="AA31" s="196"/>
      <c r="AB31" s="196"/>
      <c r="AD31" s="38"/>
      <c r="AE31" s="38"/>
      <c r="AF31" s="38"/>
    </row>
    <row r="32" spans="1:32" ht="18.75">
      <c r="A32" s="3" t="s">
        <v>476</v>
      </c>
      <c r="B32" s="3"/>
      <c r="C32" s="3"/>
      <c r="D32" s="3"/>
      <c r="E32" s="3"/>
      <c r="F32" s="3"/>
      <c r="G32" s="3"/>
      <c r="H32" s="3"/>
      <c r="I32" s="3"/>
      <c r="J32" s="3"/>
      <c r="K32" s="3"/>
      <c r="L32" s="17"/>
      <c r="M32" s="17"/>
      <c r="N32" s="17"/>
      <c r="O32" s="20"/>
      <c r="P32" s="20"/>
      <c r="Q32" s="20"/>
      <c r="R32" s="20"/>
      <c r="S32" s="20"/>
      <c r="Y32" s="21" t="s">
        <v>25</v>
      </c>
      <c r="Z32" s="126"/>
      <c r="AA32" s="196"/>
      <c r="AB32" s="196"/>
      <c r="AD32" s="38"/>
      <c r="AE32" s="38"/>
      <c r="AF32" s="38"/>
    </row>
    <row r="33" spans="1:32" ht="15.75">
      <c r="A33" s="332" t="s">
        <v>671</v>
      </c>
      <c r="L33" s="165">
        <f>L11+L16+L17</f>
        <v>14867.615</v>
      </c>
      <c r="M33" s="165">
        <f>M11+M16+M17</f>
        <v>15806.066</v>
      </c>
      <c r="N33" s="165">
        <f>N11+N16+N17</f>
        <v>17229.058</v>
      </c>
      <c r="O33" s="165">
        <f>O11+O16+O17</f>
        <v>18099.711</v>
      </c>
      <c r="P33" s="165">
        <f>P11+P16+P17</f>
        <v>19183.378</v>
      </c>
      <c r="Q33" s="166">
        <f aca="true" t="shared" si="2" ref="Q33:V33">Q11+Q16+Q17</f>
        <v>20075.743</v>
      </c>
      <c r="R33" s="166">
        <f t="shared" si="2"/>
        <v>20589.737</v>
      </c>
      <c r="S33" s="166">
        <f t="shared" si="2"/>
        <v>21174.427</v>
      </c>
      <c r="T33" s="166">
        <f t="shared" si="2"/>
        <v>20417.674</v>
      </c>
      <c r="U33" s="166">
        <f t="shared" si="2"/>
        <v>19240</v>
      </c>
      <c r="V33" s="166">
        <f t="shared" si="2"/>
        <v>17879</v>
      </c>
      <c r="W33" s="166">
        <f>W11+W16+W17</f>
        <v>19325</v>
      </c>
      <c r="X33" s="448">
        <f>X11+X17</f>
        <v>10479</v>
      </c>
      <c r="Y33" s="367">
        <f>Y11+Y17</f>
        <v>10798</v>
      </c>
      <c r="Z33" s="126"/>
      <c r="AA33" s="196"/>
      <c r="AB33" s="196"/>
      <c r="AD33" s="38"/>
      <c r="AE33" s="38"/>
      <c r="AF33" s="38"/>
    </row>
    <row r="34" spans="1:32" ht="18.75">
      <c r="A34" s="15" t="s">
        <v>670</v>
      </c>
      <c r="L34" s="166">
        <f>L12+L13+L14+L15+L19+L20+L21+L24+L25+L26+L28</f>
        <v>770.2180000000001</v>
      </c>
      <c r="M34" s="166">
        <f aca="true" t="shared" si="3" ref="M34:Y34">M12+M13+M14+M15+M19+M20+M21+M24+M25+M26+M28</f>
        <v>792.8210000000001</v>
      </c>
      <c r="N34" s="166">
        <f t="shared" si="3"/>
        <v>819.7649999999999</v>
      </c>
      <c r="O34" s="166">
        <f t="shared" si="3"/>
        <v>897.836</v>
      </c>
      <c r="P34" s="166">
        <f t="shared" si="3"/>
        <v>981.221</v>
      </c>
      <c r="Q34" s="166">
        <f t="shared" si="3"/>
        <v>1071.6000000000001</v>
      </c>
      <c r="R34" s="166">
        <f t="shared" si="3"/>
        <v>1192.6889999999999</v>
      </c>
      <c r="S34" s="166">
        <f t="shared" si="3"/>
        <v>1279.2700000000002</v>
      </c>
      <c r="T34" s="166">
        <f t="shared" si="3"/>
        <v>1268.571</v>
      </c>
      <c r="U34" s="166">
        <f t="shared" si="3"/>
        <v>1161</v>
      </c>
      <c r="V34" s="166">
        <f t="shared" si="3"/>
        <v>1082</v>
      </c>
      <c r="W34" s="166">
        <f t="shared" si="3"/>
        <v>1151</v>
      </c>
      <c r="X34" s="166">
        <f t="shared" si="3"/>
        <v>1158</v>
      </c>
      <c r="Y34" s="166">
        <f t="shared" si="3"/>
        <v>1231</v>
      </c>
      <c r="Z34" s="126"/>
      <c r="AA34" s="196"/>
      <c r="AB34" s="196"/>
      <c r="AD34" s="38"/>
      <c r="AE34" s="38"/>
      <c r="AF34" s="38"/>
    </row>
    <row r="35" spans="1:25" ht="18">
      <c r="A35" s="15" t="s">
        <v>678</v>
      </c>
      <c r="L35" s="165">
        <f>L22+L18+L23+L27</f>
        <v>1149.107</v>
      </c>
      <c r="M35" s="165">
        <f aca="true" t="shared" si="4" ref="M35:W35">M22+M18+M23+M27</f>
        <v>1480.696</v>
      </c>
      <c r="N35" s="165">
        <f t="shared" si="4"/>
        <v>1734.6390000000001</v>
      </c>
      <c r="O35" s="165">
        <f t="shared" si="4"/>
        <v>2086.098</v>
      </c>
      <c r="P35" s="165">
        <f t="shared" si="4"/>
        <v>2390.147</v>
      </c>
      <c r="Q35" s="165">
        <f t="shared" si="4"/>
        <v>2647.9379999999996</v>
      </c>
      <c r="R35" s="165">
        <f t="shared" si="4"/>
        <v>2654.513</v>
      </c>
      <c r="S35" s="165">
        <f t="shared" si="4"/>
        <v>2678.6620000000003</v>
      </c>
      <c r="T35" s="165">
        <f t="shared" si="4"/>
        <v>2661.9139999999998</v>
      </c>
      <c r="U35" s="165">
        <f t="shared" si="4"/>
        <v>2092</v>
      </c>
      <c r="V35" s="165">
        <f t="shared" si="4"/>
        <v>1944</v>
      </c>
      <c r="W35" s="165">
        <f t="shared" si="4"/>
        <v>1589</v>
      </c>
      <c r="X35" s="448">
        <f>X22+X16+X18+X23+X27</f>
        <v>10570</v>
      </c>
      <c r="Y35" s="166">
        <f>Y22+Y16+Y18+Y23+Y27</f>
        <v>11222</v>
      </c>
    </row>
    <row r="36" spans="12:25" ht="9" customHeight="1">
      <c r="L36" s="127" t="str">
        <f>IF(ABS(L29-L33-L34-L35)&gt;1,V29-V33-V34-V35,"  ")</f>
        <v>  </v>
      </c>
      <c r="M36" s="127" t="str">
        <f>IF(ABS(M29-M33-M34-M35)&gt;1,W29-W33-W34-W35,"  ")</f>
        <v>  </v>
      </c>
      <c r="N36" s="127" t="str">
        <f>IF(ABS(N29-N33-N34-N35)&gt;1,#REF!-X33-X34-X35,"  ")</f>
        <v>  </v>
      </c>
      <c r="O36" s="127" t="str">
        <f>IF(ABS(O29-O33-O34-O35)&gt;1,#REF!-Y33-Y34-Y35,"  ")</f>
        <v>  </v>
      </c>
      <c r="P36" s="127" t="str">
        <f>IF(ABS(P29-P33-P34-P35)&gt;1,#REF!-Z33-Z34-Z35,"  ")</f>
        <v>  </v>
      </c>
      <c r="Q36" s="127" t="str">
        <f>IF(ABS(Q29-Q33-Q34-Q35)&gt;1,AB29-AB33-AB34-AB35,"  ")</f>
        <v>  </v>
      </c>
      <c r="R36" s="127" t="str">
        <f>IF(ABS(R29-R33-R34-R35)&gt;1,AC29-AC33-AC34-AC35,"  ")</f>
        <v>  </v>
      </c>
      <c r="S36" s="127" t="str">
        <f>IF(ABS(S29-S33-S34-S35)&gt;1,AD29-AD33-AD34-AD35,"  ")</f>
        <v>  </v>
      </c>
      <c r="T36" s="127" t="str">
        <f>IF(ABS(T29-T33-T34-T35)&gt;1,AE29-AE33-AE34-AE35,"  ")</f>
        <v>  </v>
      </c>
      <c r="U36" s="127"/>
      <c r="V36" s="127"/>
      <c r="W36" s="127"/>
      <c r="X36" s="127"/>
      <c r="Y36" s="127"/>
    </row>
    <row r="37" spans="12:25" ht="15">
      <c r="L37" s="17"/>
      <c r="O37" s="195"/>
      <c r="P37" s="195"/>
      <c r="Q37" s="195"/>
      <c r="R37" s="195"/>
      <c r="T37" s="21"/>
      <c r="U37" s="21"/>
      <c r="V37" s="21"/>
      <c r="W37" s="21"/>
      <c r="X37" s="21"/>
      <c r="Y37" s="21" t="s">
        <v>33</v>
      </c>
    </row>
    <row r="38" spans="1:25" ht="15.75">
      <c r="A38" s="3" t="s">
        <v>371</v>
      </c>
      <c r="B38" s="17">
        <v>43622</v>
      </c>
      <c r="C38" s="17">
        <v>38063</v>
      </c>
      <c r="D38" s="17">
        <v>40922</v>
      </c>
      <c r="E38" s="17">
        <v>40161</v>
      </c>
      <c r="F38" s="17">
        <v>46684</v>
      </c>
      <c r="G38" s="17">
        <v>47582</v>
      </c>
      <c r="H38" s="17">
        <v>50494</v>
      </c>
      <c r="I38" s="17">
        <v>63135</v>
      </c>
      <c r="J38" s="22">
        <v>72280</v>
      </c>
      <c r="K38" s="373">
        <v>77168</v>
      </c>
      <c r="L38" s="166">
        <f>'T8.13'!J24</f>
        <v>79061.366</v>
      </c>
      <c r="M38" s="166">
        <f>'T8.13'!K24</f>
        <v>77057.126</v>
      </c>
      <c r="N38" s="166">
        <f>'T8.13'!L24</f>
        <v>77011.80900000001</v>
      </c>
      <c r="O38" s="166">
        <f>'T8.13'!M24</f>
        <v>80788.288</v>
      </c>
      <c r="P38" s="166">
        <f>'T8.13'!N24</f>
        <v>80956.40699999999</v>
      </c>
      <c r="Q38" s="166">
        <f>'T8.13'!O24</f>
        <v>79417.426</v>
      </c>
      <c r="R38" s="166">
        <f>'T8.13'!P24</f>
        <v>83259.81300000001</v>
      </c>
      <c r="S38" s="166">
        <f>'T8.13'!Q24</f>
        <v>66102.628</v>
      </c>
      <c r="T38" s="166">
        <f>'T8.13'!R24</f>
        <v>50227.903999999995</v>
      </c>
      <c r="U38" s="166">
        <f>'T8.13'!S24</f>
        <v>50886.007</v>
      </c>
      <c r="V38" s="166">
        <f>'T8.13'!T24</f>
        <v>47531.759999999995</v>
      </c>
      <c r="W38" s="166">
        <f>'T8.13'!U24</f>
        <v>45161.97</v>
      </c>
      <c r="X38" s="166">
        <f>'T8.13'!V24</f>
        <v>52200.42</v>
      </c>
      <c r="Y38" s="166">
        <f>'T8.13'!W24</f>
        <v>54224.87299999999</v>
      </c>
    </row>
    <row r="39" spans="12:13" ht="6" customHeight="1">
      <c r="L39" s="17"/>
      <c r="M39" s="17"/>
    </row>
    <row r="40" spans="1:13" ht="18.75">
      <c r="A40" s="3" t="s">
        <v>665</v>
      </c>
      <c r="B40" s="3"/>
      <c r="C40" s="3"/>
      <c r="D40" s="3"/>
      <c r="E40" s="3"/>
      <c r="F40" s="3"/>
      <c r="G40" s="3"/>
      <c r="H40" s="3"/>
      <c r="I40" s="3"/>
      <c r="J40" s="3"/>
      <c r="K40" s="3"/>
      <c r="L40" s="17"/>
      <c r="M40" s="17"/>
    </row>
    <row r="41" spans="1:25" ht="15">
      <c r="A41" s="15" t="s">
        <v>34</v>
      </c>
      <c r="L41" s="17"/>
      <c r="O41" s="197"/>
      <c r="P41" s="197"/>
      <c r="Q41" s="197"/>
      <c r="R41" s="197"/>
      <c r="T41" s="23"/>
      <c r="U41" s="23"/>
      <c r="V41" s="23"/>
      <c r="W41" s="23"/>
      <c r="Y41" s="23" t="s">
        <v>25</v>
      </c>
    </row>
    <row r="42" spans="1:25" ht="18">
      <c r="A42" s="15" t="s">
        <v>666</v>
      </c>
      <c r="B42" s="17">
        <v>173.6</v>
      </c>
      <c r="C42" s="17">
        <v>174.2</v>
      </c>
      <c r="D42" s="17">
        <v>181.5</v>
      </c>
      <c r="E42" s="17">
        <v>183.5</v>
      </c>
      <c r="F42" s="17">
        <v>183.4</v>
      </c>
      <c r="G42" s="17">
        <v>193.5</v>
      </c>
      <c r="H42" s="17">
        <v>202.5</v>
      </c>
      <c r="I42" s="17">
        <v>208.4</v>
      </c>
      <c r="J42" s="367">
        <f>(43482+1249+3161+1345+1021+58567+61354+8563+1582+8644+2363+5090+1671+4854+8579+714+768+3426)/1000</f>
        <v>216.433</v>
      </c>
      <c r="K42" s="368">
        <f>(42468+1185+3205+1319+1731+62602+61444+9212+1549+8545+2348+5464+1552+4974+8017+743+740+2809)/1000</f>
        <v>219.907</v>
      </c>
      <c r="L42" s="171">
        <v>225.347</v>
      </c>
      <c r="M42" s="143">
        <v>219.298</v>
      </c>
      <c r="N42" s="143">
        <v>222.325</v>
      </c>
      <c r="O42" s="143">
        <v>228.633</v>
      </c>
      <c r="P42" s="143">
        <v>240.94</v>
      </c>
      <c r="Q42" s="143">
        <v>255.277</v>
      </c>
      <c r="R42" s="143">
        <v>256.336</v>
      </c>
      <c r="S42" s="143">
        <v>253.99</v>
      </c>
      <c r="T42" s="143">
        <v>246.967</v>
      </c>
      <c r="U42" s="143">
        <v>225</v>
      </c>
      <c r="V42" s="143">
        <v>206</v>
      </c>
      <c r="W42" s="143">
        <v>206</v>
      </c>
      <c r="X42" s="15">
        <v>204</v>
      </c>
      <c r="Y42" s="15">
        <v>201</v>
      </c>
    </row>
    <row r="43" spans="1:25" ht="18">
      <c r="A43" s="15" t="s">
        <v>667</v>
      </c>
      <c r="B43" s="17">
        <v>97.1</v>
      </c>
      <c r="C43" s="17">
        <v>98.7</v>
      </c>
      <c r="D43" s="17">
        <v>102.1</v>
      </c>
      <c r="E43" s="17">
        <v>108.6</v>
      </c>
      <c r="F43" s="17">
        <v>98.1</v>
      </c>
      <c r="G43" s="17">
        <v>93.8</v>
      </c>
      <c r="H43" s="17">
        <v>94.9</v>
      </c>
      <c r="I43" s="17">
        <v>103.7</v>
      </c>
      <c r="J43" s="367">
        <f>(4775+2+2+38+15667+18614+405+43138+13+43+1729+6005+72+22+4+3826+122+5+7+96+1460+3066+18+6877+7+651)/1000</f>
        <v>106.664</v>
      </c>
      <c r="K43" s="368">
        <f>(4934+6+1+14+20588+20993+280+2+5035+1+127+11+4+35450+4+1613+5929+65+1+45+1584+2791+2+5351+8+280)/1000</f>
        <v>105.119</v>
      </c>
      <c r="L43" s="171">
        <v>108.124</v>
      </c>
      <c r="M43" s="143">
        <v>114.47</v>
      </c>
      <c r="N43" s="143">
        <v>114.015</v>
      </c>
      <c r="O43" s="143">
        <v>112.99</v>
      </c>
      <c r="P43" s="143">
        <v>118.708</v>
      </c>
      <c r="Q43" s="143">
        <v>127.705</v>
      </c>
      <c r="R43" s="143">
        <v>138.444</v>
      </c>
      <c r="S43" s="143">
        <v>144.292</v>
      </c>
      <c r="T43" s="143">
        <v>139.399</v>
      </c>
      <c r="U43" s="143">
        <v>129</v>
      </c>
      <c r="V43" s="143">
        <v>124</v>
      </c>
      <c r="W43" s="143">
        <v>135</v>
      </c>
      <c r="X43" s="15">
        <v>138</v>
      </c>
      <c r="Y43" s="15">
        <v>145</v>
      </c>
    </row>
    <row r="44" spans="1:25" ht="18">
      <c r="A44" s="15" t="s">
        <v>668</v>
      </c>
      <c r="B44" s="20" t="s">
        <v>32</v>
      </c>
      <c r="C44" s="20" t="s">
        <v>32</v>
      </c>
      <c r="D44" s="20" t="s">
        <v>32</v>
      </c>
      <c r="E44" s="20" t="s">
        <v>32</v>
      </c>
      <c r="F44" s="20" t="s">
        <v>32</v>
      </c>
      <c r="G44" s="20" t="s">
        <v>32</v>
      </c>
      <c r="H44" s="20" t="s">
        <v>32</v>
      </c>
      <c r="I44" s="20" t="s">
        <v>32</v>
      </c>
      <c r="J44" s="20" t="s">
        <v>32</v>
      </c>
      <c r="K44" s="20" t="s">
        <v>32</v>
      </c>
      <c r="L44" s="20" t="s">
        <v>32</v>
      </c>
      <c r="M44" s="143">
        <v>26.811</v>
      </c>
      <c r="N44" s="143">
        <v>26.251</v>
      </c>
      <c r="O44" s="143">
        <v>25.713</v>
      </c>
      <c r="P44" s="143">
        <v>25.978</v>
      </c>
      <c r="Q44" s="143">
        <v>25.818</v>
      </c>
      <c r="R44" s="143">
        <v>25.772</v>
      </c>
      <c r="S44" s="143">
        <v>29.901</v>
      </c>
      <c r="T44" s="143">
        <v>30.716</v>
      </c>
      <c r="U44" s="143">
        <v>28.395</v>
      </c>
      <c r="V44" s="143">
        <v>24.308</v>
      </c>
      <c r="W44" s="143">
        <v>26</v>
      </c>
      <c r="X44" s="15">
        <v>29</v>
      </c>
      <c r="Y44" s="15">
        <v>30</v>
      </c>
    </row>
    <row r="45" spans="1:25" ht="18">
      <c r="A45" s="15" t="s">
        <v>669</v>
      </c>
      <c r="B45" s="17">
        <v>326.3</v>
      </c>
      <c r="C45" s="17">
        <v>298.1</v>
      </c>
      <c r="D45" s="17">
        <v>269.2</v>
      </c>
      <c r="E45" s="17">
        <v>239.6</v>
      </c>
      <c r="F45" s="17">
        <v>226.5</v>
      </c>
      <c r="G45" s="17">
        <v>232.4</v>
      </c>
      <c r="H45" s="17">
        <v>198.9</v>
      </c>
      <c r="I45" s="17">
        <v>184.4</v>
      </c>
      <c r="J45" s="22">
        <v>168</v>
      </c>
      <c r="K45" s="17">
        <v>154</v>
      </c>
      <c r="L45" s="15">
        <v>141</v>
      </c>
      <c r="M45" s="17">
        <v>132</v>
      </c>
      <c r="N45" s="18">
        <v>111</v>
      </c>
      <c r="O45" s="136">
        <v>135</v>
      </c>
      <c r="P45" s="133">
        <v>128.82699999999994</v>
      </c>
      <c r="Q45" s="133">
        <v>134.805</v>
      </c>
      <c r="R45" s="133">
        <v>133.3160000000001</v>
      </c>
      <c r="S45" s="133">
        <v>131.472</v>
      </c>
      <c r="T45" s="133">
        <v>125.585</v>
      </c>
      <c r="U45" s="133">
        <v>108</v>
      </c>
      <c r="V45" s="133">
        <v>102.28300000000002</v>
      </c>
      <c r="W45" s="133">
        <v>100</v>
      </c>
      <c r="X45" s="15">
        <v>107</v>
      </c>
      <c r="Y45" s="15">
        <v>104</v>
      </c>
    </row>
    <row r="46" spans="1:25" s="33" customFormat="1" ht="15">
      <c r="A46" s="33" t="s">
        <v>8</v>
      </c>
      <c r="B46" s="25">
        <v>597</v>
      </c>
      <c r="C46" s="25">
        <v>571</v>
      </c>
      <c r="D46" s="25">
        <v>552.8</v>
      </c>
      <c r="E46" s="25">
        <v>531.7</v>
      </c>
      <c r="F46" s="25">
        <v>508</v>
      </c>
      <c r="G46" s="25">
        <v>519.7</v>
      </c>
      <c r="H46" s="25">
        <v>496.3</v>
      </c>
      <c r="I46" s="25">
        <v>496.5</v>
      </c>
      <c r="J46" s="22">
        <v>488.9</v>
      </c>
      <c r="K46" s="22">
        <v>479</v>
      </c>
      <c r="L46" s="58">
        <v>474.051</v>
      </c>
      <c r="M46" s="25">
        <v>492.351</v>
      </c>
      <c r="N46" s="22">
        <v>473.295</v>
      </c>
      <c r="O46" s="143">
        <v>502.733</v>
      </c>
      <c r="P46" s="143">
        <v>514.453</v>
      </c>
      <c r="Q46" s="143">
        <v>543.605</v>
      </c>
      <c r="R46" s="143">
        <v>553.868</v>
      </c>
      <c r="S46" s="143">
        <v>559.655</v>
      </c>
      <c r="T46" s="143">
        <v>542.667</v>
      </c>
      <c r="U46" s="143">
        <v>489.52</v>
      </c>
      <c r="V46" s="143">
        <v>456.591</v>
      </c>
      <c r="W46" s="143">
        <v>467</v>
      </c>
      <c r="X46" s="58">
        <v>478</v>
      </c>
      <c r="Y46" s="33">
        <v>480</v>
      </c>
    </row>
    <row r="47" spans="1:25" s="33" customFormat="1" ht="6.75" customHeight="1">
      <c r="A47" s="198"/>
      <c r="B47" s="198"/>
      <c r="C47" s="198"/>
      <c r="D47" s="198"/>
      <c r="E47" s="198"/>
      <c r="F47" s="198"/>
      <c r="G47" s="198"/>
      <c r="H47" s="198"/>
      <c r="I47" s="198"/>
      <c r="J47" s="198"/>
      <c r="K47" s="198"/>
      <c r="L47" s="199" t="str">
        <f>IF(ABS(L46-SUM(L42:L45))&gt;comments!$A$1,'T8.1'!L46-SUM('T8.1'!L42:L45)," ")</f>
        <v> </v>
      </c>
      <c r="M47" s="199" t="str">
        <f>IF(ABS(M46-SUM(M42:M45))&gt;comments!$A$1,'T8.1'!M46-SUM('T8.1'!M42:M45)," ")</f>
        <v> </v>
      </c>
      <c r="N47" s="199" t="str">
        <f>IF(ABS(N46-SUM(N42:N45))&gt;comments!$A$1,'T8.1'!N46-SUM('T8.1'!N42:N45)," ")</f>
        <v> </v>
      </c>
      <c r="O47" s="199" t="str">
        <f>IF(ABS(O46-SUM(O42:O45))&gt;comments!$A$1,'T8.1'!O46-SUM('T8.1'!O42:O45)," ")</f>
        <v> </v>
      </c>
      <c r="P47" s="199" t="str">
        <f>IF(ABS(P46-SUM(P42:P45))&gt;comments!$A$1,'T8.1'!P46-SUM('T8.1'!P42:P45)," ")</f>
        <v> </v>
      </c>
      <c r="Q47" s="199" t="str">
        <f>IF(ABS(Q46-SUM(Q42:Q45))&gt;comments!$A$1,'T8.1'!Q46-SUM('T8.1'!Q42:Q45)," ")</f>
        <v> </v>
      </c>
      <c r="R47" s="199" t="str">
        <f>IF(ABS(R46-SUM(R42:R45))&gt;comments!$A$1,'T8.1'!R46-SUM('T8.1'!R42:R45)," ")</f>
        <v> </v>
      </c>
      <c r="S47" s="199" t="str">
        <f>IF(ABS(S46-SUM(S42:S45))&gt;comments!$A$1,'T8.1'!S46-SUM('T8.1'!S42:S45)," ")</f>
        <v> </v>
      </c>
      <c r="T47" s="199" t="str">
        <f>IF(ABS(T46-SUM(T42:T45))&gt;comments!$A$1,'T8.1'!T46-SUM('T8.1'!T42:T45)," ")</f>
        <v> </v>
      </c>
      <c r="U47" s="199" t="str">
        <f>IF(ABS(U46-SUM(U42:U45))&gt;comments!$A$1,'T8.1'!U46-SUM('T8.1'!U42:U45)," ")</f>
        <v> </v>
      </c>
      <c r="V47" s="199" t="str">
        <f>IF(ABS(V46-SUM(V42:V45))&gt;comments!$A$1,'T8.1'!V46-SUM('T8.1'!V42:V45)," ")</f>
        <v> </v>
      </c>
      <c r="W47" s="199" t="str">
        <f>IF(ABS(W46-SUM(W42:W45))&gt;comments!$A$1,'T8.1'!W46-SUM('T8.1'!W42:W45)," ")</f>
        <v> </v>
      </c>
      <c r="X47" s="199" t="str">
        <f>IF(ABS(X46-SUM(X42:X45))&gt;comments!$A$1,'T8.1'!X46-SUM('T8.1'!X42:X45)," ")</f>
        <v> </v>
      </c>
      <c r="Y47" s="199" t="str">
        <f>IF(ABS(Y46-SUM(Y42:Y45))&gt;comments!$A$1,'T8.1'!Y46-SUM('T8.1'!Y42:Y45)," ")</f>
        <v> </v>
      </c>
    </row>
    <row r="48" spans="1:22" s="55" customFormat="1" ht="18" customHeight="1">
      <c r="A48" s="172" t="s">
        <v>474</v>
      </c>
      <c r="B48" s="172"/>
      <c r="C48" s="172"/>
      <c r="D48" s="172"/>
      <c r="E48" s="172"/>
      <c r="F48" s="172"/>
      <c r="G48" s="172"/>
      <c r="H48" s="172"/>
      <c r="I48" s="172"/>
      <c r="J48" s="172"/>
      <c r="K48" s="172"/>
      <c r="L48" s="26"/>
      <c r="M48" s="26"/>
      <c r="N48" s="26"/>
      <c r="O48" s="26"/>
      <c r="P48" s="26"/>
      <c r="Q48" s="26"/>
      <c r="R48" s="26"/>
      <c r="S48" s="26"/>
      <c r="T48" s="26"/>
      <c r="U48" s="26"/>
      <c r="V48" s="26"/>
    </row>
    <row r="49" spans="1:22" s="55" customFormat="1" ht="12.75">
      <c r="A49" s="49" t="s">
        <v>401</v>
      </c>
      <c r="B49" s="49"/>
      <c r="C49" s="49"/>
      <c r="D49" s="49"/>
      <c r="E49" s="49"/>
      <c r="F49" s="49"/>
      <c r="G49" s="49"/>
      <c r="H49" s="49"/>
      <c r="I49" s="49"/>
      <c r="J49" s="49"/>
      <c r="K49" s="49"/>
      <c r="L49" s="26"/>
      <c r="M49" s="26"/>
      <c r="N49" s="26"/>
      <c r="O49" s="26"/>
      <c r="P49" s="26"/>
      <c r="Q49" s="26"/>
      <c r="R49" s="26"/>
      <c r="S49" s="26"/>
      <c r="T49" s="26"/>
      <c r="U49" s="26"/>
      <c r="V49" s="26"/>
    </row>
    <row r="50" spans="1:16" s="55" customFormat="1" ht="12.75">
      <c r="A50" s="55" t="s">
        <v>364</v>
      </c>
      <c r="L50" s="26"/>
      <c r="M50" s="26"/>
      <c r="N50" s="26"/>
      <c r="O50" s="26"/>
      <c r="P50" s="26"/>
    </row>
    <row r="51" spans="1:16" s="55" customFormat="1" ht="12.75">
      <c r="A51" s="55" t="s">
        <v>527</v>
      </c>
      <c r="L51" s="26"/>
      <c r="M51" s="26"/>
      <c r="N51" s="26"/>
      <c r="O51" s="26"/>
      <c r="P51" s="26"/>
    </row>
    <row r="52" spans="1:16" s="55" customFormat="1" ht="12.75">
      <c r="A52" s="55" t="s">
        <v>672</v>
      </c>
      <c r="L52" s="26"/>
      <c r="M52" s="26"/>
      <c r="N52" s="26"/>
      <c r="O52" s="26"/>
      <c r="P52" s="26"/>
    </row>
    <row r="53" spans="1:16" s="55" customFormat="1" ht="12.75">
      <c r="A53" s="49" t="s">
        <v>673</v>
      </c>
      <c r="B53" s="49"/>
      <c r="C53" s="49"/>
      <c r="D53" s="49"/>
      <c r="E53" s="49"/>
      <c r="F53" s="49"/>
      <c r="G53" s="49"/>
      <c r="H53" s="49"/>
      <c r="I53" s="49"/>
      <c r="J53" s="49"/>
      <c r="K53" s="49"/>
      <c r="L53" s="26"/>
      <c r="M53" s="26"/>
      <c r="N53" s="26"/>
      <c r="O53" s="26"/>
      <c r="P53" s="26"/>
    </row>
    <row r="54" spans="1:16" s="55" customFormat="1" ht="12.75">
      <c r="A54" s="49" t="s">
        <v>365</v>
      </c>
      <c r="B54" s="49"/>
      <c r="C54" s="49"/>
      <c r="D54" s="49"/>
      <c r="E54" s="49"/>
      <c r="F54" s="49"/>
      <c r="G54" s="49"/>
      <c r="H54" s="49"/>
      <c r="I54" s="49"/>
      <c r="J54" s="49"/>
      <c r="K54" s="49"/>
      <c r="L54" s="26"/>
      <c r="M54" s="26"/>
      <c r="N54" s="26"/>
      <c r="O54" s="26"/>
      <c r="P54" s="26"/>
    </row>
    <row r="55" spans="1:16" s="55" customFormat="1" ht="12.75">
      <c r="A55" s="49" t="s">
        <v>674</v>
      </c>
      <c r="B55" s="49"/>
      <c r="C55" s="49"/>
      <c r="D55" s="49"/>
      <c r="E55" s="49"/>
      <c r="F55" s="49"/>
      <c r="G55" s="49"/>
      <c r="H55" s="49"/>
      <c r="I55" s="49"/>
      <c r="J55" s="49"/>
      <c r="K55" s="49"/>
      <c r="L55" s="26"/>
      <c r="M55" s="26"/>
      <c r="N55" s="26"/>
      <c r="O55" s="26"/>
      <c r="P55" s="26"/>
    </row>
    <row r="56" spans="1:16" s="55" customFormat="1" ht="12.75">
      <c r="A56" s="55" t="s">
        <v>675</v>
      </c>
      <c r="L56" s="26"/>
      <c r="M56" s="26"/>
      <c r="N56" s="26"/>
      <c r="O56" s="26"/>
      <c r="P56" s="26"/>
    </row>
    <row r="57" spans="1:16" s="55" customFormat="1" ht="12.75">
      <c r="A57" s="49" t="s">
        <v>676</v>
      </c>
      <c r="L57" s="26"/>
      <c r="M57" s="26"/>
      <c r="N57" s="26"/>
      <c r="O57" s="26"/>
      <c r="P57" s="26"/>
    </row>
    <row r="58" spans="1:22" ht="12" customHeight="1">
      <c r="A58" s="332" t="s">
        <v>677</v>
      </c>
      <c r="L58" s="121" t="str">
        <f>IF(ABS(L46-SUM(L42:L45))&gt;comments!$A$1,L46-SUM(L42:L45)," ")</f>
        <v> </v>
      </c>
      <c r="M58" s="121" t="str">
        <f>IF(ABS(M46-SUM(M42:M45))&gt;comments!$A$1,M46-SUM(M42:M45)," ")</f>
        <v> </v>
      </c>
      <c r="N58" s="121" t="str">
        <f>IF(ABS(N46-SUM(N42:N45))&gt;comments!$A$1,N46-SUM(N42:N45)," ")</f>
        <v> </v>
      </c>
      <c r="O58" s="121"/>
      <c r="P58" s="121"/>
      <c r="Q58" s="121"/>
      <c r="R58" s="121"/>
      <c r="S58" s="121"/>
      <c r="T58" s="121"/>
      <c r="U58" s="121"/>
      <c r="V58" s="121"/>
    </row>
    <row r="59" spans="1:22" ht="12" customHeight="1">
      <c r="A59" s="332" t="s">
        <v>679</v>
      </c>
      <c r="L59" s="121"/>
      <c r="M59" s="121"/>
      <c r="N59" s="121"/>
      <c r="O59" s="121"/>
      <c r="P59" s="121"/>
      <c r="Q59" s="121"/>
      <c r="R59" s="121"/>
      <c r="S59" s="121"/>
      <c r="T59" s="121"/>
      <c r="U59" s="121"/>
      <c r="V59" s="121"/>
    </row>
    <row r="60" ht="111" customHeight="1"/>
    <row r="61"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&amp;R&amp;"Arial,Bold"&amp;16AIR TRANSPORT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T79"/>
  <sheetViews>
    <sheetView zoomScale="75" zoomScaleNormal="75" zoomScalePageLayoutView="0" workbookViewId="0" topLeftCell="A28">
      <selection activeCell="S61" sqref="S61"/>
    </sheetView>
  </sheetViews>
  <sheetFormatPr defaultColWidth="9.140625" defaultRowHeight="12.75"/>
  <cols>
    <col min="1" max="1" width="4.57421875" style="15" customWidth="1"/>
    <col min="2" max="2" width="22.7109375" style="15" customWidth="1"/>
    <col min="3" max="5" width="10.421875" style="15" hidden="1" customWidth="1"/>
    <col min="6" max="6" width="10.28125" style="15" customWidth="1"/>
    <col min="7" max="7" width="10.421875" style="38" customWidth="1"/>
    <col min="8" max="10" width="10.28125" style="15" customWidth="1"/>
    <col min="11" max="11" width="10.7109375" style="136" customWidth="1"/>
    <col min="12" max="12" width="10.28125" style="136" customWidth="1"/>
    <col min="13" max="13" width="10.57421875" style="136" customWidth="1"/>
    <col min="14" max="15" width="10.7109375" style="15" customWidth="1"/>
    <col min="16" max="16" width="11.421875" style="15" customWidth="1"/>
    <col min="17" max="17" width="9.140625" style="15" customWidth="1"/>
    <col min="18" max="18" width="19.57421875" style="15" customWidth="1"/>
    <col min="19" max="16384" width="9.140625" style="15" customWidth="1"/>
  </cols>
  <sheetData>
    <row r="1" spans="1:9" ht="18.75">
      <c r="A1" s="37" t="s">
        <v>515</v>
      </c>
      <c r="C1" s="33"/>
      <c r="D1" s="33"/>
      <c r="E1" s="33"/>
      <c r="F1" s="33"/>
      <c r="G1" s="40"/>
      <c r="H1" s="33"/>
      <c r="I1" s="33"/>
    </row>
    <row r="2" spans="1:13" ht="6.75" customHeight="1">
      <c r="A2" s="37"/>
      <c r="B2" s="37"/>
      <c r="C2" s="37"/>
      <c r="D2" s="37"/>
      <c r="E2" s="37"/>
      <c r="F2" s="37"/>
      <c r="G2" s="202"/>
      <c r="H2" s="37"/>
      <c r="I2" s="37"/>
      <c r="J2" s="33"/>
      <c r="K2" s="206"/>
      <c r="L2" s="206"/>
      <c r="M2" s="206"/>
    </row>
    <row r="3" spans="1:16" s="3" customFormat="1" ht="18.75" customHeight="1">
      <c r="A3" s="207"/>
      <c r="B3" s="207"/>
      <c r="C3" s="201">
        <v>2000</v>
      </c>
      <c r="D3" s="201">
        <v>2001</v>
      </c>
      <c r="E3" s="208">
        <v>2002</v>
      </c>
      <c r="F3" s="423">
        <v>2003</v>
      </c>
      <c r="G3" s="423">
        <v>2004</v>
      </c>
      <c r="H3" s="423">
        <v>2005</v>
      </c>
      <c r="I3" s="423">
        <v>2006</v>
      </c>
      <c r="J3" s="423">
        <v>2007</v>
      </c>
      <c r="K3" s="423">
        <v>2008</v>
      </c>
      <c r="L3" s="423">
        <v>2009</v>
      </c>
      <c r="M3" s="423">
        <v>2010</v>
      </c>
      <c r="N3" s="423">
        <v>2011</v>
      </c>
      <c r="O3" s="423">
        <v>2012</v>
      </c>
      <c r="P3" s="423">
        <v>2013</v>
      </c>
    </row>
    <row r="4" spans="2:16" ht="15" customHeight="1">
      <c r="B4" s="37"/>
      <c r="C4" s="45"/>
      <c r="F4" s="203"/>
      <c r="G4" s="204"/>
      <c r="H4" s="204"/>
      <c r="I4" s="136"/>
      <c r="J4" s="135"/>
      <c r="K4" s="135"/>
      <c r="L4" s="135"/>
      <c r="M4" s="135"/>
      <c r="N4" s="135"/>
      <c r="P4" s="135" t="s">
        <v>58</v>
      </c>
    </row>
    <row r="5" spans="1:13" ht="15" customHeight="1">
      <c r="A5" s="3" t="s">
        <v>39</v>
      </c>
      <c r="C5" s="64"/>
      <c r="D5" s="52"/>
      <c r="E5" s="53"/>
      <c r="G5" s="136"/>
      <c r="H5" s="136"/>
      <c r="I5" s="136"/>
      <c r="K5" s="15"/>
      <c r="L5" s="15"/>
      <c r="M5" s="15"/>
    </row>
    <row r="6" spans="1:16" ht="15" customHeight="1">
      <c r="A6" s="3"/>
      <c r="B6" s="15" t="s">
        <v>44</v>
      </c>
      <c r="C6" s="51">
        <v>0.582</v>
      </c>
      <c r="D6" s="168">
        <v>0.226</v>
      </c>
      <c r="E6" s="146">
        <v>0.08</v>
      </c>
      <c r="F6" s="65">
        <v>0.011</v>
      </c>
      <c r="G6" s="65">
        <v>0.133</v>
      </c>
      <c r="H6" s="65">
        <v>0.011</v>
      </c>
      <c r="I6" s="47">
        <v>0</v>
      </c>
      <c r="J6" s="47">
        <v>0</v>
      </c>
      <c r="K6" s="47">
        <v>0</v>
      </c>
      <c r="L6" s="47">
        <v>0</v>
      </c>
      <c r="M6" s="47">
        <v>0</v>
      </c>
      <c r="N6" s="47">
        <v>0</v>
      </c>
      <c r="O6" s="47">
        <v>0</v>
      </c>
      <c r="P6" s="47">
        <v>0</v>
      </c>
    </row>
    <row r="7" spans="1:16" ht="15" customHeight="1">
      <c r="A7" s="3"/>
      <c r="B7" s="15" t="s">
        <v>45</v>
      </c>
      <c r="C7" s="51">
        <v>5.306</v>
      </c>
      <c r="D7" s="168">
        <v>4.673</v>
      </c>
      <c r="E7" s="146">
        <v>3.922</v>
      </c>
      <c r="F7" s="65">
        <v>5.176</v>
      </c>
      <c r="G7" s="65">
        <v>4.111</v>
      </c>
      <c r="H7" s="68">
        <v>1.131</v>
      </c>
      <c r="I7" s="47">
        <v>0</v>
      </c>
      <c r="J7" s="47">
        <v>0</v>
      </c>
      <c r="K7" s="68">
        <v>0.1</v>
      </c>
      <c r="L7" s="47">
        <v>0</v>
      </c>
      <c r="M7" s="47">
        <v>0</v>
      </c>
      <c r="N7" s="65">
        <v>0.2</v>
      </c>
      <c r="O7" s="38">
        <v>0.1</v>
      </c>
      <c r="P7" s="38">
        <v>0.1</v>
      </c>
    </row>
    <row r="8" spans="1:16" ht="15" customHeight="1">
      <c r="A8" s="3"/>
      <c r="B8" s="15" t="s">
        <v>48</v>
      </c>
      <c r="C8" s="51">
        <v>36.84</v>
      </c>
      <c r="D8" s="168">
        <v>35.273</v>
      </c>
      <c r="E8" s="146">
        <v>40.287</v>
      </c>
      <c r="F8" s="65">
        <v>40.465</v>
      </c>
      <c r="G8" s="65">
        <v>38.77</v>
      </c>
      <c r="H8" s="68">
        <v>39.119</v>
      </c>
      <c r="I8" s="68">
        <v>42.228</v>
      </c>
      <c r="J8" s="65">
        <v>42.806</v>
      </c>
      <c r="K8" s="65">
        <v>44.4</v>
      </c>
      <c r="L8" s="65">
        <v>39.5</v>
      </c>
      <c r="M8" s="65">
        <v>38.6</v>
      </c>
      <c r="N8" s="65">
        <v>41.5</v>
      </c>
      <c r="O8" s="38">
        <v>47.2</v>
      </c>
      <c r="P8" s="38">
        <v>48.6</v>
      </c>
    </row>
    <row r="9" spans="1:16" ht="15" customHeight="1">
      <c r="A9" s="3"/>
      <c r="B9" s="15" t="s">
        <v>51</v>
      </c>
      <c r="C9" s="51">
        <v>73.072</v>
      </c>
      <c r="D9" s="168">
        <v>73.886</v>
      </c>
      <c r="E9" s="146">
        <v>75.731</v>
      </c>
      <c r="F9" s="65">
        <v>63.043</v>
      </c>
      <c r="G9" s="65">
        <v>61.206</v>
      </c>
      <c r="H9" s="68">
        <v>64.286</v>
      </c>
      <c r="I9" s="68">
        <v>68.781</v>
      </c>
      <c r="J9" s="65">
        <v>73.317</v>
      </c>
      <c r="K9" s="65">
        <v>74.9</v>
      </c>
      <c r="L9" s="65">
        <v>63.8</v>
      </c>
      <c r="M9" s="65">
        <v>63.5</v>
      </c>
      <c r="N9" s="65">
        <v>69.1</v>
      </c>
      <c r="O9" s="38">
        <v>75.2</v>
      </c>
      <c r="P9" s="38">
        <v>115.3</v>
      </c>
    </row>
    <row r="10" spans="1:16" ht="15" customHeight="1">
      <c r="A10" s="3"/>
      <c r="B10" s="15" t="s">
        <v>59</v>
      </c>
      <c r="C10" s="51">
        <v>139.944</v>
      </c>
      <c r="D10" s="168">
        <v>119.986</v>
      </c>
      <c r="E10" s="146">
        <v>146.903</v>
      </c>
      <c r="F10" s="65">
        <v>132.757</v>
      </c>
      <c r="G10" s="65">
        <v>132.712</v>
      </c>
      <c r="H10" s="65">
        <v>139.949</v>
      </c>
      <c r="I10" s="65">
        <v>156.534</v>
      </c>
      <c r="J10" s="65">
        <f>0.002+136.972+6.75+14.948</f>
        <v>158.67200000000003</v>
      </c>
      <c r="K10" s="65">
        <f>130.8+7.1+16.6</f>
        <v>154.5</v>
      </c>
      <c r="L10" s="65">
        <v>166</v>
      </c>
      <c r="M10" s="65">
        <v>172.4</v>
      </c>
      <c r="N10" s="65">
        <v>174.9</v>
      </c>
      <c r="O10" s="38">
        <f>168.1+5.6+14.6</f>
        <v>188.29999999999998</v>
      </c>
      <c r="P10" s="38">
        <v>185.29999999999998</v>
      </c>
    </row>
    <row r="11" spans="1:16" ht="15" customHeight="1">
      <c r="A11" s="3"/>
      <c r="C11" s="66"/>
      <c r="D11" s="168"/>
      <c r="E11" s="146"/>
      <c r="F11" s="65"/>
      <c r="G11" s="440"/>
      <c r="H11" s="38"/>
      <c r="I11" s="38"/>
      <c r="J11" s="65" t="s">
        <v>83</v>
      </c>
      <c r="K11" s="65"/>
      <c r="L11" s="65"/>
      <c r="M11" s="65"/>
      <c r="N11" s="65"/>
      <c r="O11" s="38"/>
      <c r="P11" s="38"/>
    </row>
    <row r="12" spans="1:16" ht="15" customHeight="1">
      <c r="A12" s="3"/>
      <c r="B12" s="15" t="s">
        <v>60</v>
      </c>
      <c r="C12" s="51">
        <v>495.508</v>
      </c>
      <c r="D12" s="168">
        <v>456.563</v>
      </c>
      <c r="E12" s="146">
        <v>514.703</v>
      </c>
      <c r="F12" s="65">
        <v>507.29</v>
      </c>
      <c r="G12" s="65">
        <v>623.555</v>
      </c>
      <c r="H12" s="68">
        <v>664.018</v>
      </c>
      <c r="I12" s="68">
        <v>673.228</v>
      </c>
      <c r="J12" s="65">
        <v>658.984</v>
      </c>
      <c r="K12" s="65">
        <v>656</v>
      </c>
      <c r="L12" s="65">
        <v>641.3</v>
      </c>
      <c r="M12" s="65">
        <v>617.7</v>
      </c>
      <c r="N12" s="65">
        <v>652.5</v>
      </c>
      <c r="O12" s="38">
        <v>663.8</v>
      </c>
      <c r="P12" s="38">
        <v>712.2</v>
      </c>
    </row>
    <row r="13" spans="1:16" ht="15" customHeight="1">
      <c r="A13" s="3"/>
      <c r="B13" s="15" t="s">
        <v>61</v>
      </c>
      <c r="C13" s="51">
        <v>235.592</v>
      </c>
      <c r="D13" s="168">
        <v>223.996</v>
      </c>
      <c r="E13" s="146">
        <v>241.05</v>
      </c>
      <c r="F13" s="65">
        <v>254.669</v>
      </c>
      <c r="G13" s="65">
        <v>240.021</v>
      </c>
      <c r="H13" s="68">
        <v>217.287</v>
      </c>
      <c r="I13" s="68">
        <v>216.677</v>
      </c>
      <c r="J13" s="65">
        <v>214.946</v>
      </c>
      <c r="K13" s="65">
        <v>148</v>
      </c>
      <c r="L13" s="65">
        <v>135.5</v>
      </c>
      <c r="M13" s="65">
        <v>129.9</v>
      </c>
      <c r="N13" s="65">
        <v>177.8</v>
      </c>
      <c r="O13" s="38">
        <v>233.9</v>
      </c>
      <c r="P13" s="38">
        <v>173.2</v>
      </c>
    </row>
    <row r="14" spans="1:16" ht="15" customHeight="1">
      <c r="A14" s="3"/>
      <c r="B14" s="15" t="s">
        <v>89</v>
      </c>
      <c r="C14" s="51">
        <v>8.75</v>
      </c>
      <c r="D14" s="168">
        <v>41.295</v>
      </c>
      <c r="E14" s="146">
        <v>0.106</v>
      </c>
      <c r="F14" s="51">
        <v>0.001</v>
      </c>
      <c r="G14" s="51">
        <v>0</v>
      </c>
      <c r="H14" s="51">
        <v>0.001</v>
      </c>
      <c r="I14" s="51">
        <v>0</v>
      </c>
      <c r="J14" s="65">
        <v>0</v>
      </c>
      <c r="K14" s="65">
        <v>0</v>
      </c>
      <c r="L14" s="65">
        <v>0</v>
      </c>
      <c r="M14" s="65" t="s">
        <v>41</v>
      </c>
      <c r="N14" s="65" t="s">
        <v>41</v>
      </c>
      <c r="O14" s="38">
        <v>15.8</v>
      </c>
      <c r="P14" s="38">
        <v>73.2</v>
      </c>
    </row>
    <row r="15" spans="1:16" ht="15" customHeight="1">
      <c r="A15" s="3"/>
      <c r="B15" s="15" t="s">
        <v>62</v>
      </c>
      <c r="C15" s="51">
        <v>156.54</v>
      </c>
      <c r="D15" s="168">
        <v>159.339</v>
      </c>
      <c r="E15" s="146">
        <v>163.732</v>
      </c>
      <c r="F15" s="65">
        <v>159.089</v>
      </c>
      <c r="G15" s="51">
        <v>155.992</v>
      </c>
      <c r="H15" s="68">
        <v>156.719</v>
      </c>
      <c r="I15" s="68">
        <v>148.741</v>
      </c>
      <c r="J15" s="65">
        <v>149.885</v>
      </c>
      <c r="K15" s="65">
        <v>139.4</v>
      </c>
      <c r="L15" s="65">
        <v>126.9</v>
      </c>
      <c r="M15" s="65">
        <v>129</v>
      </c>
      <c r="N15" s="65">
        <v>147.7</v>
      </c>
      <c r="O15" s="38">
        <v>120</v>
      </c>
      <c r="P15" s="38">
        <v>82.8</v>
      </c>
    </row>
    <row r="16" spans="1:16" ht="15" customHeight="1">
      <c r="A16" s="3"/>
      <c r="B16" s="15" t="s">
        <v>63</v>
      </c>
      <c r="C16" s="51" t="s">
        <v>41</v>
      </c>
      <c r="D16" s="153" t="s">
        <v>41</v>
      </c>
      <c r="E16" s="51">
        <v>0.006</v>
      </c>
      <c r="F16" s="47">
        <v>0</v>
      </c>
      <c r="G16" s="47">
        <v>0</v>
      </c>
      <c r="H16" s="47">
        <v>0</v>
      </c>
      <c r="I16" s="47">
        <v>0</v>
      </c>
      <c r="J16" s="47">
        <v>0</v>
      </c>
      <c r="K16" s="47">
        <v>0</v>
      </c>
      <c r="L16" s="47">
        <v>0</v>
      </c>
      <c r="M16" s="47">
        <v>0</v>
      </c>
      <c r="N16" s="47">
        <v>0</v>
      </c>
      <c r="O16" s="47">
        <v>0</v>
      </c>
      <c r="P16" s="47">
        <v>0</v>
      </c>
    </row>
    <row r="17" spans="1:16" ht="15" customHeight="1">
      <c r="A17" s="3"/>
      <c r="C17" s="66"/>
      <c r="D17" s="168"/>
      <c r="E17" s="146"/>
      <c r="F17" s="65"/>
      <c r="G17" s="65"/>
      <c r="H17" s="38"/>
      <c r="I17" s="38" t="s">
        <v>83</v>
      </c>
      <c r="J17" s="65" t="s">
        <v>83</v>
      </c>
      <c r="K17" s="65"/>
      <c r="L17" s="65"/>
      <c r="M17" s="65"/>
      <c r="N17" s="65"/>
      <c r="O17" s="38"/>
      <c r="P17" s="38"/>
    </row>
    <row r="18" spans="1:18" ht="18" customHeight="1">
      <c r="A18" s="3"/>
      <c r="B18" s="15" t="s">
        <v>477</v>
      </c>
      <c r="C18" s="51">
        <v>11.351</v>
      </c>
      <c r="D18" s="168">
        <v>9.819</v>
      </c>
      <c r="E18" s="146">
        <v>8.616</v>
      </c>
      <c r="F18" s="65">
        <v>4.099</v>
      </c>
      <c r="G18" s="65">
        <v>4.446</v>
      </c>
      <c r="H18" s="65">
        <f>24.154+2.506</f>
        <v>26.66</v>
      </c>
      <c r="I18" s="65">
        <v>29.916</v>
      </c>
      <c r="J18" s="65">
        <v>25.65</v>
      </c>
      <c r="K18" s="65">
        <v>25.4</v>
      </c>
      <c r="L18" s="68">
        <v>24.2</v>
      </c>
      <c r="M18" s="68">
        <v>19</v>
      </c>
      <c r="N18" s="68">
        <v>18.9</v>
      </c>
      <c r="O18" s="38">
        <v>21.5</v>
      </c>
      <c r="P18" s="38">
        <v>30.2</v>
      </c>
      <c r="Q18"/>
      <c r="R18"/>
    </row>
    <row r="19" spans="1:18" ht="15" customHeight="1">
      <c r="A19" s="3"/>
      <c r="B19" s="15" t="s">
        <v>64</v>
      </c>
      <c r="C19" s="51">
        <v>54.656</v>
      </c>
      <c r="D19" s="168">
        <v>55.747</v>
      </c>
      <c r="E19" s="146">
        <v>52.324</v>
      </c>
      <c r="F19" s="65">
        <v>62.288</v>
      </c>
      <c r="G19" s="65">
        <v>58.211</v>
      </c>
      <c r="H19" s="68">
        <v>60.538</v>
      </c>
      <c r="I19" s="68">
        <v>77.948</v>
      </c>
      <c r="J19" s="65">
        <v>151.484</v>
      </c>
      <c r="K19" s="65">
        <v>146.5</v>
      </c>
      <c r="L19" s="68">
        <v>111.1</v>
      </c>
      <c r="M19" s="68">
        <v>89.9</v>
      </c>
      <c r="N19" s="68">
        <v>83</v>
      </c>
      <c r="O19" s="38">
        <v>87.3</v>
      </c>
      <c r="P19" s="38">
        <v>96.8</v>
      </c>
      <c r="Q19"/>
      <c r="R19"/>
    </row>
    <row r="20" spans="1:18" ht="15" customHeight="1">
      <c r="A20" s="3"/>
      <c r="B20" s="15" t="s">
        <v>68</v>
      </c>
      <c r="C20" s="51">
        <v>28.308</v>
      </c>
      <c r="D20" s="168">
        <v>29.772</v>
      </c>
      <c r="E20" s="146">
        <v>24.774</v>
      </c>
      <c r="F20" s="65">
        <v>0.401</v>
      </c>
      <c r="G20" s="65">
        <v>2.317</v>
      </c>
      <c r="H20" s="68">
        <v>19.535</v>
      </c>
      <c r="I20" s="68">
        <v>28.686</v>
      </c>
      <c r="J20" s="65">
        <v>26.692</v>
      </c>
      <c r="K20" s="65">
        <v>26.9</v>
      </c>
      <c r="L20" s="65">
        <v>23.2</v>
      </c>
      <c r="M20" s="65">
        <v>22.7</v>
      </c>
      <c r="N20" s="65">
        <v>32.8</v>
      </c>
      <c r="O20" s="38">
        <v>32.9</v>
      </c>
      <c r="P20" s="38">
        <v>34.9</v>
      </c>
      <c r="Q20"/>
      <c r="R20"/>
    </row>
    <row r="21" spans="1:18" ht="15" customHeight="1">
      <c r="A21" s="3"/>
      <c r="B21" s="15" t="s">
        <v>72</v>
      </c>
      <c r="C21" s="51">
        <v>2.341</v>
      </c>
      <c r="D21" s="168">
        <v>2.631</v>
      </c>
      <c r="E21" s="146">
        <v>3.393</v>
      </c>
      <c r="F21" s="65">
        <v>0.087</v>
      </c>
      <c r="G21" s="65">
        <v>3.484</v>
      </c>
      <c r="H21" s="68">
        <v>13.658</v>
      </c>
      <c r="I21" s="68">
        <v>1.354</v>
      </c>
      <c r="J21" s="65">
        <v>0.01</v>
      </c>
      <c r="K21" s="65">
        <v>0</v>
      </c>
      <c r="L21" s="65">
        <v>6.9</v>
      </c>
      <c r="M21" s="65">
        <v>0.5</v>
      </c>
      <c r="N21" s="65">
        <v>10.5</v>
      </c>
      <c r="O21" s="38">
        <v>14.1</v>
      </c>
      <c r="P21" s="38">
        <v>13.2</v>
      </c>
      <c r="Q21"/>
      <c r="R21"/>
    </row>
    <row r="22" spans="1:18" ht="15" customHeight="1">
      <c r="A22" s="3"/>
      <c r="B22" s="15" t="s">
        <v>568</v>
      </c>
      <c r="C22" s="51"/>
      <c r="D22" s="168"/>
      <c r="E22" s="51">
        <v>18.914</v>
      </c>
      <c r="F22" s="51">
        <v>19.573</v>
      </c>
      <c r="G22" s="51">
        <v>20.467</v>
      </c>
      <c r="H22" s="68">
        <v>24.301</v>
      </c>
      <c r="I22" s="68">
        <v>33.71</v>
      </c>
      <c r="J22" s="65">
        <v>33.434</v>
      </c>
      <c r="K22" s="65">
        <v>33.2</v>
      </c>
      <c r="L22" s="65">
        <v>31.9</v>
      </c>
      <c r="M22" s="65">
        <v>29.9</v>
      </c>
      <c r="N22" s="65">
        <v>31.3</v>
      </c>
      <c r="O22" s="38">
        <v>33.4</v>
      </c>
      <c r="P22" s="38">
        <v>32.7</v>
      </c>
      <c r="Q22"/>
      <c r="R22"/>
    </row>
    <row r="23" spans="1:18" ht="15" customHeight="1">
      <c r="A23" s="3"/>
      <c r="B23" s="15" t="s">
        <v>65</v>
      </c>
      <c r="C23" s="51">
        <v>8.471</v>
      </c>
      <c r="D23" s="168">
        <v>0.432</v>
      </c>
      <c r="E23" s="51">
        <v>14.221</v>
      </c>
      <c r="F23" s="51">
        <v>14.37</v>
      </c>
      <c r="G23" s="51">
        <v>20.937</v>
      </c>
      <c r="H23" s="68">
        <v>21.163</v>
      </c>
      <c r="I23" s="68">
        <v>22.525</v>
      </c>
      <c r="J23" s="65">
        <v>18.833</v>
      </c>
      <c r="K23" s="65">
        <v>20.8</v>
      </c>
      <c r="L23" s="65">
        <v>19.5</v>
      </c>
      <c r="M23" s="65">
        <v>18.1</v>
      </c>
      <c r="N23" s="65">
        <v>18.9</v>
      </c>
      <c r="O23" s="38">
        <v>19.8</v>
      </c>
      <c r="P23" s="38">
        <v>18.4</v>
      </c>
      <c r="Q23"/>
      <c r="R23"/>
    </row>
    <row r="24" spans="1:18" ht="15" customHeight="1">
      <c r="A24" s="3"/>
      <c r="B24" s="15" t="s">
        <v>488</v>
      </c>
      <c r="C24" s="65">
        <v>0</v>
      </c>
      <c r="D24" s="173">
        <v>0</v>
      </c>
      <c r="E24" s="65">
        <v>0</v>
      </c>
      <c r="F24" s="47">
        <v>0</v>
      </c>
      <c r="G24" s="47">
        <v>0</v>
      </c>
      <c r="H24" s="47">
        <v>0</v>
      </c>
      <c r="I24" s="68">
        <v>3.3</v>
      </c>
      <c r="J24" s="65">
        <v>24.6</v>
      </c>
      <c r="K24" s="65">
        <v>17.6</v>
      </c>
      <c r="L24" s="65">
        <v>28.1</v>
      </c>
      <c r="M24" s="65">
        <v>30.1</v>
      </c>
      <c r="N24" s="65">
        <v>22.4</v>
      </c>
      <c r="O24" s="38">
        <v>4.8</v>
      </c>
      <c r="P24" s="68">
        <v>0</v>
      </c>
      <c r="Q24"/>
      <c r="R24"/>
    </row>
    <row r="25" spans="1:18" ht="15" customHeight="1">
      <c r="A25" s="3"/>
      <c r="B25" s="15" t="s">
        <v>132</v>
      </c>
      <c r="C25" s="51" t="s">
        <v>41</v>
      </c>
      <c r="D25" s="153" t="s">
        <v>41</v>
      </c>
      <c r="E25" s="51">
        <v>28.931</v>
      </c>
      <c r="F25" s="51">
        <v>28.043</v>
      </c>
      <c r="G25" s="51">
        <v>26.708</v>
      </c>
      <c r="H25" s="68">
        <v>29.917</v>
      </c>
      <c r="I25" s="68">
        <v>29.607</v>
      </c>
      <c r="J25" s="65">
        <v>32.478</v>
      </c>
      <c r="K25" s="65">
        <v>33.7</v>
      </c>
      <c r="L25" s="65">
        <v>32</v>
      </c>
      <c r="M25" s="65">
        <v>27.1</v>
      </c>
      <c r="N25" s="65">
        <v>30.2</v>
      </c>
      <c r="O25" s="38">
        <v>32.2</v>
      </c>
      <c r="P25" s="38">
        <v>34.2</v>
      </c>
      <c r="Q25"/>
      <c r="R25"/>
    </row>
    <row r="26" spans="1:18" ht="15" customHeight="1">
      <c r="A26" s="3"/>
      <c r="B26" s="15" t="s">
        <v>69</v>
      </c>
      <c r="C26" s="51">
        <v>18.654</v>
      </c>
      <c r="D26" s="168">
        <v>17.759</v>
      </c>
      <c r="E26" s="146">
        <v>12.825</v>
      </c>
      <c r="F26" s="65">
        <v>12.271</v>
      </c>
      <c r="G26" s="51">
        <v>15.898</v>
      </c>
      <c r="H26" s="68">
        <v>16.637</v>
      </c>
      <c r="I26" s="68">
        <v>20.895</v>
      </c>
      <c r="J26" s="65">
        <v>26.685</v>
      </c>
      <c r="K26" s="65">
        <v>21.6</v>
      </c>
      <c r="L26" s="65">
        <v>15.5</v>
      </c>
      <c r="M26" s="65">
        <v>8.1</v>
      </c>
      <c r="N26" s="65">
        <v>0.5</v>
      </c>
      <c r="O26" s="38">
        <v>0.6</v>
      </c>
      <c r="P26" s="38">
        <v>12.3</v>
      </c>
      <c r="Q26"/>
      <c r="R26"/>
    </row>
    <row r="27" spans="1:18" ht="15" customHeight="1">
      <c r="A27" s="3"/>
      <c r="B27" s="15" t="s">
        <v>66</v>
      </c>
      <c r="C27" s="51">
        <v>133.409</v>
      </c>
      <c r="D27" s="168">
        <v>148.621</v>
      </c>
      <c r="E27" s="146">
        <v>150.674</v>
      </c>
      <c r="F27" s="65">
        <v>125.291</v>
      </c>
      <c r="G27" s="65">
        <v>119.172</v>
      </c>
      <c r="H27" s="68">
        <v>119.37</v>
      </c>
      <c r="I27" s="68">
        <v>134.665</v>
      </c>
      <c r="J27" s="65">
        <v>121.609</v>
      </c>
      <c r="K27" s="65">
        <v>132.3</v>
      </c>
      <c r="L27" s="65">
        <v>104.6</v>
      </c>
      <c r="M27" s="65">
        <v>93.1</v>
      </c>
      <c r="N27" s="65">
        <v>144.5</v>
      </c>
      <c r="O27" s="38">
        <v>180.7</v>
      </c>
      <c r="P27" s="38">
        <v>203.3</v>
      </c>
      <c r="Q27"/>
      <c r="R27"/>
    </row>
    <row r="28" spans="1:18" ht="15" customHeight="1">
      <c r="A28" s="3"/>
      <c r="B28" s="15" t="s">
        <v>67</v>
      </c>
      <c r="C28" s="51">
        <v>46.568</v>
      </c>
      <c r="D28" s="168">
        <v>67.056</v>
      </c>
      <c r="E28" s="146">
        <v>46.254</v>
      </c>
      <c r="F28" s="65">
        <v>19.618</v>
      </c>
      <c r="G28" s="65">
        <v>19.928</v>
      </c>
      <c r="H28" s="68">
        <v>21.152</v>
      </c>
      <c r="I28" s="68">
        <v>26.707</v>
      </c>
      <c r="J28" s="65">
        <v>21.826</v>
      </c>
      <c r="K28" s="65">
        <v>22.4</v>
      </c>
      <c r="L28" s="65">
        <v>18.5</v>
      </c>
      <c r="M28" s="65">
        <v>26.4</v>
      </c>
      <c r="N28" s="65">
        <v>24.8</v>
      </c>
      <c r="O28" s="38">
        <v>24.9</v>
      </c>
      <c r="P28" s="38">
        <v>30.8</v>
      </c>
      <c r="Q28"/>
      <c r="R28"/>
    </row>
    <row r="29" spans="1:18" ht="15" customHeight="1">
      <c r="A29" s="3"/>
      <c r="B29" s="15" t="s">
        <v>70</v>
      </c>
      <c r="C29" s="51">
        <v>37.103</v>
      </c>
      <c r="D29" s="168">
        <v>29.255</v>
      </c>
      <c r="E29" s="51">
        <v>52.244</v>
      </c>
      <c r="F29" s="51">
        <v>60.745</v>
      </c>
      <c r="G29" s="51">
        <v>59.128</v>
      </c>
      <c r="H29" s="68">
        <v>57.551</v>
      </c>
      <c r="I29" s="68">
        <v>68.685</v>
      </c>
      <c r="J29" s="65">
        <v>65.612</v>
      </c>
      <c r="K29" s="65">
        <v>65.8</v>
      </c>
      <c r="L29" s="65">
        <v>60.9</v>
      </c>
      <c r="M29" s="65">
        <v>60</v>
      </c>
      <c r="N29" s="65">
        <v>61.7</v>
      </c>
      <c r="O29" s="38">
        <v>64.6</v>
      </c>
      <c r="P29" s="38">
        <v>63.8</v>
      </c>
      <c r="Q29"/>
      <c r="R29"/>
    </row>
    <row r="30" spans="1:16" ht="15" customHeight="1">
      <c r="A30" s="3"/>
      <c r="B30" s="15" t="s">
        <v>127</v>
      </c>
      <c r="C30" s="51">
        <v>0.01</v>
      </c>
      <c r="D30" s="168">
        <v>0.134</v>
      </c>
      <c r="E30" s="146">
        <v>1.184</v>
      </c>
      <c r="F30" s="65">
        <v>0.003</v>
      </c>
      <c r="G30" s="47">
        <v>0</v>
      </c>
      <c r="H30" s="47">
        <v>0</v>
      </c>
      <c r="I30" s="47">
        <v>0</v>
      </c>
      <c r="J30" s="47">
        <v>0</v>
      </c>
      <c r="K30" s="47">
        <v>0</v>
      </c>
      <c r="L30" s="47">
        <v>0</v>
      </c>
      <c r="M30" s="47">
        <v>0</v>
      </c>
      <c r="N30" s="47">
        <v>0</v>
      </c>
      <c r="O30" s="47">
        <v>0</v>
      </c>
      <c r="P30" s="47">
        <v>0</v>
      </c>
    </row>
    <row r="31" spans="1:18" ht="15" customHeight="1">
      <c r="A31" s="3"/>
      <c r="B31" s="15" t="s">
        <v>71</v>
      </c>
      <c r="C31" s="51">
        <v>12.609</v>
      </c>
      <c r="D31" s="168">
        <v>14.651</v>
      </c>
      <c r="E31" s="146">
        <v>10.021</v>
      </c>
      <c r="F31" s="65">
        <v>18.755</v>
      </c>
      <c r="G31" s="65">
        <v>20.578</v>
      </c>
      <c r="H31" s="68">
        <v>29.968</v>
      </c>
      <c r="I31" s="68">
        <v>33.176</v>
      </c>
      <c r="J31" s="65">
        <v>40.328</v>
      </c>
      <c r="K31" s="65">
        <v>55.5</v>
      </c>
      <c r="L31" s="65">
        <v>45.2</v>
      </c>
      <c r="M31" s="65">
        <v>27.9</v>
      </c>
      <c r="N31" s="65">
        <v>22.6</v>
      </c>
      <c r="O31" s="38">
        <v>16.3</v>
      </c>
      <c r="P31" s="38">
        <v>9.5</v>
      </c>
      <c r="Q31"/>
      <c r="R31"/>
    </row>
    <row r="32" spans="1:16" ht="15" customHeight="1">
      <c r="A32" s="3"/>
      <c r="C32" s="66"/>
      <c r="D32" s="33"/>
      <c r="E32" s="206"/>
      <c r="F32" s="440"/>
      <c r="G32" s="440"/>
      <c r="H32" s="38"/>
      <c r="I32" s="38"/>
      <c r="J32" s="39"/>
      <c r="K32" s="39"/>
      <c r="L32" s="39"/>
      <c r="M32" s="39"/>
      <c r="N32" s="39"/>
      <c r="O32" s="38"/>
      <c r="P32" s="38"/>
    </row>
    <row r="33" spans="2:16" s="3" customFormat="1" ht="15" customHeight="1">
      <c r="B33" s="3" t="s">
        <v>130</v>
      </c>
      <c r="C33" s="70">
        <f>SUM(C6:C31)</f>
        <v>1505.614</v>
      </c>
      <c r="D33" s="167">
        <v>1491.1140000000003</v>
      </c>
      <c r="E33" s="70">
        <f aca="true" t="shared" si="0" ref="E33:P33">SUM(E6:E31)</f>
        <v>1610.8949999999998</v>
      </c>
      <c r="F33" s="70">
        <f t="shared" si="0"/>
        <v>1528.0449999999996</v>
      </c>
      <c r="G33" s="70">
        <f t="shared" si="0"/>
        <v>1627.774</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c r="P33" s="70">
        <f t="shared" si="0"/>
        <v>1970.8000000000002</v>
      </c>
    </row>
    <row r="34" spans="3:16" ht="15" customHeight="1">
      <c r="C34" s="66"/>
      <c r="D34" s="205"/>
      <c r="E34" s="136"/>
      <c r="F34" s="440"/>
      <c r="G34" s="440"/>
      <c r="H34" s="38"/>
      <c r="I34" s="38"/>
      <c r="J34" s="39"/>
      <c r="K34" s="39"/>
      <c r="L34" s="39"/>
      <c r="M34" s="39"/>
      <c r="N34" s="39"/>
      <c r="O34" s="38"/>
      <c r="P34" s="38"/>
    </row>
    <row r="35" spans="2:16" ht="15" customHeight="1">
      <c r="B35" s="33" t="s">
        <v>73</v>
      </c>
      <c r="C35" s="51" t="s">
        <v>41</v>
      </c>
      <c r="D35" s="153" t="s">
        <v>41</v>
      </c>
      <c r="E35" s="65">
        <v>1.761</v>
      </c>
      <c r="F35" s="65">
        <v>1.773</v>
      </c>
      <c r="G35" s="65">
        <v>1.59</v>
      </c>
      <c r="H35" s="68">
        <v>1.622</v>
      </c>
      <c r="I35" s="68">
        <v>1.545</v>
      </c>
      <c r="J35" s="68">
        <v>1.506</v>
      </c>
      <c r="K35" s="68">
        <v>2.4</v>
      </c>
      <c r="L35" s="68">
        <v>2</v>
      </c>
      <c r="M35" s="68">
        <v>2.2</v>
      </c>
      <c r="N35" s="68">
        <v>2.1</v>
      </c>
      <c r="O35" s="38">
        <v>2.3</v>
      </c>
      <c r="P35" s="38">
        <v>2.2</v>
      </c>
    </row>
    <row r="36" spans="3:16" ht="15" customHeight="1">
      <c r="C36" s="51"/>
      <c r="D36" s="65"/>
      <c r="F36" s="440"/>
      <c r="G36" s="440"/>
      <c r="H36" s="440"/>
      <c r="I36" s="38"/>
      <c r="J36" s="39"/>
      <c r="K36" s="39"/>
      <c r="L36" s="39"/>
      <c r="M36" s="39"/>
      <c r="N36" s="39"/>
      <c r="O36" s="38"/>
      <c r="P36" s="38"/>
    </row>
    <row r="37" spans="1:16" ht="15" customHeight="1">
      <c r="A37" s="54" t="s">
        <v>44</v>
      </c>
      <c r="C37" s="51"/>
      <c r="D37" s="65"/>
      <c r="F37" s="440"/>
      <c r="G37" s="440"/>
      <c r="H37" s="440"/>
      <c r="I37" s="38"/>
      <c r="J37" s="39"/>
      <c r="K37" s="39"/>
      <c r="L37" s="39"/>
      <c r="M37" s="39"/>
      <c r="N37" s="39"/>
      <c r="O37" s="38"/>
      <c r="P37" s="38"/>
    </row>
    <row r="38" spans="1:16" ht="15" customHeight="1">
      <c r="A38" s="54"/>
      <c r="B38" s="15" t="s">
        <v>39</v>
      </c>
      <c r="C38" s="67">
        <f aca="true" t="shared" si="1" ref="C38:H38">C6</f>
        <v>0.582</v>
      </c>
      <c r="D38" s="169">
        <f t="shared" si="1"/>
        <v>0.226</v>
      </c>
      <c r="E38" s="67">
        <f t="shared" si="1"/>
        <v>0.08</v>
      </c>
      <c r="F38" s="67">
        <f t="shared" si="1"/>
        <v>0.011</v>
      </c>
      <c r="G38" s="67">
        <f t="shared" si="1"/>
        <v>0.133</v>
      </c>
      <c r="H38" s="67">
        <f t="shared" si="1"/>
        <v>0.011</v>
      </c>
      <c r="I38" s="47">
        <v>0</v>
      </c>
      <c r="J38" s="47">
        <v>0</v>
      </c>
      <c r="K38" s="47">
        <v>0</v>
      </c>
      <c r="L38" s="47">
        <v>0</v>
      </c>
      <c r="M38" s="47">
        <v>0</v>
      </c>
      <c r="N38" s="47">
        <v>0</v>
      </c>
      <c r="O38" s="47">
        <v>0</v>
      </c>
      <c r="P38" s="47">
        <v>0</v>
      </c>
    </row>
    <row r="39" spans="1:16" ht="15" customHeight="1">
      <c r="A39" s="54"/>
      <c r="B39" s="15" t="s">
        <v>45</v>
      </c>
      <c r="C39" s="51" t="s">
        <v>41</v>
      </c>
      <c r="D39" s="168">
        <v>0.068</v>
      </c>
      <c r="E39" s="51">
        <v>0.657</v>
      </c>
      <c r="F39" s="51">
        <v>0.33</v>
      </c>
      <c r="G39" s="47">
        <v>0</v>
      </c>
      <c r="H39" s="47">
        <v>0</v>
      </c>
      <c r="I39" s="47">
        <v>0</v>
      </c>
      <c r="J39" s="47">
        <v>0</v>
      </c>
      <c r="K39" s="47">
        <v>0</v>
      </c>
      <c r="L39" s="47">
        <v>0</v>
      </c>
      <c r="M39" s="47">
        <v>0</v>
      </c>
      <c r="N39" s="47">
        <v>0</v>
      </c>
      <c r="O39" s="65">
        <v>0.2</v>
      </c>
      <c r="P39" s="47">
        <v>0</v>
      </c>
    </row>
    <row r="40" spans="1:16" ht="15" customHeight="1">
      <c r="A40" s="54"/>
      <c r="B40" s="15" t="s">
        <v>46</v>
      </c>
      <c r="C40" s="51">
        <v>9.285</v>
      </c>
      <c r="D40" s="168">
        <v>11.535</v>
      </c>
      <c r="E40" s="51">
        <v>8.118</v>
      </c>
      <c r="F40" s="51">
        <v>12.701</v>
      </c>
      <c r="G40" s="51">
        <v>17.109</v>
      </c>
      <c r="H40" s="51">
        <v>17.13</v>
      </c>
      <c r="I40" s="51">
        <v>15.315</v>
      </c>
      <c r="J40" s="65">
        <v>10.513</v>
      </c>
      <c r="K40" s="65">
        <v>7.5</v>
      </c>
      <c r="L40" s="65">
        <v>0.9</v>
      </c>
      <c r="M40" s="65">
        <v>1</v>
      </c>
      <c r="N40" s="47">
        <v>0</v>
      </c>
      <c r="O40" s="47">
        <v>0</v>
      </c>
      <c r="P40" s="47">
        <v>0</v>
      </c>
    </row>
    <row r="41" spans="1:16" ht="15" customHeight="1">
      <c r="A41" s="54"/>
      <c r="B41" s="15" t="s">
        <v>48</v>
      </c>
      <c r="C41" s="51">
        <v>13.235</v>
      </c>
      <c r="D41" s="168">
        <v>14.544</v>
      </c>
      <c r="E41" s="51">
        <v>28.004</v>
      </c>
      <c r="F41" s="51">
        <v>20.446</v>
      </c>
      <c r="G41" s="51">
        <v>20.697</v>
      </c>
      <c r="H41" s="68">
        <v>20.423</v>
      </c>
      <c r="I41" s="68">
        <v>23.226</v>
      </c>
      <c r="J41" s="65">
        <v>29.229</v>
      </c>
      <c r="K41" s="65">
        <v>35.7</v>
      </c>
      <c r="L41" s="65">
        <v>39.1</v>
      </c>
      <c r="M41" s="65">
        <v>35.6</v>
      </c>
      <c r="N41" s="65">
        <v>36.5</v>
      </c>
      <c r="O41" s="441">
        <v>40</v>
      </c>
      <c r="P41" s="38">
        <v>43.5</v>
      </c>
    </row>
    <row r="42" spans="1:16" ht="15" customHeight="1">
      <c r="A42" s="54"/>
      <c r="B42" s="15" t="s">
        <v>51</v>
      </c>
      <c r="C42" s="51">
        <v>13.225</v>
      </c>
      <c r="D42" s="168">
        <v>15.391</v>
      </c>
      <c r="E42" s="51">
        <v>16.663</v>
      </c>
      <c r="F42" s="51">
        <v>15.186</v>
      </c>
      <c r="G42" s="51">
        <v>15.802</v>
      </c>
      <c r="H42" s="68">
        <v>21.901</v>
      </c>
      <c r="I42" s="68">
        <v>23.297</v>
      </c>
      <c r="J42" s="65">
        <v>26.749</v>
      </c>
      <c r="K42" s="65">
        <v>30.8</v>
      </c>
      <c r="L42" s="65">
        <v>32.9</v>
      </c>
      <c r="M42" s="65">
        <v>32.4</v>
      </c>
      <c r="N42" s="65">
        <v>35.6</v>
      </c>
      <c r="O42" s="38">
        <v>36.9</v>
      </c>
      <c r="P42" s="38">
        <v>39.9</v>
      </c>
    </row>
    <row r="43" spans="1:16" ht="15" customHeight="1">
      <c r="A43" s="54"/>
      <c r="B43" s="15" t="s">
        <v>59</v>
      </c>
      <c r="C43" s="51">
        <v>12.136</v>
      </c>
      <c r="D43" s="168">
        <v>15.123</v>
      </c>
      <c r="E43" s="51">
        <v>13.381</v>
      </c>
      <c r="F43" s="51">
        <v>30.098</v>
      </c>
      <c r="G43" s="51">
        <v>37.204</v>
      </c>
      <c r="H43" s="51">
        <v>34.65</v>
      </c>
      <c r="I43" s="51">
        <v>31.936</v>
      </c>
      <c r="J43" s="65">
        <f>25.249+6.066</f>
        <v>31.314999999999998</v>
      </c>
      <c r="K43" s="65">
        <f>28.3+7.3</f>
        <v>35.6</v>
      </c>
      <c r="L43" s="65">
        <v>39.4</v>
      </c>
      <c r="M43" s="65">
        <v>29.7</v>
      </c>
      <c r="N43" s="65">
        <v>30.8</v>
      </c>
      <c r="O43" s="38">
        <f>0.1+19.9+9.6</f>
        <v>29.6</v>
      </c>
      <c r="P43" s="38">
        <v>30.700000000000003</v>
      </c>
    </row>
    <row r="44" spans="1:16" ht="15" customHeight="1">
      <c r="A44" s="54"/>
      <c r="C44" s="51"/>
      <c r="D44" s="156"/>
      <c r="E44" s="132"/>
      <c r="F44" s="32"/>
      <c r="G44" s="32"/>
      <c r="H44" s="38"/>
      <c r="I44" s="38"/>
      <c r="J44" s="39"/>
      <c r="K44" s="39"/>
      <c r="L44" s="39"/>
      <c r="M44" s="39"/>
      <c r="N44" s="39"/>
      <c r="O44" s="38"/>
      <c r="P44" s="38"/>
    </row>
    <row r="45" spans="1:20" s="52" customFormat="1" ht="15" customHeight="1">
      <c r="A45" s="150"/>
      <c r="B45" s="15" t="s">
        <v>60</v>
      </c>
      <c r="C45" s="149">
        <v>1587.083</v>
      </c>
      <c r="D45" s="170">
        <v>1477.8</v>
      </c>
      <c r="E45" s="151">
        <v>1603.397</v>
      </c>
      <c r="F45" s="442">
        <v>1661.78</v>
      </c>
      <c r="G45" s="442">
        <v>1696.3</v>
      </c>
      <c r="H45" s="442">
        <v>1660.261</v>
      </c>
      <c r="I45" s="442">
        <v>1495.042</v>
      </c>
      <c r="J45" s="442">
        <v>1436.598</v>
      </c>
      <c r="K45" s="442">
        <v>1319</v>
      </c>
      <c r="L45" s="442">
        <v>1306.1</v>
      </c>
      <c r="M45" s="442">
        <v>1244.8</v>
      </c>
      <c r="N45" s="442">
        <v>1271.5</v>
      </c>
      <c r="O45" s="51">
        <v>1255</v>
      </c>
      <c r="P45" s="51">
        <v>1355.9</v>
      </c>
      <c r="R45"/>
      <c r="S45"/>
      <c r="T45" s="15"/>
    </row>
    <row r="46" spans="1:20" ht="15" customHeight="1">
      <c r="A46" s="54"/>
      <c r="B46" s="15" t="s">
        <v>61</v>
      </c>
      <c r="C46" s="51">
        <v>349.304</v>
      </c>
      <c r="D46" s="168">
        <v>353.675</v>
      </c>
      <c r="E46" s="146">
        <v>679.439</v>
      </c>
      <c r="F46" s="65">
        <v>771.05</v>
      </c>
      <c r="G46" s="65">
        <v>739.075</v>
      </c>
      <c r="H46" s="51">
        <v>753.793</v>
      </c>
      <c r="I46" s="51">
        <v>754.106</v>
      </c>
      <c r="J46" s="442">
        <v>748.309</v>
      </c>
      <c r="K46" s="442">
        <v>704.9</v>
      </c>
      <c r="L46" s="442">
        <v>647.9</v>
      </c>
      <c r="M46" s="442">
        <v>604.1</v>
      </c>
      <c r="N46" s="442">
        <v>669.1</v>
      </c>
      <c r="O46" s="38">
        <v>696.8</v>
      </c>
      <c r="P46" s="51">
        <v>693.7</v>
      </c>
      <c r="R46"/>
      <c r="S46"/>
      <c r="T46" s="52"/>
    </row>
    <row r="47" spans="1:19" ht="15" customHeight="1">
      <c r="A47" s="54"/>
      <c r="B47" s="15" t="s">
        <v>89</v>
      </c>
      <c r="C47" s="51">
        <v>130.655</v>
      </c>
      <c r="D47" s="168">
        <v>160.436</v>
      </c>
      <c r="E47" s="146">
        <v>137.042</v>
      </c>
      <c r="F47" s="65">
        <v>117.658</v>
      </c>
      <c r="G47" s="65">
        <v>192.283</v>
      </c>
      <c r="H47" s="51">
        <v>236.644</v>
      </c>
      <c r="I47" s="51">
        <v>313.934</v>
      </c>
      <c r="J47" s="442">
        <v>353.874</v>
      </c>
      <c r="K47" s="442">
        <v>371.5</v>
      </c>
      <c r="L47" s="442">
        <v>326.6</v>
      </c>
      <c r="M47" s="442">
        <v>334.8</v>
      </c>
      <c r="N47" s="442">
        <v>344.9</v>
      </c>
      <c r="O47" s="38">
        <v>322.7</v>
      </c>
      <c r="P47" s="51">
        <v>333.9</v>
      </c>
      <c r="R47"/>
      <c r="S47"/>
    </row>
    <row r="48" spans="1:19" ht="15" customHeight="1">
      <c r="A48" s="54"/>
      <c r="B48" s="15" t="s">
        <v>62</v>
      </c>
      <c r="C48" s="51">
        <v>386.148</v>
      </c>
      <c r="D48" s="168">
        <v>485.998</v>
      </c>
      <c r="E48" s="146">
        <v>502.14</v>
      </c>
      <c r="F48" s="65">
        <v>485.228</v>
      </c>
      <c r="G48" s="65">
        <v>453.218</v>
      </c>
      <c r="H48" s="51">
        <v>475.882</v>
      </c>
      <c r="I48" s="51">
        <v>443.996</v>
      </c>
      <c r="J48" s="442">
        <v>429.107</v>
      </c>
      <c r="K48" s="442">
        <v>359.5</v>
      </c>
      <c r="L48" s="442">
        <v>315.6</v>
      </c>
      <c r="M48" s="442">
        <v>242</v>
      </c>
      <c r="N48" s="442">
        <v>259.4</v>
      </c>
      <c r="O48" s="38">
        <v>269.8</v>
      </c>
      <c r="P48" s="51">
        <v>273.5</v>
      </c>
      <c r="R48"/>
      <c r="S48"/>
    </row>
    <row r="49" spans="1:19" ht="15" customHeight="1">
      <c r="A49" s="54"/>
      <c r="B49" s="15" t="s">
        <v>63</v>
      </c>
      <c r="C49" s="51">
        <v>447.863</v>
      </c>
      <c r="D49" s="168">
        <v>486.399</v>
      </c>
      <c r="E49" s="146">
        <v>513.38</v>
      </c>
      <c r="F49" s="65">
        <v>499.856</v>
      </c>
      <c r="G49" s="65">
        <v>499.697</v>
      </c>
      <c r="H49" s="51">
        <v>520.628</v>
      </c>
      <c r="I49" s="51">
        <v>470.164</v>
      </c>
      <c r="J49" s="442">
        <v>448.745</v>
      </c>
      <c r="K49" s="442">
        <v>401.9</v>
      </c>
      <c r="L49" s="442">
        <v>373.7</v>
      </c>
      <c r="M49" s="442">
        <v>329.9</v>
      </c>
      <c r="N49" s="442">
        <v>390.4</v>
      </c>
      <c r="O49" s="38">
        <v>346.4</v>
      </c>
      <c r="P49" s="51">
        <v>326.6</v>
      </c>
      <c r="R49"/>
      <c r="S49"/>
    </row>
    <row r="50" spans="1:16" ht="15" customHeight="1">
      <c r="A50" s="54"/>
      <c r="C50" s="51"/>
      <c r="D50" s="168"/>
      <c r="E50" s="146"/>
      <c r="F50" s="65"/>
      <c r="G50" s="440"/>
      <c r="H50" s="38"/>
      <c r="I50" s="38" t="s">
        <v>83</v>
      </c>
      <c r="J50" s="39" t="s">
        <v>83</v>
      </c>
      <c r="K50" s="39"/>
      <c r="L50" s="39"/>
      <c r="M50" s="39"/>
      <c r="N50" s="39"/>
      <c r="O50" s="38"/>
      <c r="P50" s="38"/>
    </row>
    <row r="51" spans="1:16" ht="15.75" customHeight="1">
      <c r="A51" s="54"/>
      <c r="B51" s="15" t="s">
        <v>477</v>
      </c>
      <c r="C51" s="51">
        <v>95.19</v>
      </c>
      <c r="D51" s="168">
        <v>216.837</v>
      </c>
      <c r="E51" s="146">
        <v>379.808</v>
      </c>
      <c r="F51" s="65">
        <v>327.657</v>
      </c>
      <c r="G51" s="65">
        <v>407.11</v>
      </c>
      <c r="H51" s="65">
        <v>439.17600000000004</v>
      </c>
      <c r="I51" s="65">
        <v>423.276</v>
      </c>
      <c r="J51" s="65">
        <f>106.09+295.704</f>
        <v>401.794</v>
      </c>
      <c r="K51" s="65">
        <f>126.5+236.9</f>
        <v>363.4</v>
      </c>
      <c r="L51" s="65">
        <v>351.5</v>
      </c>
      <c r="M51" s="65">
        <v>331.2</v>
      </c>
      <c r="N51" s="65">
        <v>351.9</v>
      </c>
      <c r="O51" s="38">
        <v>361.5</v>
      </c>
      <c r="P51" s="38">
        <v>372.79999999999995</v>
      </c>
    </row>
    <row r="52" spans="1:16" ht="15" customHeight="1">
      <c r="A52" s="54"/>
      <c r="B52" s="15" t="s">
        <v>64</v>
      </c>
      <c r="C52" s="51">
        <v>264.337</v>
      </c>
      <c r="D52" s="168">
        <v>267.94</v>
      </c>
      <c r="E52" s="146">
        <v>334.934</v>
      </c>
      <c r="F52" s="65">
        <v>373.402</v>
      </c>
      <c r="G52" s="65">
        <v>384.295</v>
      </c>
      <c r="H52" s="51">
        <v>471.139</v>
      </c>
      <c r="I52" s="51">
        <v>495.309</v>
      </c>
      <c r="J52" s="65">
        <v>435.275</v>
      </c>
      <c r="K52" s="65">
        <v>401.1</v>
      </c>
      <c r="L52" s="65">
        <v>336.2</v>
      </c>
      <c r="M52" s="65">
        <v>288</v>
      </c>
      <c r="N52" s="65">
        <v>289</v>
      </c>
      <c r="O52" s="38">
        <v>285.9</v>
      </c>
      <c r="P52" s="38">
        <v>284.2</v>
      </c>
    </row>
    <row r="53" spans="1:16" ht="15" customHeight="1">
      <c r="A53" s="54"/>
      <c r="B53" s="15" t="s">
        <v>126</v>
      </c>
      <c r="C53" s="51">
        <v>2.502</v>
      </c>
      <c r="D53" s="168">
        <v>0.26</v>
      </c>
      <c r="E53" s="51">
        <v>0.129</v>
      </c>
      <c r="F53" s="51">
        <v>0.06</v>
      </c>
      <c r="G53" s="47">
        <v>0</v>
      </c>
      <c r="H53" s="47">
        <v>0</v>
      </c>
      <c r="I53" s="47">
        <v>0</v>
      </c>
      <c r="J53" s="47">
        <v>0</v>
      </c>
      <c r="K53" s="65">
        <v>19.3</v>
      </c>
      <c r="L53" s="65">
        <v>88.4</v>
      </c>
      <c r="M53" s="65">
        <v>17.7</v>
      </c>
      <c r="N53" s="47">
        <v>0</v>
      </c>
      <c r="O53" s="38">
        <v>0.2</v>
      </c>
      <c r="P53" s="38">
        <v>0.1</v>
      </c>
    </row>
    <row r="54" spans="1:16" ht="15" customHeight="1">
      <c r="A54" s="54"/>
      <c r="B54" s="15" t="s">
        <v>68</v>
      </c>
      <c r="C54" s="51">
        <v>107.481</v>
      </c>
      <c r="D54" s="168">
        <v>154.036</v>
      </c>
      <c r="E54" s="146">
        <v>298.416</v>
      </c>
      <c r="F54" s="65">
        <v>326.674</v>
      </c>
      <c r="G54" s="65">
        <v>326.066</v>
      </c>
      <c r="H54" s="51">
        <v>329.745</v>
      </c>
      <c r="I54" s="51">
        <v>318.169</v>
      </c>
      <c r="J54" s="65">
        <v>260.591</v>
      </c>
      <c r="K54" s="65">
        <v>249.8</v>
      </c>
      <c r="L54" s="65">
        <v>235.2</v>
      </c>
      <c r="M54" s="65">
        <v>227</v>
      </c>
      <c r="N54" s="65">
        <v>286.6</v>
      </c>
      <c r="O54" s="38">
        <v>295.5</v>
      </c>
      <c r="P54" s="38">
        <v>305.2</v>
      </c>
    </row>
    <row r="55" spans="1:16" ht="15" customHeight="1">
      <c r="A55" s="54"/>
      <c r="B55" s="15" t="s">
        <v>72</v>
      </c>
      <c r="C55" s="51">
        <v>24.211</v>
      </c>
      <c r="D55" s="168">
        <v>32.098</v>
      </c>
      <c r="E55" s="146">
        <v>29.063</v>
      </c>
      <c r="F55" s="65">
        <v>132.31</v>
      </c>
      <c r="G55" s="65">
        <v>151.684</v>
      </c>
      <c r="H55" s="51">
        <v>159.513</v>
      </c>
      <c r="I55" s="51">
        <v>156.332</v>
      </c>
      <c r="J55" s="65">
        <v>158.142</v>
      </c>
      <c r="K55" s="65">
        <v>162.6</v>
      </c>
      <c r="L55" s="65">
        <v>161</v>
      </c>
      <c r="M55" s="65">
        <v>111.5</v>
      </c>
      <c r="N55" s="65">
        <v>83.6</v>
      </c>
      <c r="O55" s="38">
        <v>77.7</v>
      </c>
      <c r="P55" s="441">
        <v>77</v>
      </c>
    </row>
    <row r="56" spans="1:16" ht="15" customHeight="1">
      <c r="A56" s="54"/>
      <c r="B56" s="15" t="s">
        <v>65</v>
      </c>
      <c r="C56" s="51">
        <v>70.373</v>
      </c>
      <c r="D56" s="168">
        <v>61.843</v>
      </c>
      <c r="E56" s="146">
        <v>188.183</v>
      </c>
      <c r="F56" s="65">
        <v>314.569</v>
      </c>
      <c r="G56" s="65">
        <v>330.187</v>
      </c>
      <c r="H56" s="51">
        <v>240.443</v>
      </c>
      <c r="I56" s="51">
        <v>175.81</v>
      </c>
      <c r="J56" s="65">
        <v>169.84</v>
      </c>
      <c r="K56" s="65">
        <v>164.1</v>
      </c>
      <c r="L56" s="65">
        <v>130.2</v>
      </c>
      <c r="M56" s="65">
        <v>108.7</v>
      </c>
      <c r="N56" s="65">
        <v>109.8</v>
      </c>
      <c r="O56" s="38">
        <v>72.7</v>
      </c>
      <c r="P56" s="38">
        <v>86.7</v>
      </c>
    </row>
    <row r="57" spans="1:16" ht="15" customHeight="1">
      <c r="A57" s="54"/>
      <c r="B57" s="15" t="s">
        <v>488</v>
      </c>
      <c r="C57" s="51" t="s">
        <v>41</v>
      </c>
      <c r="D57" s="153" t="s">
        <v>41</v>
      </c>
      <c r="E57" s="51" t="s">
        <v>41</v>
      </c>
      <c r="F57" s="47">
        <v>0</v>
      </c>
      <c r="G57" s="65">
        <v>35.9</v>
      </c>
      <c r="H57" s="51">
        <v>70.9</v>
      </c>
      <c r="I57" s="51">
        <v>82.9</v>
      </c>
      <c r="J57" s="65">
        <v>67.7</v>
      </c>
      <c r="K57" s="65">
        <v>68</v>
      </c>
      <c r="L57" s="65">
        <v>61.1</v>
      </c>
      <c r="M57" s="65">
        <v>53.8</v>
      </c>
      <c r="N57" s="65">
        <v>51.4</v>
      </c>
      <c r="O57" s="38">
        <v>40.2</v>
      </c>
      <c r="P57" s="38">
        <v>36.5</v>
      </c>
    </row>
    <row r="58" spans="1:16" ht="15" customHeight="1">
      <c r="A58" s="54"/>
      <c r="B58" s="15" t="s">
        <v>132</v>
      </c>
      <c r="C58" s="51" t="s">
        <v>41</v>
      </c>
      <c r="D58" s="153" t="s">
        <v>41</v>
      </c>
      <c r="E58" s="51">
        <v>2.784</v>
      </c>
      <c r="F58" s="47">
        <v>0</v>
      </c>
      <c r="G58" s="47">
        <v>0</v>
      </c>
      <c r="H58" s="47">
        <v>0</v>
      </c>
      <c r="I58" s="47">
        <v>0</v>
      </c>
      <c r="J58" s="47">
        <v>0</v>
      </c>
      <c r="K58" s="47">
        <v>0</v>
      </c>
      <c r="L58" s="47">
        <v>0</v>
      </c>
      <c r="M58" s="47">
        <v>0</v>
      </c>
      <c r="N58" s="47">
        <v>0</v>
      </c>
      <c r="O58" s="47">
        <v>0</v>
      </c>
      <c r="P58" s="47">
        <v>0</v>
      </c>
    </row>
    <row r="59" spans="1:16" ht="15" customHeight="1">
      <c r="A59" s="54"/>
      <c r="B59" s="15" t="s">
        <v>69</v>
      </c>
      <c r="C59" s="51">
        <v>30.116</v>
      </c>
      <c r="D59" s="168">
        <v>34.069</v>
      </c>
      <c r="E59" s="146">
        <v>49.677</v>
      </c>
      <c r="F59" s="65">
        <v>55.127</v>
      </c>
      <c r="G59" s="65">
        <v>57.422</v>
      </c>
      <c r="H59" s="51">
        <v>51.811</v>
      </c>
      <c r="I59" s="51">
        <v>50.771</v>
      </c>
      <c r="J59" s="65">
        <v>51.313</v>
      </c>
      <c r="K59" s="65">
        <v>36.5</v>
      </c>
      <c r="L59" s="65">
        <v>19</v>
      </c>
      <c r="M59" s="65">
        <v>13</v>
      </c>
      <c r="N59" s="65">
        <v>9.8</v>
      </c>
      <c r="O59" s="38">
        <v>2.2</v>
      </c>
      <c r="P59" s="47">
        <v>0</v>
      </c>
    </row>
    <row r="60" spans="1:16" ht="15" customHeight="1">
      <c r="A60" s="54"/>
      <c r="B60" s="15" t="s">
        <v>66</v>
      </c>
      <c r="C60" s="51">
        <v>149.289</v>
      </c>
      <c r="D60" s="168">
        <v>166.116</v>
      </c>
      <c r="E60" s="146">
        <v>190.317</v>
      </c>
      <c r="F60" s="65">
        <v>209.159</v>
      </c>
      <c r="G60" s="65">
        <v>221.971</v>
      </c>
      <c r="H60" s="51">
        <v>285.943</v>
      </c>
      <c r="I60" s="51">
        <v>257.595</v>
      </c>
      <c r="J60" s="65">
        <v>237.836</v>
      </c>
      <c r="K60" s="65">
        <v>228.6</v>
      </c>
      <c r="L60" s="65">
        <v>158.3</v>
      </c>
      <c r="M60" s="65">
        <v>126.7</v>
      </c>
      <c r="N60" s="65">
        <v>119.6</v>
      </c>
      <c r="O60" s="38">
        <v>108.3</v>
      </c>
      <c r="P60" s="38">
        <v>118.5</v>
      </c>
    </row>
    <row r="61" spans="1:16" ht="15" customHeight="1">
      <c r="A61" s="54"/>
      <c r="B61" s="15" t="s">
        <v>531</v>
      </c>
      <c r="C61" s="51" t="s">
        <v>41</v>
      </c>
      <c r="D61" s="153" t="s">
        <v>41</v>
      </c>
      <c r="E61" s="382" t="s">
        <v>41</v>
      </c>
      <c r="F61" s="47">
        <v>0</v>
      </c>
      <c r="G61" s="47">
        <v>0</v>
      </c>
      <c r="H61" s="47">
        <v>0</v>
      </c>
      <c r="I61" s="47">
        <v>0</v>
      </c>
      <c r="J61" s="47">
        <v>0</v>
      </c>
      <c r="K61" s="47">
        <v>0</v>
      </c>
      <c r="L61" s="47">
        <v>0</v>
      </c>
      <c r="M61" s="65">
        <v>17.6</v>
      </c>
      <c r="N61" s="65">
        <v>26.5</v>
      </c>
      <c r="O61" s="38">
        <v>3.4</v>
      </c>
      <c r="P61" s="47">
        <v>0</v>
      </c>
    </row>
    <row r="62" spans="1:16" ht="15" customHeight="1">
      <c r="A62" s="54"/>
      <c r="B62" s="15" t="s">
        <v>67</v>
      </c>
      <c r="C62" s="51" t="s">
        <v>41</v>
      </c>
      <c r="D62" s="153" t="s">
        <v>41</v>
      </c>
      <c r="E62" s="382">
        <v>0.007</v>
      </c>
      <c r="F62" s="51">
        <v>0.012</v>
      </c>
      <c r="G62" s="65">
        <v>0</v>
      </c>
      <c r="H62" s="51">
        <v>0.012</v>
      </c>
      <c r="I62" s="65">
        <v>0</v>
      </c>
      <c r="J62" s="65">
        <v>0</v>
      </c>
      <c r="K62" s="65">
        <v>0.1</v>
      </c>
      <c r="L62" s="47">
        <v>0</v>
      </c>
      <c r="M62" s="47">
        <v>0</v>
      </c>
      <c r="N62" s="47">
        <v>0</v>
      </c>
      <c r="O62" s="47">
        <v>0</v>
      </c>
      <c r="P62" s="47">
        <v>0</v>
      </c>
    </row>
    <row r="63" spans="1:16" ht="15" customHeight="1">
      <c r="A63" s="54"/>
      <c r="B63" s="15" t="s">
        <v>489</v>
      </c>
      <c r="C63" s="51" t="s">
        <v>41</v>
      </c>
      <c r="D63" s="153" t="s">
        <v>41</v>
      </c>
      <c r="E63" s="382" t="s">
        <v>41</v>
      </c>
      <c r="F63" s="65">
        <v>0</v>
      </c>
      <c r="G63" s="65">
        <v>0</v>
      </c>
      <c r="H63" s="65">
        <v>0</v>
      </c>
      <c r="I63" s="51">
        <v>5.4</v>
      </c>
      <c r="J63" s="65">
        <v>20.4</v>
      </c>
      <c r="K63" s="65">
        <v>17.9</v>
      </c>
      <c r="L63" s="65">
        <v>12.2</v>
      </c>
      <c r="M63" s="65">
        <v>13.1</v>
      </c>
      <c r="N63" s="65">
        <v>13.7</v>
      </c>
      <c r="O63" s="38">
        <v>9.9</v>
      </c>
      <c r="P63" s="38">
        <v>4.5</v>
      </c>
    </row>
    <row r="64" spans="1:16" ht="15" customHeight="1">
      <c r="A64" s="54"/>
      <c r="B64" s="15" t="s">
        <v>70</v>
      </c>
      <c r="C64" s="51">
        <v>6.463</v>
      </c>
      <c r="D64" s="153" t="s">
        <v>41</v>
      </c>
      <c r="E64" s="382">
        <v>22.184</v>
      </c>
      <c r="F64" s="51">
        <v>19.46</v>
      </c>
      <c r="G64" s="51">
        <v>21.816</v>
      </c>
      <c r="H64" s="51">
        <v>52.652</v>
      </c>
      <c r="I64" s="51">
        <v>64.043</v>
      </c>
      <c r="J64" s="65">
        <v>57.314</v>
      </c>
      <c r="K64" s="65">
        <v>58.6</v>
      </c>
      <c r="L64" s="65">
        <v>50.4</v>
      </c>
      <c r="M64" s="65">
        <v>47.8</v>
      </c>
      <c r="N64" s="65">
        <v>46.4</v>
      </c>
      <c r="O64" s="38">
        <v>39.7</v>
      </c>
      <c r="P64" s="38">
        <v>24.7</v>
      </c>
    </row>
    <row r="65" spans="1:16" ht="15" customHeight="1">
      <c r="A65" s="54"/>
      <c r="B65" s="15" t="s">
        <v>127</v>
      </c>
      <c r="C65" s="51">
        <v>2.994</v>
      </c>
      <c r="D65" s="168">
        <v>2.334</v>
      </c>
      <c r="E65" s="177">
        <v>1.836</v>
      </c>
      <c r="F65" s="47">
        <v>0</v>
      </c>
      <c r="G65" s="47">
        <v>0</v>
      </c>
      <c r="H65" s="47">
        <v>0</v>
      </c>
      <c r="I65" s="47">
        <v>0</v>
      </c>
      <c r="J65" s="47">
        <v>0</v>
      </c>
      <c r="K65" s="47">
        <v>0</v>
      </c>
      <c r="L65" s="47">
        <v>0</v>
      </c>
      <c r="M65" s="47">
        <v>0</v>
      </c>
      <c r="N65" s="65">
        <v>0.1</v>
      </c>
      <c r="O65" s="47">
        <v>0</v>
      </c>
      <c r="P65" s="47">
        <v>0</v>
      </c>
    </row>
    <row r="66" spans="1:16" ht="15" customHeight="1">
      <c r="A66" s="54"/>
      <c r="B66" s="15" t="s">
        <v>599</v>
      </c>
      <c r="C66" s="51"/>
      <c r="D66" s="168"/>
      <c r="E66" s="177"/>
      <c r="F66" s="47">
        <v>0</v>
      </c>
      <c r="G66" s="47">
        <v>0</v>
      </c>
      <c r="H66" s="47">
        <v>0</v>
      </c>
      <c r="I66" s="47">
        <v>0</v>
      </c>
      <c r="J66" s="47">
        <v>0</v>
      </c>
      <c r="K66" s="47">
        <v>0</v>
      </c>
      <c r="L66" s="47">
        <v>0</v>
      </c>
      <c r="M66" s="47">
        <v>0</v>
      </c>
      <c r="N66" s="47">
        <v>0</v>
      </c>
      <c r="O66" s="47">
        <v>0</v>
      </c>
      <c r="P66" s="38">
        <v>4.1</v>
      </c>
    </row>
    <row r="67" spans="1:16" ht="15" customHeight="1">
      <c r="A67" s="54"/>
      <c r="B67" s="15" t="s">
        <v>71</v>
      </c>
      <c r="C67" s="51">
        <v>73.715</v>
      </c>
      <c r="D67" s="168">
        <v>73.45</v>
      </c>
      <c r="E67" s="177">
        <v>68.326</v>
      </c>
      <c r="F67" s="65">
        <v>98.382</v>
      </c>
      <c r="G67" s="65">
        <v>198.437</v>
      </c>
      <c r="H67" s="51">
        <v>221.361</v>
      </c>
      <c r="I67" s="51">
        <v>237.463</v>
      </c>
      <c r="J67" s="65">
        <v>208.074</v>
      </c>
      <c r="K67" s="65">
        <v>205.1</v>
      </c>
      <c r="L67" s="65">
        <v>191.5</v>
      </c>
      <c r="M67" s="65">
        <v>194</v>
      </c>
      <c r="N67" s="65">
        <v>203.6</v>
      </c>
      <c r="O67" s="38">
        <v>204.5</v>
      </c>
      <c r="P67" s="38">
        <v>207.6</v>
      </c>
    </row>
    <row r="68" spans="1:16" ht="15" customHeight="1">
      <c r="A68" s="54"/>
      <c r="B68" s="15" t="s">
        <v>600</v>
      </c>
      <c r="C68" s="51"/>
      <c r="D68" s="168"/>
      <c r="E68" s="177"/>
      <c r="F68" s="47">
        <v>0</v>
      </c>
      <c r="G68" s="47">
        <v>0</v>
      </c>
      <c r="H68" s="47">
        <v>0</v>
      </c>
      <c r="I68" s="47">
        <v>0</v>
      </c>
      <c r="J68" s="47">
        <v>0</v>
      </c>
      <c r="K68" s="47">
        <v>0</v>
      </c>
      <c r="L68" s="47">
        <v>0</v>
      </c>
      <c r="M68" s="47">
        <v>0</v>
      </c>
      <c r="N68" s="47">
        <v>0</v>
      </c>
      <c r="O68" s="47">
        <v>0</v>
      </c>
      <c r="P68" s="38">
        <v>39.1</v>
      </c>
    </row>
    <row r="69" spans="1:16" ht="15" customHeight="1">
      <c r="A69" s="54"/>
      <c r="C69" s="65"/>
      <c r="D69" s="156"/>
      <c r="E69" s="187"/>
      <c r="F69" s="32"/>
      <c r="G69" s="32"/>
      <c r="H69" s="38"/>
      <c r="I69" s="38"/>
      <c r="J69" s="39"/>
      <c r="K69" s="39"/>
      <c r="L69" s="39"/>
      <c r="M69" s="39"/>
      <c r="N69" s="39"/>
      <c r="O69" s="38"/>
      <c r="P69" s="38"/>
    </row>
    <row r="70" spans="1:16" s="3" customFormat="1" ht="15" customHeight="1">
      <c r="A70" s="54"/>
      <c r="B70" s="3" t="s">
        <v>130</v>
      </c>
      <c r="C70" s="70">
        <f>SUM(C38:C67)</f>
        <v>3776.187</v>
      </c>
      <c r="D70" s="155">
        <v>4030.1779999999994</v>
      </c>
      <c r="E70" s="192">
        <f aca="true" t="shared" si="2" ref="E70:J70">SUM(E38:E67)</f>
        <v>5067.964999999999</v>
      </c>
      <c r="F70" s="70">
        <f t="shared" si="2"/>
        <v>5471.156000000001</v>
      </c>
      <c r="G70" s="70">
        <f t="shared" si="2"/>
        <v>5806.405999999998</v>
      </c>
      <c r="H70" s="70">
        <f t="shared" si="2"/>
        <v>6064.018</v>
      </c>
      <c r="I70" s="70">
        <f t="shared" si="2"/>
        <v>5838.083999999999</v>
      </c>
      <c r="J70" s="70">
        <f t="shared" si="2"/>
        <v>5582.717999999999</v>
      </c>
      <c r="K70" s="70">
        <f aca="true" t="shared" si="3" ref="K70:P70">SUM(K38:K67)</f>
        <v>5241.500000000002</v>
      </c>
      <c r="L70" s="70">
        <f t="shared" si="3"/>
        <v>4877.199999999999</v>
      </c>
      <c r="M70" s="70">
        <f t="shared" si="3"/>
        <v>4404.400000000001</v>
      </c>
      <c r="N70" s="70">
        <f t="shared" si="3"/>
        <v>4630.200000000001</v>
      </c>
      <c r="O70" s="70">
        <f t="shared" si="3"/>
        <v>4499.0999999999985</v>
      </c>
      <c r="P70" s="70">
        <f t="shared" si="3"/>
        <v>4619.6</v>
      </c>
    </row>
    <row r="71" spans="1:16" ht="15" customHeight="1">
      <c r="A71" s="54"/>
      <c r="C71" s="65"/>
      <c r="D71" s="156"/>
      <c r="E71" s="187"/>
      <c r="F71" s="32"/>
      <c r="G71" s="32"/>
      <c r="H71" s="38"/>
      <c r="I71" s="38"/>
      <c r="J71" s="39"/>
      <c r="K71" s="39"/>
      <c r="L71" s="39"/>
      <c r="M71" s="39"/>
      <c r="N71" s="39"/>
      <c r="O71" s="38"/>
      <c r="P71" s="38"/>
    </row>
    <row r="72" spans="1:16" ht="15" customHeight="1">
      <c r="A72" s="54"/>
      <c r="B72" s="33" t="s">
        <v>73</v>
      </c>
      <c r="C72" s="68">
        <v>11.107</v>
      </c>
      <c r="D72" s="153">
        <v>8.228</v>
      </c>
      <c r="E72" s="382">
        <v>13.635</v>
      </c>
      <c r="F72" s="51">
        <v>20.12</v>
      </c>
      <c r="G72" s="51">
        <v>13.085</v>
      </c>
      <c r="H72" s="68">
        <v>9.181</v>
      </c>
      <c r="I72" s="68">
        <v>26.549</v>
      </c>
      <c r="J72" s="68">
        <v>31.055</v>
      </c>
      <c r="K72" s="68">
        <v>28.7</v>
      </c>
      <c r="L72" s="68">
        <v>23.2</v>
      </c>
      <c r="M72" s="68">
        <v>18.3</v>
      </c>
      <c r="N72" s="68">
        <v>14.6</v>
      </c>
      <c r="O72" s="38">
        <v>11.1</v>
      </c>
      <c r="P72" s="38">
        <v>9.2</v>
      </c>
    </row>
    <row r="73" spans="1:16" ht="15" customHeight="1" thickBot="1">
      <c r="A73" s="69"/>
      <c r="B73" s="31" t="s">
        <v>133</v>
      </c>
      <c r="C73" s="62" t="s">
        <v>41</v>
      </c>
      <c r="D73" s="383" t="s">
        <v>41</v>
      </c>
      <c r="E73" s="62">
        <v>3.76</v>
      </c>
      <c r="F73" s="62">
        <v>12.689</v>
      </c>
      <c r="G73" s="62">
        <v>12.739</v>
      </c>
      <c r="H73" s="447">
        <v>0</v>
      </c>
      <c r="I73" s="62">
        <v>5.971</v>
      </c>
      <c r="J73" s="188">
        <v>11.909</v>
      </c>
      <c r="K73" s="188">
        <v>13</v>
      </c>
      <c r="L73" s="188">
        <v>11.5</v>
      </c>
      <c r="M73" s="188">
        <v>11.4</v>
      </c>
      <c r="N73" s="188">
        <v>11.6</v>
      </c>
      <c r="O73" s="443">
        <v>10.8</v>
      </c>
      <c r="P73" s="443">
        <v>4.2</v>
      </c>
    </row>
    <row r="74" spans="3:9" ht="15" customHeight="1">
      <c r="C74" s="51"/>
      <c r="D74" s="51"/>
      <c r="E74" s="51"/>
      <c r="F74" s="51"/>
      <c r="G74" s="51"/>
      <c r="H74" s="51"/>
      <c r="I74" s="65"/>
    </row>
    <row r="75" spans="1:13" s="49" customFormat="1" ht="15" customHeight="1">
      <c r="A75" s="172" t="s">
        <v>474</v>
      </c>
      <c r="C75" s="326"/>
      <c r="D75" s="326"/>
      <c r="E75" s="326"/>
      <c r="F75" s="326"/>
      <c r="G75" s="326"/>
      <c r="H75" s="326"/>
      <c r="I75" s="327"/>
      <c r="K75" s="138"/>
      <c r="L75" s="138"/>
      <c r="M75" s="138"/>
    </row>
    <row r="76" spans="1:13" s="49" customFormat="1" ht="15" customHeight="1">
      <c r="A76" s="49" t="s">
        <v>402</v>
      </c>
      <c r="J76" s="138"/>
      <c r="K76" s="138"/>
      <c r="L76" s="138"/>
      <c r="M76" s="138"/>
    </row>
    <row r="77" spans="1:13" s="49" customFormat="1" ht="15" customHeight="1">
      <c r="A77" s="49" t="s">
        <v>680</v>
      </c>
      <c r="J77" s="138"/>
      <c r="K77" s="138"/>
      <c r="L77" s="138"/>
      <c r="M77" s="138"/>
    </row>
    <row r="78" spans="1:13" s="49" customFormat="1" ht="15" customHeight="1">
      <c r="A78" s="49" t="s">
        <v>681</v>
      </c>
      <c r="J78" s="138"/>
      <c r="K78" s="138"/>
      <c r="L78" s="138"/>
      <c r="M78" s="138"/>
    </row>
    <row r="79" spans="1:13" s="49" customFormat="1" ht="15" customHeight="1">
      <c r="A79" s="49" t="s">
        <v>420</v>
      </c>
      <c r="J79" s="138"/>
      <c r="K79" s="138"/>
      <c r="L79" s="138"/>
      <c r="M79" s="138"/>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85"/>
  <sheetViews>
    <sheetView zoomScale="75" zoomScaleNormal="75" zoomScalePageLayoutView="0" workbookViewId="0" topLeftCell="A37">
      <selection activeCell="A85" sqref="A85"/>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7" width="10.7109375" style="15"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6384" width="9.140625" style="15" customWidth="1"/>
  </cols>
  <sheetData>
    <row r="1" spans="1:9" ht="18.75">
      <c r="A1" s="37" t="s">
        <v>519</v>
      </c>
      <c r="C1" s="33"/>
      <c r="D1" s="33"/>
      <c r="E1" s="33"/>
      <c r="F1" s="33"/>
      <c r="G1" s="40"/>
      <c r="H1" s="33"/>
      <c r="I1" s="33"/>
    </row>
    <row r="2" spans="1:13" ht="6.75" customHeight="1">
      <c r="A2" s="37"/>
      <c r="B2" s="37"/>
      <c r="C2" s="37"/>
      <c r="D2" s="37"/>
      <c r="E2" s="37"/>
      <c r="F2" s="37"/>
      <c r="G2" s="202"/>
      <c r="H2" s="37"/>
      <c r="I2" s="37"/>
      <c r="J2" s="33"/>
      <c r="K2" s="206"/>
      <c r="L2" s="206"/>
      <c r="M2" s="206"/>
    </row>
    <row r="3" spans="1:16" s="3" customFormat="1" ht="17.25" customHeight="1">
      <c r="A3" s="207"/>
      <c r="B3" s="207"/>
      <c r="C3" s="201">
        <v>2000</v>
      </c>
      <c r="D3" s="201">
        <v>2001</v>
      </c>
      <c r="E3" s="208">
        <v>2002</v>
      </c>
      <c r="F3" s="423">
        <v>2003</v>
      </c>
      <c r="G3" s="423">
        <v>2004</v>
      </c>
      <c r="H3" s="423">
        <v>2005</v>
      </c>
      <c r="I3" s="423">
        <v>2006</v>
      </c>
      <c r="J3" s="423">
        <v>2007</v>
      </c>
      <c r="K3" s="423">
        <v>2008</v>
      </c>
      <c r="L3" s="423">
        <v>2009</v>
      </c>
      <c r="M3" s="423">
        <v>2010</v>
      </c>
      <c r="N3" s="423">
        <v>2011</v>
      </c>
      <c r="O3" s="423">
        <v>2012</v>
      </c>
      <c r="P3" s="423">
        <v>2013</v>
      </c>
    </row>
    <row r="4" spans="2:16" ht="15.75">
      <c r="B4" s="37"/>
      <c r="C4" s="45"/>
      <c r="D4" s="45"/>
      <c r="G4" s="203"/>
      <c r="H4" s="204"/>
      <c r="I4" s="204"/>
      <c r="J4" s="136"/>
      <c r="K4" s="135"/>
      <c r="L4" s="135"/>
      <c r="M4" s="135"/>
      <c r="N4" s="135"/>
      <c r="P4" s="135" t="s">
        <v>58</v>
      </c>
    </row>
    <row r="5" spans="1:13" ht="15.75">
      <c r="A5" s="3" t="s">
        <v>45</v>
      </c>
      <c r="C5" s="51"/>
      <c r="D5" s="51"/>
      <c r="E5" s="67"/>
      <c r="F5" s="65"/>
      <c r="H5" s="136"/>
      <c r="I5" s="136"/>
      <c r="J5" s="136"/>
      <c r="K5" s="15"/>
      <c r="L5" s="15"/>
      <c r="M5" s="15"/>
    </row>
    <row r="6" spans="1:16" ht="15.75">
      <c r="A6" s="3"/>
      <c r="B6" s="15" t="s">
        <v>39</v>
      </c>
      <c r="C6" s="67">
        <f>'T8.2'!C7</f>
        <v>5.306</v>
      </c>
      <c r="D6" s="387">
        <f>'T8.2'!D7</f>
        <v>4.673</v>
      </c>
      <c r="E6" s="67">
        <f>'T8.2'!E7</f>
        <v>3.922</v>
      </c>
      <c r="F6" s="424">
        <f>'T8.2'!F7</f>
        <v>5.176</v>
      </c>
      <c r="G6" s="424">
        <f>'T8.2'!G7</f>
        <v>4.111</v>
      </c>
      <c r="H6" s="424">
        <f>'T8.2'!H7</f>
        <v>1.131</v>
      </c>
      <c r="I6" s="446">
        <f>'T8.2'!I7</f>
        <v>0</v>
      </c>
      <c r="J6" s="446">
        <f>'T8.2'!J7</f>
        <v>0</v>
      </c>
      <c r="K6" s="424">
        <f>'T8.2'!K7</f>
        <v>0.1</v>
      </c>
      <c r="L6" s="446">
        <f>'T8.2'!L7</f>
        <v>0</v>
      </c>
      <c r="M6" s="446">
        <f>'T8.2'!M7</f>
        <v>0</v>
      </c>
      <c r="N6" s="424">
        <f>'T8.2'!N7</f>
        <v>0.2</v>
      </c>
      <c r="O6" s="424">
        <f>'T8.2'!O7</f>
        <v>0.1</v>
      </c>
      <c r="P6" s="424">
        <f>'T8.2'!P7</f>
        <v>0.1</v>
      </c>
    </row>
    <row r="7" spans="1:16" ht="15.75">
      <c r="A7" s="3"/>
      <c r="B7" s="15" t="s">
        <v>44</v>
      </c>
      <c r="C7" s="67" t="str">
        <f>'T8.2'!C39</f>
        <v>-</v>
      </c>
      <c r="D7" s="387">
        <f>'T8.2'!D39</f>
        <v>0.068</v>
      </c>
      <c r="E7" s="67">
        <f>'T8.2'!E39</f>
        <v>0.657</v>
      </c>
      <c r="F7" s="424">
        <f>'T8.2'!F39</f>
        <v>0.33</v>
      </c>
      <c r="G7" s="446">
        <f>'T8.2'!G39</f>
        <v>0</v>
      </c>
      <c r="H7" s="446">
        <f>'T8.2'!H39</f>
        <v>0</v>
      </c>
      <c r="I7" s="446">
        <f>'T8.2'!I39</f>
        <v>0</v>
      </c>
      <c r="J7" s="446">
        <f>'T8.2'!J39</f>
        <v>0</v>
      </c>
      <c r="K7" s="446">
        <f>'T8.2'!K39</f>
        <v>0</v>
      </c>
      <c r="L7" s="446">
        <f>'T8.2'!L39</f>
        <v>0</v>
      </c>
      <c r="M7" s="446">
        <f>'T8.2'!M39</f>
        <v>0</v>
      </c>
      <c r="N7" s="446">
        <f>'T8.2'!N39</f>
        <v>0</v>
      </c>
      <c r="O7" s="424">
        <f>'T8.2'!O39</f>
        <v>0.2</v>
      </c>
      <c r="P7" s="446">
        <f>'T8.2'!P39</f>
        <v>0</v>
      </c>
    </row>
    <row r="8" spans="1:16" ht="15.75">
      <c r="A8" s="3"/>
      <c r="B8" s="15" t="s">
        <v>46</v>
      </c>
      <c r="C8" s="51">
        <v>21.039</v>
      </c>
      <c r="D8" s="153">
        <v>23.704</v>
      </c>
      <c r="E8" s="178">
        <v>27.717</v>
      </c>
      <c r="F8" s="425">
        <v>21.423</v>
      </c>
      <c r="G8" s="425">
        <v>6.203</v>
      </c>
      <c r="H8" s="426">
        <v>5.64</v>
      </c>
      <c r="I8" s="426">
        <v>1.943</v>
      </c>
      <c r="J8" s="426">
        <v>0.084</v>
      </c>
      <c r="K8" s="426">
        <v>0.1</v>
      </c>
      <c r="L8" s="47">
        <v>0</v>
      </c>
      <c r="M8" s="47">
        <v>0</v>
      </c>
      <c r="N8" s="47">
        <v>0</v>
      </c>
      <c r="O8" s="424">
        <v>1</v>
      </c>
      <c r="P8" s="424">
        <v>2</v>
      </c>
    </row>
    <row r="9" spans="1:16" ht="15.75">
      <c r="A9" s="3"/>
      <c r="B9" s="15" t="s">
        <v>48</v>
      </c>
      <c r="C9" s="51">
        <v>4.84</v>
      </c>
      <c r="D9" s="153">
        <v>4.86</v>
      </c>
      <c r="E9" s="178">
        <v>5.363</v>
      </c>
      <c r="F9" s="425">
        <v>5.75</v>
      </c>
      <c r="G9" s="425">
        <v>6.852</v>
      </c>
      <c r="H9" s="426">
        <v>6.94</v>
      </c>
      <c r="I9" s="426">
        <v>11.649</v>
      </c>
      <c r="J9" s="426">
        <v>15.466</v>
      </c>
      <c r="K9" s="426">
        <v>15.1</v>
      </c>
      <c r="L9" s="426">
        <v>15.4</v>
      </c>
      <c r="M9" s="426">
        <v>14.9</v>
      </c>
      <c r="N9" s="426">
        <v>15.3</v>
      </c>
      <c r="O9" s="427">
        <v>15.1</v>
      </c>
      <c r="P9" s="427">
        <v>17.6</v>
      </c>
    </row>
    <row r="10" spans="1:16" ht="15.75">
      <c r="A10" s="3"/>
      <c r="B10" s="15" t="s">
        <v>51</v>
      </c>
      <c r="C10" s="51">
        <v>11.41</v>
      </c>
      <c r="D10" s="153">
        <v>11.93</v>
      </c>
      <c r="E10" s="178">
        <v>12.411</v>
      </c>
      <c r="F10" s="425">
        <v>15.435</v>
      </c>
      <c r="G10" s="425">
        <v>14.379</v>
      </c>
      <c r="H10" s="426">
        <v>15.157</v>
      </c>
      <c r="I10" s="426">
        <v>15.104</v>
      </c>
      <c r="J10" s="426">
        <v>16.489</v>
      </c>
      <c r="K10" s="426">
        <v>17.2</v>
      </c>
      <c r="L10" s="426">
        <v>17.4</v>
      </c>
      <c r="M10" s="426">
        <v>16.8</v>
      </c>
      <c r="N10" s="426">
        <v>17.9</v>
      </c>
      <c r="O10" s="428">
        <v>18</v>
      </c>
      <c r="P10" s="427">
        <v>20.1</v>
      </c>
    </row>
    <row r="11" spans="1:16" ht="15.75">
      <c r="A11" s="3"/>
      <c r="B11" s="15" t="s">
        <v>59</v>
      </c>
      <c r="C11" s="51">
        <v>104.248</v>
      </c>
      <c r="D11" s="153">
        <v>103.787</v>
      </c>
      <c r="E11" s="178">
        <v>107.289</v>
      </c>
      <c r="F11" s="425">
        <v>107.367</v>
      </c>
      <c r="G11" s="425">
        <v>102.92</v>
      </c>
      <c r="H11" s="425">
        <f>45.853+6.745+0.022+21.819+7.424+20.986</f>
        <v>102.849</v>
      </c>
      <c r="I11" s="425">
        <v>122.804</v>
      </c>
      <c r="J11" s="426">
        <f>8.706+8.643+24.286+28.443+53.79+7.417</f>
        <v>131.285</v>
      </c>
      <c r="K11" s="426">
        <f>9.1+25.2+9.1+29.3+58.1+7.9</f>
        <v>138.70000000000002</v>
      </c>
      <c r="L11" s="426">
        <v>129.9</v>
      </c>
      <c r="M11" s="426">
        <v>122.2</v>
      </c>
      <c r="N11" s="426">
        <v>128.6</v>
      </c>
      <c r="O11" s="427">
        <f>9+19.7+8.6+25.1+55.6+7.9</f>
        <v>125.9</v>
      </c>
      <c r="P11" s="427">
        <v>130.9</v>
      </c>
    </row>
    <row r="12" spans="1:16" ht="7.5" customHeight="1">
      <c r="A12" s="3"/>
      <c r="C12" s="51"/>
      <c r="D12" s="153"/>
      <c r="E12" s="178"/>
      <c r="F12" s="425"/>
      <c r="G12" s="429"/>
      <c r="H12" s="427"/>
      <c r="I12" s="427" t="s">
        <v>83</v>
      </c>
      <c r="J12" s="430" t="s">
        <v>83</v>
      </c>
      <c r="K12" s="430"/>
      <c r="L12" s="426"/>
      <c r="M12" s="426"/>
      <c r="N12" s="426"/>
      <c r="O12" s="427"/>
      <c r="P12" s="427"/>
    </row>
    <row r="13" spans="1:16" ht="15.75">
      <c r="A13" s="3"/>
      <c r="B13" s="15" t="s">
        <v>60</v>
      </c>
      <c r="C13" s="51">
        <v>1402.625</v>
      </c>
      <c r="D13" s="153">
        <v>1258.405</v>
      </c>
      <c r="E13" s="178">
        <v>1448.294</v>
      </c>
      <c r="F13" s="425">
        <v>1465.222</v>
      </c>
      <c r="G13" s="425">
        <v>1535.57</v>
      </c>
      <c r="H13" s="425">
        <v>1427.065</v>
      </c>
      <c r="I13" s="425">
        <v>1284.469</v>
      </c>
      <c r="J13" s="425">
        <v>1207.127</v>
      </c>
      <c r="K13" s="425">
        <v>1143.5</v>
      </c>
      <c r="L13" s="426">
        <v>1080</v>
      </c>
      <c r="M13" s="426">
        <v>1003.3</v>
      </c>
      <c r="N13" s="426">
        <v>820.9</v>
      </c>
      <c r="O13" s="427">
        <v>828.5</v>
      </c>
      <c r="P13" s="428">
        <v>870</v>
      </c>
    </row>
    <row r="14" spans="1:16" ht="15.75">
      <c r="A14" s="3"/>
      <c r="B14" s="15" t="s">
        <v>61</v>
      </c>
      <c r="C14" s="51">
        <v>331.682</v>
      </c>
      <c r="D14" s="153">
        <v>325.035</v>
      </c>
      <c r="E14" s="178">
        <v>338.463</v>
      </c>
      <c r="F14" s="425">
        <v>387.84</v>
      </c>
      <c r="G14" s="425">
        <v>396.536</v>
      </c>
      <c r="H14" s="425">
        <v>372.263</v>
      </c>
      <c r="I14" s="425">
        <v>433.003</v>
      </c>
      <c r="J14" s="425">
        <v>570.656</v>
      </c>
      <c r="K14" s="425">
        <v>521.9</v>
      </c>
      <c r="L14" s="426">
        <v>514.7</v>
      </c>
      <c r="M14" s="426">
        <v>488.8</v>
      </c>
      <c r="N14" s="426">
        <v>565.8</v>
      </c>
      <c r="O14" s="427">
        <v>607.4</v>
      </c>
      <c r="P14" s="427">
        <v>606.3</v>
      </c>
    </row>
    <row r="15" spans="1:16" ht="15.75">
      <c r="A15" s="3"/>
      <c r="B15" s="15" t="s">
        <v>89</v>
      </c>
      <c r="C15" s="51">
        <v>34.548</v>
      </c>
      <c r="D15" s="153">
        <v>33.461</v>
      </c>
      <c r="E15" s="178">
        <v>1.098</v>
      </c>
      <c r="F15" s="425">
        <v>28.244</v>
      </c>
      <c r="G15" s="425">
        <v>0.002</v>
      </c>
      <c r="H15" s="47">
        <v>0</v>
      </c>
      <c r="I15" s="431">
        <v>0.024</v>
      </c>
      <c r="J15" s="432">
        <v>78.079</v>
      </c>
      <c r="K15" s="432">
        <v>112.7</v>
      </c>
      <c r="L15" s="426">
        <v>114.9</v>
      </c>
      <c r="M15" s="426">
        <v>111.1</v>
      </c>
      <c r="N15" s="426">
        <v>149.4</v>
      </c>
      <c r="O15" s="427">
        <v>158.2</v>
      </c>
      <c r="P15" s="427">
        <v>175.4</v>
      </c>
    </row>
    <row r="16" spans="1:16" ht="15.75">
      <c r="A16" s="3"/>
      <c r="B16" s="15" t="s">
        <v>62</v>
      </c>
      <c r="C16" s="51">
        <v>428.033</v>
      </c>
      <c r="D16" s="153">
        <v>492.026</v>
      </c>
      <c r="E16" s="178">
        <v>509.827</v>
      </c>
      <c r="F16" s="425">
        <v>475.013</v>
      </c>
      <c r="G16" s="425">
        <v>466.534</v>
      </c>
      <c r="H16" s="426">
        <v>451.679</v>
      </c>
      <c r="I16" s="426">
        <v>413.876</v>
      </c>
      <c r="J16" s="426">
        <v>407.691</v>
      </c>
      <c r="K16" s="426">
        <v>352.4</v>
      </c>
      <c r="L16" s="426">
        <v>326</v>
      </c>
      <c r="M16" s="426">
        <v>247.7</v>
      </c>
      <c r="N16" s="426">
        <v>274.6</v>
      </c>
      <c r="O16" s="427">
        <v>276.5</v>
      </c>
      <c r="P16" s="427">
        <v>280.7</v>
      </c>
    </row>
    <row r="17" spans="1:16" ht="15.75">
      <c r="A17" s="3"/>
      <c r="B17" s="15" t="s">
        <v>63</v>
      </c>
      <c r="C17" s="51">
        <v>65.548</v>
      </c>
      <c r="D17" s="153">
        <v>286.408</v>
      </c>
      <c r="E17" s="178">
        <v>334.497</v>
      </c>
      <c r="F17" s="425">
        <v>377.854</v>
      </c>
      <c r="G17" s="425">
        <v>396.745</v>
      </c>
      <c r="H17" s="426">
        <v>436.393</v>
      </c>
      <c r="I17" s="426">
        <v>461.556</v>
      </c>
      <c r="J17" s="426">
        <v>448.049</v>
      </c>
      <c r="K17" s="426">
        <v>358.6</v>
      </c>
      <c r="L17" s="426">
        <v>305.1</v>
      </c>
      <c r="M17" s="426">
        <v>301.8</v>
      </c>
      <c r="N17" s="426">
        <v>342.8</v>
      </c>
      <c r="O17" s="427">
        <v>331.6</v>
      </c>
      <c r="P17" s="427">
        <v>308.7</v>
      </c>
    </row>
    <row r="18" spans="1:16" ht="7.5" customHeight="1">
      <c r="A18" s="3"/>
      <c r="C18" s="51"/>
      <c r="D18" s="153"/>
      <c r="E18" s="178"/>
      <c r="F18" s="425"/>
      <c r="G18" s="425"/>
      <c r="H18" s="427"/>
      <c r="I18" s="427" t="s">
        <v>83</v>
      </c>
      <c r="J18" s="430" t="s">
        <v>84</v>
      </c>
      <c r="K18" s="430"/>
      <c r="L18" s="426"/>
      <c r="M18" s="426"/>
      <c r="N18" s="426"/>
      <c r="O18" s="427"/>
      <c r="P18" s="427"/>
    </row>
    <row r="19" spans="2:16" ht="18">
      <c r="B19" s="15" t="s">
        <v>477</v>
      </c>
      <c r="C19" s="51">
        <v>133.389</v>
      </c>
      <c r="D19" s="153">
        <f>81.153+161.351+0.049</f>
        <v>242.55300000000003</v>
      </c>
      <c r="E19" s="178">
        <v>428.746</v>
      </c>
      <c r="F19" s="425">
        <v>377.026</v>
      </c>
      <c r="G19" s="425">
        <v>421.295</v>
      </c>
      <c r="H19" s="425">
        <v>457.87699999999995</v>
      </c>
      <c r="I19" s="425">
        <v>426.102</v>
      </c>
      <c r="J19" s="425">
        <f>99.673+293.1</f>
        <v>392.773</v>
      </c>
      <c r="K19" s="425">
        <f>104.6+219.6</f>
        <v>324.2</v>
      </c>
      <c r="L19" s="426">
        <v>323.9</v>
      </c>
      <c r="M19" s="426">
        <v>308.2</v>
      </c>
      <c r="N19" s="426">
        <v>352.8</v>
      </c>
      <c r="O19" s="428">
        <v>367</v>
      </c>
      <c r="P19" s="427">
        <v>370.1</v>
      </c>
    </row>
    <row r="20" spans="2:16" ht="15">
      <c r="B20" s="15" t="s">
        <v>64</v>
      </c>
      <c r="C20" s="51">
        <v>266.773</v>
      </c>
      <c r="D20" s="153">
        <v>247.316</v>
      </c>
      <c r="E20" s="178">
        <v>315.997</v>
      </c>
      <c r="F20" s="425">
        <v>361.351</v>
      </c>
      <c r="G20" s="425">
        <v>345.123</v>
      </c>
      <c r="H20" s="425">
        <v>324.281</v>
      </c>
      <c r="I20" s="425">
        <v>326.47</v>
      </c>
      <c r="J20" s="425">
        <v>347.002</v>
      </c>
      <c r="K20" s="425">
        <v>337.1</v>
      </c>
      <c r="L20" s="426">
        <v>269.4</v>
      </c>
      <c r="M20" s="426">
        <v>212.6</v>
      </c>
      <c r="N20" s="426">
        <v>211.9</v>
      </c>
      <c r="O20" s="427">
        <v>208.1</v>
      </c>
      <c r="P20" s="427">
        <v>203.5</v>
      </c>
    </row>
    <row r="21" spans="2:16" ht="15">
      <c r="B21" s="15" t="s">
        <v>126</v>
      </c>
      <c r="C21" s="51">
        <v>4.12</v>
      </c>
      <c r="D21" s="388">
        <v>0</v>
      </c>
      <c r="E21" s="178">
        <v>0</v>
      </c>
      <c r="F21" s="47">
        <v>0</v>
      </c>
      <c r="G21" s="47">
        <v>0</v>
      </c>
      <c r="H21" s="47">
        <v>0</v>
      </c>
      <c r="I21" s="47">
        <v>0</v>
      </c>
      <c r="J21" s="47">
        <v>0</v>
      </c>
      <c r="K21" s="47">
        <v>0</v>
      </c>
      <c r="L21" s="426">
        <v>0.1</v>
      </c>
      <c r="M21" s="47">
        <v>0</v>
      </c>
      <c r="N21" s="47">
        <v>0</v>
      </c>
      <c r="O21" s="47">
        <v>0</v>
      </c>
      <c r="P21" s="47">
        <v>0</v>
      </c>
    </row>
    <row r="22" spans="2:16" ht="15">
      <c r="B22" s="15" t="s">
        <v>68</v>
      </c>
      <c r="C22" s="51">
        <v>100.48</v>
      </c>
      <c r="D22" s="153">
        <v>135.125</v>
      </c>
      <c r="E22" s="178">
        <v>265.94</v>
      </c>
      <c r="F22" s="425">
        <v>293.383</v>
      </c>
      <c r="G22" s="425">
        <v>308.804</v>
      </c>
      <c r="H22" s="425">
        <v>299.271</v>
      </c>
      <c r="I22" s="425">
        <v>279.87</v>
      </c>
      <c r="J22" s="425">
        <v>243.065</v>
      </c>
      <c r="K22" s="425">
        <v>220.2</v>
      </c>
      <c r="L22" s="426">
        <v>212.3</v>
      </c>
      <c r="M22" s="426">
        <v>201.2</v>
      </c>
      <c r="N22" s="426">
        <v>222.2</v>
      </c>
      <c r="O22" s="427">
        <v>239.7</v>
      </c>
      <c r="P22" s="427">
        <v>257.4</v>
      </c>
    </row>
    <row r="23" spans="2:16" ht="15">
      <c r="B23" s="15" t="s">
        <v>72</v>
      </c>
      <c r="C23" s="51">
        <v>24.958</v>
      </c>
      <c r="D23" s="153">
        <v>24.097</v>
      </c>
      <c r="E23" s="178">
        <v>19.047</v>
      </c>
      <c r="F23" s="425">
        <v>53.876</v>
      </c>
      <c r="G23" s="425">
        <v>0.058</v>
      </c>
      <c r="H23" s="425">
        <v>0.084</v>
      </c>
      <c r="I23" s="425">
        <v>82.46</v>
      </c>
      <c r="J23" s="425">
        <v>76.948</v>
      </c>
      <c r="K23" s="425">
        <v>84</v>
      </c>
      <c r="L23" s="426">
        <v>56.4</v>
      </c>
      <c r="M23" s="426">
        <v>52.4</v>
      </c>
      <c r="N23" s="426">
        <v>47.2</v>
      </c>
      <c r="O23" s="427">
        <v>39.8</v>
      </c>
      <c r="P23" s="427">
        <v>48.2</v>
      </c>
    </row>
    <row r="24" spans="2:16" ht="15">
      <c r="B24" s="15" t="s">
        <v>403</v>
      </c>
      <c r="C24" s="51">
        <v>18.441</v>
      </c>
      <c r="D24" s="153">
        <v>20.629</v>
      </c>
      <c r="E24" s="382">
        <v>14.74</v>
      </c>
      <c r="F24" s="425">
        <v>15.466</v>
      </c>
      <c r="G24" s="425">
        <v>14.235</v>
      </c>
      <c r="H24" s="425">
        <v>14.273</v>
      </c>
      <c r="I24" s="425">
        <v>15.858</v>
      </c>
      <c r="J24" s="425">
        <v>11.949</v>
      </c>
      <c r="K24" s="425">
        <v>9.4</v>
      </c>
      <c r="L24" s="47">
        <v>0</v>
      </c>
      <c r="M24" s="47">
        <v>0</v>
      </c>
      <c r="N24" s="47">
        <v>0</v>
      </c>
      <c r="O24" s="47">
        <v>0</v>
      </c>
      <c r="P24" s="47">
        <v>0</v>
      </c>
    </row>
    <row r="25" spans="2:16" ht="15">
      <c r="B25" s="15" t="s">
        <v>65</v>
      </c>
      <c r="C25" s="51">
        <v>81.204</v>
      </c>
      <c r="D25" s="153">
        <v>82.783</v>
      </c>
      <c r="E25" s="178">
        <v>177.314</v>
      </c>
      <c r="F25" s="425">
        <v>266.226</v>
      </c>
      <c r="G25" s="425">
        <v>209.736</v>
      </c>
      <c r="H25" s="425">
        <v>170.076</v>
      </c>
      <c r="I25" s="425">
        <v>184.03</v>
      </c>
      <c r="J25" s="425">
        <v>172.637</v>
      </c>
      <c r="K25" s="425">
        <v>150.9</v>
      </c>
      <c r="L25" s="426">
        <v>115</v>
      </c>
      <c r="M25" s="426">
        <v>99.7</v>
      </c>
      <c r="N25" s="426">
        <v>103.4</v>
      </c>
      <c r="O25" s="427">
        <v>70.7</v>
      </c>
      <c r="P25" s="427">
        <v>85.5</v>
      </c>
    </row>
    <row r="26" spans="2:16" ht="15">
      <c r="B26" s="15" t="s">
        <v>488</v>
      </c>
      <c r="C26" s="178">
        <v>0</v>
      </c>
      <c r="D26" s="388">
        <v>0</v>
      </c>
      <c r="E26" s="178">
        <v>0</v>
      </c>
      <c r="F26" s="47">
        <v>0</v>
      </c>
      <c r="G26" s="425">
        <v>33.8</v>
      </c>
      <c r="H26" s="425">
        <v>42</v>
      </c>
      <c r="I26" s="425">
        <v>53.1</v>
      </c>
      <c r="J26" s="425">
        <v>56.3</v>
      </c>
      <c r="K26" s="425">
        <v>39.4</v>
      </c>
      <c r="L26" s="426">
        <v>33.4</v>
      </c>
      <c r="M26" s="426">
        <v>26.5</v>
      </c>
      <c r="N26" s="426">
        <v>24.4</v>
      </c>
      <c r="O26" s="427">
        <v>25.6</v>
      </c>
      <c r="P26" s="427">
        <v>23.8</v>
      </c>
    </row>
    <row r="27" spans="2:16" ht="15">
      <c r="B27" s="15" t="s">
        <v>69</v>
      </c>
      <c r="C27" s="51">
        <v>33.2</v>
      </c>
      <c r="D27" s="153">
        <v>34.489</v>
      </c>
      <c r="E27" s="178">
        <v>39.216</v>
      </c>
      <c r="F27" s="425">
        <v>42.247</v>
      </c>
      <c r="G27" s="425">
        <v>44.204</v>
      </c>
      <c r="H27" s="425">
        <v>42.776</v>
      </c>
      <c r="I27" s="425">
        <v>40.959</v>
      </c>
      <c r="J27" s="425">
        <v>38.69</v>
      </c>
      <c r="K27" s="425">
        <v>30.4</v>
      </c>
      <c r="L27" s="426">
        <v>19.9</v>
      </c>
      <c r="M27" s="426">
        <v>14.6</v>
      </c>
      <c r="N27" s="426">
        <v>13.2</v>
      </c>
      <c r="O27" s="427">
        <v>11.9</v>
      </c>
      <c r="P27" s="428">
        <v>10</v>
      </c>
    </row>
    <row r="28" spans="2:16" ht="15">
      <c r="B28" s="15" t="s">
        <v>134</v>
      </c>
      <c r="C28" s="178">
        <v>0</v>
      </c>
      <c r="D28" s="388">
        <v>0</v>
      </c>
      <c r="E28" s="178">
        <v>0</v>
      </c>
      <c r="F28" s="425">
        <v>0.557</v>
      </c>
      <c r="G28" s="426">
        <v>0</v>
      </c>
      <c r="H28" s="425">
        <v>12.401</v>
      </c>
      <c r="I28" s="47">
        <v>0</v>
      </c>
      <c r="J28" s="47">
        <v>0</v>
      </c>
      <c r="K28" s="425">
        <v>0.1</v>
      </c>
      <c r="L28" s="47">
        <v>0</v>
      </c>
      <c r="M28" s="47">
        <v>0</v>
      </c>
      <c r="N28" s="426">
        <v>0.1</v>
      </c>
      <c r="O28" s="47">
        <v>0</v>
      </c>
      <c r="P28" s="47">
        <v>0</v>
      </c>
    </row>
    <row r="29" spans="2:16" ht="15">
      <c r="B29" s="15" t="s">
        <v>66</v>
      </c>
      <c r="C29" s="51">
        <v>121.631</v>
      </c>
      <c r="D29" s="153">
        <v>127.558</v>
      </c>
      <c r="E29" s="382">
        <v>143.698</v>
      </c>
      <c r="F29" s="431">
        <v>169.246</v>
      </c>
      <c r="G29" s="425">
        <v>182.665</v>
      </c>
      <c r="H29" s="425">
        <v>169.929</v>
      </c>
      <c r="I29" s="425">
        <v>171.15</v>
      </c>
      <c r="J29" s="425">
        <v>167.16</v>
      </c>
      <c r="K29" s="425">
        <v>151.8</v>
      </c>
      <c r="L29" s="426">
        <v>100.4</v>
      </c>
      <c r="M29" s="426">
        <v>68.3</v>
      </c>
      <c r="N29" s="426">
        <v>49.4</v>
      </c>
      <c r="O29" s="428">
        <v>50</v>
      </c>
      <c r="P29" s="427">
        <v>52</v>
      </c>
    </row>
    <row r="30" spans="2:16" ht="15">
      <c r="B30" s="15" t="s">
        <v>67</v>
      </c>
      <c r="C30" s="141">
        <v>0</v>
      </c>
      <c r="D30" s="388">
        <v>0</v>
      </c>
      <c r="E30" s="178">
        <v>0</v>
      </c>
      <c r="F30" s="47">
        <v>0</v>
      </c>
      <c r="G30" s="47">
        <v>0</v>
      </c>
      <c r="H30" s="47">
        <v>0</v>
      </c>
      <c r="I30" s="47">
        <v>0</v>
      </c>
      <c r="J30" s="47">
        <v>0</v>
      </c>
      <c r="K30" s="47">
        <v>0</v>
      </c>
      <c r="L30" s="426">
        <v>0.2</v>
      </c>
      <c r="M30" s="47">
        <v>0</v>
      </c>
      <c r="N30" s="47">
        <v>0</v>
      </c>
      <c r="O30" s="47">
        <v>0</v>
      </c>
      <c r="P30" s="47">
        <v>0</v>
      </c>
    </row>
    <row r="31" spans="2:16" ht="15">
      <c r="B31" s="15" t="s">
        <v>489</v>
      </c>
      <c r="C31" s="141">
        <v>0</v>
      </c>
      <c r="D31" s="388">
        <v>0</v>
      </c>
      <c r="E31" s="178">
        <v>0</v>
      </c>
      <c r="F31" s="47">
        <v>0</v>
      </c>
      <c r="G31" s="47">
        <v>0</v>
      </c>
      <c r="H31" s="47">
        <v>0</v>
      </c>
      <c r="I31" s="47">
        <v>0</v>
      </c>
      <c r="J31" s="47">
        <v>0</v>
      </c>
      <c r="K31" s="47">
        <v>0</v>
      </c>
      <c r="L31" s="426">
        <v>0.3</v>
      </c>
      <c r="M31" s="426">
        <v>0.2</v>
      </c>
      <c r="N31" s="426">
        <v>0.9</v>
      </c>
      <c r="O31" s="427">
        <v>3.6</v>
      </c>
      <c r="P31" s="427">
        <v>1.8</v>
      </c>
    </row>
    <row r="32" spans="2:16" ht="15">
      <c r="B32" s="15" t="s">
        <v>127</v>
      </c>
      <c r="C32" s="51">
        <v>2.823</v>
      </c>
      <c r="D32" s="153">
        <v>3.528</v>
      </c>
      <c r="E32" s="178">
        <v>0.748</v>
      </c>
      <c r="F32" s="425">
        <v>0.341</v>
      </c>
      <c r="G32" s="47">
        <v>0</v>
      </c>
      <c r="H32" s="47">
        <v>0</v>
      </c>
      <c r="I32" s="47">
        <v>0</v>
      </c>
      <c r="J32" s="47">
        <v>0</v>
      </c>
      <c r="K32" s="432">
        <v>17.2</v>
      </c>
      <c r="L32" s="426">
        <v>24.4</v>
      </c>
      <c r="M32" s="426">
        <v>23.3</v>
      </c>
      <c r="N32" s="426">
        <v>13.6</v>
      </c>
      <c r="O32" s="47">
        <v>0</v>
      </c>
      <c r="P32" s="47">
        <v>0</v>
      </c>
    </row>
    <row r="33" spans="2:16" ht="15">
      <c r="B33" s="15" t="s">
        <v>71</v>
      </c>
      <c r="C33" s="51">
        <v>72.252</v>
      </c>
      <c r="D33" s="153">
        <v>69.123</v>
      </c>
      <c r="E33" s="178">
        <v>66.187</v>
      </c>
      <c r="F33" s="425">
        <v>77.305</v>
      </c>
      <c r="G33" s="425">
        <v>117.296</v>
      </c>
      <c r="H33" s="425">
        <v>192.591</v>
      </c>
      <c r="I33" s="425">
        <v>202.642</v>
      </c>
      <c r="J33" s="425">
        <v>166.454</v>
      </c>
      <c r="K33" s="425">
        <v>161.6</v>
      </c>
      <c r="L33" s="426">
        <v>156.3</v>
      </c>
      <c r="M33" s="426">
        <v>143.4</v>
      </c>
      <c r="N33" s="426">
        <v>139.6</v>
      </c>
      <c r="O33" s="427">
        <v>173.6</v>
      </c>
      <c r="P33" s="427">
        <v>182.6</v>
      </c>
    </row>
    <row r="34" spans="1:16" ht="7.5" customHeight="1">
      <c r="A34" s="3"/>
      <c r="C34" s="65"/>
      <c r="D34" s="137"/>
      <c r="E34" s="178"/>
      <c r="F34" s="425"/>
      <c r="G34" s="425"/>
      <c r="H34" s="427"/>
      <c r="I34" s="427"/>
      <c r="J34" s="430"/>
      <c r="K34" s="430"/>
      <c r="L34" s="430"/>
      <c r="M34" s="430"/>
      <c r="N34" s="430"/>
      <c r="O34" s="427"/>
      <c r="P34" s="427"/>
    </row>
    <row r="35" spans="2:16" s="3" customFormat="1" ht="15.75">
      <c r="B35" s="3" t="s">
        <v>130</v>
      </c>
      <c r="C35" s="70">
        <f aca="true" t="shared" si="0" ref="C35:H35">SUM(C6:C33)</f>
        <v>3268.55</v>
      </c>
      <c r="D35" s="155">
        <f t="shared" si="0"/>
        <v>3531.5579999999995</v>
      </c>
      <c r="E35" s="209">
        <f t="shared" si="0"/>
        <v>4261.170999999999</v>
      </c>
      <c r="F35" s="433">
        <f t="shared" si="0"/>
        <v>4546.678</v>
      </c>
      <c r="G35" s="433">
        <f t="shared" si="0"/>
        <v>4607.068</v>
      </c>
      <c r="H35" s="433">
        <f t="shared" si="0"/>
        <v>4544.676</v>
      </c>
      <c r="I35" s="433">
        <f aca="true" t="shared" si="1" ref="I35:P35">SUM(I6:I33)</f>
        <v>4527.0689999999995</v>
      </c>
      <c r="J35" s="433">
        <f t="shared" si="1"/>
        <v>4547.9039999999995</v>
      </c>
      <c r="K35" s="433">
        <f t="shared" si="1"/>
        <v>4186.599999999999</v>
      </c>
      <c r="L35" s="433">
        <f t="shared" si="1"/>
        <v>3815.400000000001</v>
      </c>
      <c r="M35" s="433">
        <f t="shared" si="1"/>
        <v>3456.9999999999995</v>
      </c>
      <c r="N35" s="433">
        <f t="shared" si="1"/>
        <v>3494.2</v>
      </c>
      <c r="O35" s="433">
        <f t="shared" si="1"/>
        <v>3552.4999999999995</v>
      </c>
      <c r="P35" s="433">
        <f t="shared" si="1"/>
        <v>3646.7</v>
      </c>
    </row>
    <row r="36" spans="1:16" ht="7.5" customHeight="1">
      <c r="A36" s="3"/>
      <c r="C36" s="65"/>
      <c r="D36" s="205"/>
      <c r="E36" s="178"/>
      <c r="F36" s="425"/>
      <c r="G36" s="425"/>
      <c r="H36" s="427"/>
      <c r="I36" s="427"/>
      <c r="J36" s="430"/>
      <c r="K36" s="430"/>
      <c r="L36" s="430"/>
      <c r="M36" s="430"/>
      <c r="N36" s="430"/>
      <c r="O36" s="427"/>
      <c r="P36" s="427"/>
    </row>
    <row r="37" spans="2:16" ht="15">
      <c r="B37" s="33" t="s">
        <v>73</v>
      </c>
      <c r="C37" s="68">
        <f>0.811+19.486</f>
        <v>20.297</v>
      </c>
      <c r="D37" s="173">
        <f>0.463+18.323</f>
        <v>18.786</v>
      </c>
      <c r="E37" s="178">
        <v>13.737</v>
      </c>
      <c r="F37" s="425">
        <v>13.238</v>
      </c>
      <c r="G37" s="425">
        <v>9.118</v>
      </c>
      <c r="H37" s="426">
        <v>10.334</v>
      </c>
      <c r="I37" s="426">
        <v>7.449</v>
      </c>
      <c r="J37" s="426">
        <v>6.348</v>
      </c>
      <c r="K37" s="426">
        <v>5.6</v>
      </c>
      <c r="L37" s="426">
        <v>5.4</v>
      </c>
      <c r="M37" s="426">
        <v>9.2</v>
      </c>
      <c r="N37" s="426">
        <v>17</v>
      </c>
      <c r="O37" s="427">
        <v>28.3</v>
      </c>
      <c r="P37" s="427">
        <v>36.4</v>
      </c>
    </row>
    <row r="38" spans="2:16" ht="15">
      <c r="B38" s="15" t="s">
        <v>133</v>
      </c>
      <c r="C38" s="51">
        <v>25.218</v>
      </c>
      <c r="D38" s="173">
        <v>25.759</v>
      </c>
      <c r="E38" s="178">
        <v>23.958</v>
      </c>
      <c r="F38" s="425">
        <v>18.076</v>
      </c>
      <c r="G38" s="425">
        <v>29.376</v>
      </c>
      <c r="H38" s="426">
        <v>29.713</v>
      </c>
      <c r="I38" s="426">
        <v>21.84</v>
      </c>
      <c r="J38" s="426">
        <v>18.455</v>
      </c>
      <c r="K38" s="426">
        <v>16.7</v>
      </c>
      <c r="L38" s="426">
        <v>13.8</v>
      </c>
      <c r="M38" s="426">
        <v>11</v>
      </c>
      <c r="N38" s="426">
        <v>11</v>
      </c>
      <c r="O38" s="427">
        <v>11.1</v>
      </c>
      <c r="P38" s="428">
        <v>4</v>
      </c>
    </row>
    <row r="39" spans="3:16" ht="15">
      <c r="C39" s="51"/>
      <c r="D39" s="137"/>
      <c r="E39" s="178"/>
      <c r="F39" s="425"/>
      <c r="G39" s="425"/>
      <c r="H39" s="427"/>
      <c r="I39" s="427"/>
      <c r="J39" s="430"/>
      <c r="K39" s="430"/>
      <c r="L39" s="430"/>
      <c r="M39" s="430"/>
      <c r="N39" s="430"/>
      <c r="O39" s="427"/>
      <c r="P39" s="427"/>
    </row>
    <row r="40" spans="1:17" ht="15.75">
      <c r="A40" s="3" t="s">
        <v>413</v>
      </c>
      <c r="C40" s="65"/>
      <c r="E40" s="206"/>
      <c r="F40" s="429"/>
      <c r="G40" s="429"/>
      <c r="H40" s="427"/>
      <c r="I40" s="427"/>
      <c r="J40" s="430"/>
      <c r="K40" s="430"/>
      <c r="L40" s="430"/>
      <c r="M40" s="430"/>
      <c r="N40" s="430"/>
      <c r="O40" s="427"/>
      <c r="P40" s="427"/>
      <c r="Q40" s="68"/>
    </row>
    <row r="41" spans="1:17" ht="15.75">
      <c r="A41" s="3"/>
      <c r="B41" s="15" t="s">
        <v>63</v>
      </c>
      <c r="C41" s="51">
        <v>418.912</v>
      </c>
      <c r="D41" s="153">
        <v>596.529</v>
      </c>
      <c r="E41" s="382">
        <v>694.224</v>
      </c>
      <c r="F41" s="431">
        <v>721.082</v>
      </c>
      <c r="G41" s="431">
        <v>590.737</v>
      </c>
      <c r="H41" s="434">
        <v>504.844</v>
      </c>
      <c r="I41" s="434">
        <v>469.623</v>
      </c>
      <c r="J41" s="434">
        <v>427.062</v>
      </c>
      <c r="K41" s="434">
        <v>402.7</v>
      </c>
      <c r="L41" s="434">
        <v>278.3</v>
      </c>
      <c r="M41" s="434">
        <v>224.6</v>
      </c>
      <c r="N41" s="434">
        <v>88.5</v>
      </c>
      <c r="O41" s="47">
        <v>0</v>
      </c>
      <c r="P41" s="47">
        <v>0</v>
      </c>
      <c r="Q41" s="68"/>
    </row>
    <row r="42" spans="1:17" ht="15.75">
      <c r="A42" s="3"/>
      <c r="B42" s="15" t="s">
        <v>404</v>
      </c>
      <c r="C42" s="51">
        <v>0.738</v>
      </c>
      <c r="D42" s="153">
        <v>0.049</v>
      </c>
      <c r="E42" s="178">
        <v>0</v>
      </c>
      <c r="F42" s="47">
        <v>0</v>
      </c>
      <c r="G42" s="47">
        <v>0</v>
      </c>
      <c r="H42" s="47">
        <v>0</v>
      </c>
      <c r="I42" s="431">
        <v>0.026</v>
      </c>
      <c r="J42" s="432">
        <v>11.811</v>
      </c>
      <c r="K42" s="432">
        <v>86.3</v>
      </c>
      <c r="L42" s="434">
        <v>91.7</v>
      </c>
      <c r="M42" s="434">
        <v>61.2</v>
      </c>
      <c r="N42" s="47">
        <v>0</v>
      </c>
      <c r="O42" s="47">
        <v>0</v>
      </c>
      <c r="P42" s="47">
        <v>0</v>
      </c>
      <c r="Q42" s="68"/>
    </row>
    <row r="43" spans="1:17" ht="15.75">
      <c r="A43" s="3"/>
      <c r="B43" s="15" t="s">
        <v>64</v>
      </c>
      <c r="C43" s="51">
        <v>0.132</v>
      </c>
      <c r="D43" s="388">
        <v>0</v>
      </c>
      <c r="E43" s="178">
        <v>0</v>
      </c>
      <c r="F43" s="47">
        <v>0</v>
      </c>
      <c r="G43" s="47">
        <v>0</v>
      </c>
      <c r="H43" s="47">
        <v>0</v>
      </c>
      <c r="I43" s="47">
        <v>0</v>
      </c>
      <c r="J43" s="47">
        <v>0</v>
      </c>
      <c r="K43" s="47">
        <v>0</v>
      </c>
      <c r="L43" s="47">
        <v>0</v>
      </c>
      <c r="M43" s="47">
        <v>0</v>
      </c>
      <c r="N43" s="47">
        <v>0</v>
      </c>
      <c r="O43" s="47">
        <v>0</v>
      </c>
      <c r="P43" s="47">
        <v>0</v>
      </c>
      <c r="Q43" s="68"/>
    </row>
    <row r="44" spans="1:17" ht="15.75">
      <c r="A44" s="3"/>
      <c r="B44" s="15" t="s">
        <v>126</v>
      </c>
      <c r="C44" s="178">
        <v>0</v>
      </c>
      <c r="D44" s="388">
        <v>0</v>
      </c>
      <c r="E44" s="178">
        <v>0</v>
      </c>
      <c r="F44" s="425">
        <v>85.006</v>
      </c>
      <c r="G44" s="425">
        <v>100.36</v>
      </c>
      <c r="H44" s="425">
        <v>97.539</v>
      </c>
      <c r="I44" s="425">
        <v>93.294</v>
      </c>
      <c r="J44" s="425">
        <v>94.118</v>
      </c>
      <c r="K44" s="425">
        <v>129</v>
      </c>
      <c r="L44" s="434">
        <v>34.3</v>
      </c>
      <c r="M44" s="47">
        <v>0</v>
      </c>
      <c r="N44" s="47">
        <v>0</v>
      </c>
      <c r="O44" s="47">
        <v>0</v>
      </c>
      <c r="P44" s="47">
        <v>0</v>
      </c>
      <c r="Q44" s="68"/>
    </row>
    <row r="45" spans="1:17" ht="15.75">
      <c r="A45" s="3"/>
      <c r="B45" s="15" t="s">
        <v>72</v>
      </c>
      <c r="C45" s="178">
        <v>0</v>
      </c>
      <c r="D45" s="388">
        <v>0</v>
      </c>
      <c r="E45" s="178">
        <v>0</v>
      </c>
      <c r="F45" s="425">
        <v>36.292</v>
      </c>
      <c r="G45" s="425">
        <v>50.884</v>
      </c>
      <c r="H45" s="425">
        <v>32.8</v>
      </c>
      <c r="I45" s="425">
        <v>4.873</v>
      </c>
      <c r="J45" s="47">
        <v>0</v>
      </c>
      <c r="K45" s="47">
        <v>0</v>
      </c>
      <c r="L45" s="47">
        <v>0</v>
      </c>
      <c r="M45" s="47">
        <v>0</v>
      </c>
      <c r="N45" s="47">
        <v>0</v>
      </c>
      <c r="O45" s="47">
        <v>0</v>
      </c>
      <c r="P45" s="47">
        <v>0</v>
      </c>
      <c r="Q45" s="68"/>
    </row>
    <row r="46" spans="1:16" ht="15.75">
      <c r="A46" s="3"/>
      <c r="B46" s="15" t="s">
        <v>403</v>
      </c>
      <c r="C46" s="178">
        <v>0</v>
      </c>
      <c r="D46" s="388">
        <v>0</v>
      </c>
      <c r="E46" s="178">
        <v>0</v>
      </c>
      <c r="F46" s="47">
        <v>0</v>
      </c>
      <c r="G46" s="47">
        <v>0</v>
      </c>
      <c r="H46" s="47">
        <v>0</v>
      </c>
      <c r="I46" s="425">
        <v>2.783</v>
      </c>
      <c r="J46" s="425">
        <v>58.563</v>
      </c>
      <c r="K46" s="425">
        <v>64</v>
      </c>
      <c r="L46" s="434">
        <v>51.3</v>
      </c>
      <c r="M46" s="434">
        <v>55</v>
      </c>
      <c r="N46" s="434">
        <v>70.6</v>
      </c>
      <c r="O46" s="427">
        <v>72.8</v>
      </c>
      <c r="P46" s="427">
        <v>69.5</v>
      </c>
    </row>
    <row r="47" spans="1:16" ht="7.5" customHeight="1">
      <c r="A47" s="3"/>
      <c r="C47" s="64"/>
      <c r="D47" s="157"/>
      <c r="E47" s="178"/>
      <c r="F47" s="431"/>
      <c r="G47" s="425"/>
      <c r="H47" s="427"/>
      <c r="I47" s="427"/>
      <c r="J47" s="430" t="s">
        <v>83</v>
      </c>
      <c r="K47" s="430" t="s">
        <v>83</v>
      </c>
      <c r="L47" s="430" t="s">
        <v>83</v>
      </c>
      <c r="M47" s="430" t="s">
        <v>83</v>
      </c>
      <c r="N47" s="430" t="s">
        <v>83</v>
      </c>
      <c r="O47" s="427"/>
      <c r="P47" s="427"/>
    </row>
    <row r="48" spans="1:16" ht="15.75">
      <c r="A48" s="3"/>
      <c r="B48" s="3" t="s">
        <v>130</v>
      </c>
      <c r="C48" s="147">
        <f aca="true" t="shared" si="2" ref="C48:P48">SUM(C41:C47)</f>
        <v>419.782</v>
      </c>
      <c r="D48" s="158">
        <f t="shared" si="2"/>
        <v>596.578</v>
      </c>
      <c r="E48" s="209">
        <f t="shared" si="2"/>
        <v>694.224</v>
      </c>
      <c r="F48" s="433">
        <f t="shared" si="2"/>
        <v>842.38</v>
      </c>
      <c r="G48" s="433">
        <f t="shared" si="2"/>
        <v>741.981</v>
      </c>
      <c r="H48" s="433">
        <f t="shared" si="2"/>
        <v>635.183</v>
      </c>
      <c r="I48" s="433">
        <f t="shared" si="2"/>
        <v>570.599</v>
      </c>
      <c r="J48" s="433">
        <f t="shared" si="2"/>
        <v>591.554</v>
      </c>
      <c r="K48" s="433">
        <f t="shared" si="2"/>
        <v>682</v>
      </c>
      <c r="L48" s="433">
        <f t="shared" si="2"/>
        <v>455.6</v>
      </c>
      <c r="M48" s="433">
        <f t="shared" si="2"/>
        <v>340.8</v>
      </c>
      <c r="N48" s="433">
        <f t="shared" si="2"/>
        <v>159.1</v>
      </c>
      <c r="O48" s="433">
        <f t="shared" si="2"/>
        <v>72.8</v>
      </c>
      <c r="P48" s="433">
        <f t="shared" si="2"/>
        <v>69.5</v>
      </c>
    </row>
    <row r="49" spans="1:16" ht="7.5" customHeight="1">
      <c r="A49" s="3"/>
      <c r="C49" s="64"/>
      <c r="D49" s="157"/>
      <c r="E49" s="178"/>
      <c r="F49" s="425"/>
      <c r="G49" s="425"/>
      <c r="H49" s="427"/>
      <c r="I49" s="427"/>
      <c r="J49" s="430"/>
      <c r="K49" s="430"/>
      <c r="L49" s="430"/>
      <c r="M49" s="430"/>
      <c r="N49" s="430"/>
      <c r="O49" s="427"/>
      <c r="P49" s="427"/>
    </row>
    <row r="50" spans="1:16" ht="15.75">
      <c r="A50" s="3"/>
      <c r="B50" s="33" t="s">
        <v>73</v>
      </c>
      <c r="C50" s="178">
        <v>0</v>
      </c>
      <c r="D50" s="388">
        <v>0</v>
      </c>
      <c r="E50" s="178">
        <v>1.275</v>
      </c>
      <c r="F50" s="47">
        <v>0</v>
      </c>
      <c r="G50" s="47">
        <v>0</v>
      </c>
      <c r="H50" s="47">
        <v>0</v>
      </c>
      <c r="I50" s="47">
        <v>0</v>
      </c>
      <c r="J50" s="47">
        <v>0</v>
      </c>
      <c r="K50" s="47">
        <v>0</v>
      </c>
      <c r="L50" s="47">
        <v>0</v>
      </c>
      <c r="M50" s="425">
        <v>1.4</v>
      </c>
      <c r="N50" s="47">
        <v>0</v>
      </c>
      <c r="O50" s="47">
        <v>0</v>
      </c>
      <c r="P50" s="47">
        <v>0</v>
      </c>
    </row>
    <row r="51" spans="1:16" ht="15.75">
      <c r="A51" s="3"/>
      <c r="B51" s="15" t="s">
        <v>133</v>
      </c>
      <c r="C51" s="178">
        <v>0</v>
      </c>
      <c r="D51" s="388">
        <v>0</v>
      </c>
      <c r="E51" s="178">
        <v>0</v>
      </c>
      <c r="F51" s="425">
        <v>8.072</v>
      </c>
      <c r="G51" s="425">
        <v>0.287</v>
      </c>
      <c r="H51" s="47">
        <v>0</v>
      </c>
      <c r="I51" s="47">
        <v>0</v>
      </c>
      <c r="J51" s="47">
        <v>0</v>
      </c>
      <c r="K51" s="47">
        <v>0</v>
      </c>
      <c r="L51" s="47">
        <v>0</v>
      </c>
      <c r="M51" s="47">
        <v>0</v>
      </c>
      <c r="N51" s="47">
        <v>0</v>
      </c>
      <c r="O51" s="47">
        <v>0</v>
      </c>
      <c r="P51" s="47">
        <v>0</v>
      </c>
    </row>
    <row r="52" spans="3:16" ht="15.75" customHeight="1">
      <c r="C52" s="51"/>
      <c r="D52" s="173"/>
      <c r="E52" s="33"/>
      <c r="F52" s="429"/>
      <c r="G52" s="429"/>
      <c r="H52" s="429"/>
      <c r="I52" s="427"/>
      <c r="J52" s="427"/>
      <c r="K52" s="430"/>
      <c r="L52" s="430"/>
      <c r="M52" s="430"/>
      <c r="N52" s="430"/>
      <c r="O52" s="427"/>
      <c r="P52" s="427"/>
    </row>
    <row r="53" spans="1:16" ht="15.75">
      <c r="A53" s="3" t="s">
        <v>46</v>
      </c>
      <c r="C53" s="65"/>
      <c r="D53" s="173"/>
      <c r="E53" s="33"/>
      <c r="F53" s="429"/>
      <c r="G53" s="429"/>
      <c r="H53" s="429"/>
      <c r="I53" s="427"/>
      <c r="J53" s="427"/>
      <c r="K53" s="430"/>
      <c r="L53" s="430"/>
      <c r="M53" s="430"/>
      <c r="N53" s="430"/>
      <c r="O53" s="427"/>
      <c r="P53" s="427"/>
    </row>
    <row r="54" spans="1:16" ht="15.75">
      <c r="A54" s="3"/>
      <c r="B54" s="15" t="s">
        <v>44</v>
      </c>
      <c r="C54" s="186">
        <f>'T8.2'!C40</f>
        <v>9.285</v>
      </c>
      <c r="D54" s="389">
        <f>'T8.2'!D40</f>
        <v>11.535</v>
      </c>
      <c r="E54" s="384">
        <f>'T8.2'!E40</f>
        <v>8.118</v>
      </c>
      <c r="F54" s="435">
        <f>'T8.2'!F40</f>
        <v>12.701</v>
      </c>
      <c r="G54" s="435">
        <f>'T8.2'!G40</f>
        <v>17.109</v>
      </c>
      <c r="H54" s="435">
        <f>'T8.2'!H40</f>
        <v>17.13</v>
      </c>
      <c r="I54" s="435">
        <f>'T8.2'!I40</f>
        <v>15.315</v>
      </c>
      <c r="J54" s="435">
        <f>'T8.2'!J40</f>
        <v>10.513</v>
      </c>
      <c r="K54" s="435">
        <f>'T8.2'!K40</f>
        <v>7.5</v>
      </c>
      <c r="L54" s="435">
        <f>'T8.2'!L40</f>
        <v>0.9</v>
      </c>
      <c r="M54" s="435">
        <f>'T8.2'!M40</f>
        <v>1</v>
      </c>
      <c r="N54" s="446">
        <f>'T8.2'!N40</f>
        <v>0</v>
      </c>
      <c r="O54" s="446">
        <f>'T8.2'!O40</f>
        <v>0</v>
      </c>
      <c r="P54" s="446">
        <f>'T8.2'!P40</f>
        <v>0</v>
      </c>
    </row>
    <row r="55" spans="1:16" ht="15.75">
      <c r="A55" s="3"/>
      <c r="B55" s="15" t="s">
        <v>45</v>
      </c>
      <c r="C55" s="186">
        <f aca="true" t="shared" si="3" ref="C55:J55">C8</f>
        <v>21.039</v>
      </c>
      <c r="D55" s="389">
        <f t="shared" si="3"/>
        <v>23.704</v>
      </c>
      <c r="E55" s="384">
        <f t="shared" si="3"/>
        <v>27.717</v>
      </c>
      <c r="F55" s="435">
        <f t="shared" si="3"/>
        <v>21.423</v>
      </c>
      <c r="G55" s="435">
        <f t="shared" si="3"/>
        <v>6.203</v>
      </c>
      <c r="H55" s="435">
        <f t="shared" si="3"/>
        <v>5.64</v>
      </c>
      <c r="I55" s="435">
        <f t="shared" si="3"/>
        <v>1.943</v>
      </c>
      <c r="J55" s="435">
        <f t="shared" si="3"/>
        <v>0.084</v>
      </c>
      <c r="K55" s="435">
        <f aca="true" t="shared" si="4" ref="K55:P55">K8</f>
        <v>0.1</v>
      </c>
      <c r="L55" s="446">
        <f t="shared" si="4"/>
        <v>0</v>
      </c>
      <c r="M55" s="446">
        <f t="shared" si="4"/>
        <v>0</v>
      </c>
      <c r="N55" s="446">
        <f t="shared" si="4"/>
        <v>0</v>
      </c>
      <c r="O55" s="435">
        <f t="shared" si="4"/>
        <v>1</v>
      </c>
      <c r="P55" s="435">
        <f t="shared" si="4"/>
        <v>2</v>
      </c>
    </row>
    <row r="56" spans="1:16" ht="15.75">
      <c r="A56" s="3"/>
      <c r="B56" s="15" t="s">
        <v>48</v>
      </c>
      <c r="C56" s="51">
        <v>7.846</v>
      </c>
      <c r="D56" s="153">
        <v>9.043</v>
      </c>
      <c r="E56" s="178">
        <v>14.189</v>
      </c>
      <c r="F56" s="425">
        <v>15.963</v>
      </c>
      <c r="G56" s="425">
        <v>16.394</v>
      </c>
      <c r="H56" s="426">
        <v>18.506</v>
      </c>
      <c r="I56" s="426">
        <v>22.014</v>
      </c>
      <c r="J56" s="426">
        <v>25.867</v>
      </c>
      <c r="K56" s="426">
        <v>25.1</v>
      </c>
      <c r="L56" s="426">
        <v>24.8</v>
      </c>
      <c r="M56" s="426">
        <v>23.1</v>
      </c>
      <c r="N56" s="426">
        <v>21.7</v>
      </c>
      <c r="O56" s="427">
        <v>16.8</v>
      </c>
      <c r="P56" s="427">
        <v>19.2</v>
      </c>
    </row>
    <row r="57" spans="1:16" ht="15.75">
      <c r="A57" s="3"/>
      <c r="B57" s="15" t="s">
        <v>51</v>
      </c>
      <c r="C57" s="51">
        <v>4.33</v>
      </c>
      <c r="D57" s="153">
        <v>4.614</v>
      </c>
      <c r="E57" s="178">
        <v>1.04</v>
      </c>
      <c r="F57" s="425">
        <v>0.118</v>
      </c>
      <c r="G57" s="425">
        <v>0.222</v>
      </c>
      <c r="H57" s="426">
        <v>0.097</v>
      </c>
      <c r="I57" s="426">
        <v>0.158</v>
      </c>
      <c r="J57" s="426">
        <v>0.08</v>
      </c>
      <c r="K57" s="426">
        <v>0.2</v>
      </c>
      <c r="L57" s="47">
        <v>0</v>
      </c>
      <c r="M57" s="47">
        <v>0</v>
      </c>
      <c r="N57" s="426">
        <v>1.5</v>
      </c>
      <c r="O57" s="427">
        <v>4.2</v>
      </c>
      <c r="P57" s="427">
        <v>3.3</v>
      </c>
    </row>
    <row r="58" spans="1:16" ht="15.75">
      <c r="A58" s="3"/>
      <c r="B58" s="15" t="s">
        <v>59</v>
      </c>
      <c r="C58" s="51">
        <v>22.543</v>
      </c>
      <c r="D58" s="153">
        <v>23.141</v>
      </c>
      <c r="E58" s="178">
        <v>26.266</v>
      </c>
      <c r="F58" s="425">
        <v>28.375</v>
      </c>
      <c r="G58" s="425">
        <v>31.496</v>
      </c>
      <c r="H58" s="425">
        <v>33.208</v>
      </c>
      <c r="I58" s="425">
        <v>33.456</v>
      </c>
      <c r="J58" s="425">
        <f>1.404+36.403</f>
        <v>37.807</v>
      </c>
      <c r="K58" s="425">
        <f>0.1+35.6</f>
        <v>35.7</v>
      </c>
      <c r="L58" s="425">
        <v>33.1</v>
      </c>
      <c r="M58" s="425">
        <v>29.8</v>
      </c>
      <c r="N58" s="425">
        <v>36.4</v>
      </c>
      <c r="O58" s="427">
        <f>0.1+36.2</f>
        <v>36.300000000000004</v>
      </c>
      <c r="P58" s="427">
        <v>33.6</v>
      </c>
    </row>
    <row r="59" spans="1:16" ht="7.5" customHeight="1">
      <c r="A59" s="3"/>
      <c r="C59" s="51"/>
      <c r="D59" s="153"/>
      <c r="E59" s="178"/>
      <c r="F59" s="425"/>
      <c r="G59" s="429"/>
      <c r="H59" s="427"/>
      <c r="I59" s="427"/>
      <c r="J59" s="430"/>
      <c r="K59" s="430"/>
      <c r="L59" s="430"/>
      <c r="M59" s="430"/>
      <c r="N59" s="430"/>
      <c r="O59" s="427"/>
      <c r="P59" s="427"/>
    </row>
    <row r="60" spans="2:16" ht="15">
      <c r="B60" s="15" t="s">
        <v>60</v>
      </c>
      <c r="C60" s="178">
        <v>0</v>
      </c>
      <c r="D60" s="388">
        <v>0</v>
      </c>
      <c r="E60" s="178">
        <v>0</v>
      </c>
      <c r="F60" s="47">
        <v>0</v>
      </c>
      <c r="G60" s="425">
        <v>46.945</v>
      </c>
      <c r="H60" s="425">
        <v>65.745</v>
      </c>
      <c r="I60" s="425">
        <v>50.952</v>
      </c>
      <c r="J60" s="425">
        <v>53.549</v>
      </c>
      <c r="K60" s="425">
        <v>7.9</v>
      </c>
      <c r="L60" s="47">
        <v>0</v>
      </c>
      <c r="M60" s="47">
        <v>0</v>
      </c>
      <c r="N60" s="47">
        <v>0</v>
      </c>
      <c r="O60" s="47">
        <v>0</v>
      </c>
      <c r="P60" s="47">
        <v>0</v>
      </c>
    </row>
    <row r="61" spans="2:16" ht="15">
      <c r="B61" s="15" t="s">
        <v>61</v>
      </c>
      <c r="C61" s="51">
        <v>149.466</v>
      </c>
      <c r="D61" s="153">
        <v>141.591</v>
      </c>
      <c r="E61" s="178">
        <v>158.929</v>
      </c>
      <c r="F61" s="425">
        <v>224.472</v>
      </c>
      <c r="G61" s="425">
        <v>247.828</v>
      </c>
      <c r="H61" s="425">
        <v>235.041</v>
      </c>
      <c r="I61" s="425">
        <v>240.771</v>
      </c>
      <c r="J61" s="425">
        <v>221.55</v>
      </c>
      <c r="K61" s="425">
        <v>243.2</v>
      </c>
      <c r="L61" s="425">
        <v>224.9</v>
      </c>
      <c r="M61" s="425">
        <v>206.8</v>
      </c>
      <c r="N61" s="425">
        <v>222.7</v>
      </c>
      <c r="O61" s="427">
        <v>230.4</v>
      </c>
      <c r="P61" s="427">
        <v>219.3</v>
      </c>
    </row>
    <row r="62" spans="2:16" ht="15">
      <c r="B62" s="15" t="s">
        <v>89</v>
      </c>
      <c r="C62" s="51" t="s">
        <v>41</v>
      </c>
      <c r="D62" s="153">
        <v>1.162</v>
      </c>
      <c r="E62" s="385">
        <v>0.049</v>
      </c>
      <c r="F62" s="47">
        <v>0</v>
      </c>
      <c r="G62" s="47">
        <v>0</v>
      </c>
      <c r="H62" s="47">
        <v>0</v>
      </c>
      <c r="I62" s="47">
        <v>0</v>
      </c>
      <c r="J62" s="47">
        <v>0</v>
      </c>
      <c r="K62" s="47">
        <v>0</v>
      </c>
      <c r="L62" s="47">
        <v>0</v>
      </c>
      <c r="M62" s="47">
        <v>0</v>
      </c>
      <c r="N62" s="47">
        <v>0</v>
      </c>
      <c r="O62" s="47">
        <v>0</v>
      </c>
      <c r="P62" s="47">
        <v>0</v>
      </c>
    </row>
    <row r="63" spans="2:16" ht="15">
      <c r="B63" s="15" t="s">
        <v>62</v>
      </c>
      <c r="C63" s="51">
        <v>104.892</v>
      </c>
      <c r="D63" s="153">
        <v>112.874</v>
      </c>
      <c r="E63" s="178">
        <v>111.775</v>
      </c>
      <c r="F63" s="425">
        <v>112.297</v>
      </c>
      <c r="G63" s="425">
        <v>115.027</v>
      </c>
      <c r="H63" s="425">
        <v>102.359</v>
      </c>
      <c r="I63" s="425">
        <v>100.492</v>
      </c>
      <c r="J63" s="425">
        <v>102.251</v>
      </c>
      <c r="K63" s="425">
        <v>102.5</v>
      </c>
      <c r="L63" s="425">
        <v>86.6</v>
      </c>
      <c r="M63" s="425">
        <v>90.3</v>
      </c>
      <c r="N63" s="425">
        <v>99.6</v>
      </c>
      <c r="O63" s="427">
        <v>88.8</v>
      </c>
      <c r="P63" s="427">
        <v>91.8</v>
      </c>
    </row>
    <row r="64" spans="2:16" ht="15">
      <c r="B64" s="15" t="s">
        <v>63</v>
      </c>
      <c r="C64" s="178">
        <v>0</v>
      </c>
      <c r="D64" s="388">
        <v>0</v>
      </c>
      <c r="E64" s="382">
        <v>2.255</v>
      </c>
      <c r="F64" s="47">
        <v>0</v>
      </c>
      <c r="G64" s="431">
        <v>0.151</v>
      </c>
      <c r="H64" s="47">
        <v>0</v>
      </c>
      <c r="I64" s="47">
        <v>0</v>
      </c>
      <c r="J64" s="434">
        <v>0.304</v>
      </c>
      <c r="K64" s="47">
        <v>0</v>
      </c>
      <c r="L64" s="47">
        <v>0</v>
      </c>
      <c r="M64" s="47">
        <v>0</v>
      </c>
      <c r="N64" s="426">
        <v>0.2</v>
      </c>
      <c r="O64" s="427">
        <v>0.1</v>
      </c>
      <c r="P64" s="47">
        <v>0</v>
      </c>
    </row>
    <row r="65" spans="3:16" ht="7.5" customHeight="1">
      <c r="C65" s="51"/>
      <c r="D65" s="153"/>
      <c r="E65" s="178"/>
      <c r="F65" s="425"/>
      <c r="G65" s="425"/>
      <c r="H65" s="427"/>
      <c r="I65" s="427"/>
      <c r="J65" s="430"/>
      <c r="K65" s="430"/>
      <c r="L65" s="430"/>
      <c r="M65" s="430"/>
      <c r="N65" s="430"/>
      <c r="O65" s="427"/>
      <c r="P65" s="427"/>
    </row>
    <row r="66" spans="2:16" ht="14.25" customHeight="1">
      <c r="B66" s="15" t="s">
        <v>477</v>
      </c>
      <c r="C66" s="178">
        <v>0</v>
      </c>
      <c r="D66" s="388">
        <v>0</v>
      </c>
      <c r="E66" s="178">
        <v>0</v>
      </c>
      <c r="F66" s="47">
        <v>0</v>
      </c>
      <c r="G66" s="47">
        <v>0</v>
      </c>
      <c r="H66" s="425">
        <v>29.2</v>
      </c>
      <c r="I66" s="425">
        <f>0.9+39.8</f>
        <v>40.699999999999996</v>
      </c>
      <c r="J66" s="425">
        <v>24.4</v>
      </c>
      <c r="K66" s="425">
        <v>22.6</v>
      </c>
      <c r="L66" s="425">
        <v>19.3</v>
      </c>
      <c r="M66" s="425">
        <v>16.8</v>
      </c>
      <c r="N66" s="425">
        <v>21.5</v>
      </c>
      <c r="O66" s="427">
        <v>23.6</v>
      </c>
      <c r="P66" s="427">
        <v>23.3</v>
      </c>
    </row>
    <row r="67" spans="2:16" ht="15">
      <c r="B67" s="15" t="s">
        <v>64</v>
      </c>
      <c r="C67" s="178">
        <v>0</v>
      </c>
      <c r="D67" s="388">
        <v>0</v>
      </c>
      <c r="E67" s="178">
        <v>0</v>
      </c>
      <c r="F67" s="425">
        <v>1.564</v>
      </c>
      <c r="G67" s="425">
        <v>12.652</v>
      </c>
      <c r="H67" s="425">
        <v>15.309</v>
      </c>
      <c r="I67" s="425">
        <v>18.216</v>
      </c>
      <c r="J67" s="425">
        <v>15.092</v>
      </c>
      <c r="K67" s="425">
        <v>24.9</v>
      </c>
      <c r="L67" s="425">
        <v>30.3</v>
      </c>
      <c r="M67" s="425">
        <v>30.4</v>
      </c>
      <c r="N67" s="425">
        <v>30.3</v>
      </c>
      <c r="O67" s="428">
        <v>33</v>
      </c>
      <c r="P67" s="427">
        <v>34.8</v>
      </c>
    </row>
    <row r="68" spans="2:16" ht="15">
      <c r="B68" s="15" t="s">
        <v>68</v>
      </c>
      <c r="C68" s="178">
        <v>0</v>
      </c>
      <c r="D68" s="388">
        <v>0</v>
      </c>
      <c r="E68" s="178">
        <v>0</v>
      </c>
      <c r="F68" s="47">
        <v>0</v>
      </c>
      <c r="G68" s="47">
        <v>0</v>
      </c>
      <c r="H68" s="425">
        <v>41.3</v>
      </c>
      <c r="I68" s="425">
        <v>82.5</v>
      </c>
      <c r="J68" s="425">
        <v>82.1</v>
      </c>
      <c r="K68" s="425">
        <v>74</v>
      </c>
      <c r="L68" s="425">
        <v>73.3</v>
      </c>
      <c r="M68" s="425">
        <v>69.2</v>
      </c>
      <c r="N68" s="425">
        <v>75.4</v>
      </c>
      <c r="O68" s="427">
        <v>78.1</v>
      </c>
      <c r="P68" s="427">
        <v>81.2</v>
      </c>
    </row>
    <row r="69" spans="2:16" ht="15">
      <c r="B69" s="15" t="s">
        <v>490</v>
      </c>
      <c r="C69" s="178">
        <v>0</v>
      </c>
      <c r="D69" s="388">
        <v>0</v>
      </c>
      <c r="E69" s="178">
        <v>0</v>
      </c>
      <c r="F69" s="47">
        <v>0</v>
      </c>
      <c r="G69" s="47">
        <v>0</v>
      </c>
      <c r="H69" s="47">
        <v>0</v>
      </c>
      <c r="I69" s="47">
        <v>0</v>
      </c>
      <c r="J69" s="425">
        <v>34.1</v>
      </c>
      <c r="K69" s="425">
        <v>40.2</v>
      </c>
      <c r="L69" s="425">
        <v>20.4</v>
      </c>
      <c r="M69" s="47">
        <v>0</v>
      </c>
      <c r="N69" s="47">
        <v>0</v>
      </c>
      <c r="O69" s="47">
        <v>0</v>
      </c>
      <c r="P69" s="47">
        <v>0</v>
      </c>
    </row>
    <row r="70" spans="2:16" ht="15">
      <c r="B70" s="15" t="s">
        <v>488</v>
      </c>
      <c r="C70" s="178">
        <v>0</v>
      </c>
      <c r="D70" s="388">
        <v>0</v>
      </c>
      <c r="E70" s="178">
        <v>0</v>
      </c>
      <c r="F70" s="47">
        <v>0</v>
      </c>
      <c r="G70" s="47">
        <v>0</v>
      </c>
      <c r="H70" s="47">
        <v>0</v>
      </c>
      <c r="I70" s="47">
        <v>0</v>
      </c>
      <c r="J70" s="47">
        <v>0</v>
      </c>
      <c r="K70" s="425">
        <v>5.8</v>
      </c>
      <c r="L70" s="47">
        <v>0</v>
      </c>
      <c r="M70" s="47">
        <v>0</v>
      </c>
      <c r="N70" s="47">
        <v>0</v>
      </c>
      <c r="O70" s="47">
        <v>0</v>
      </c>
      <c r="P70" s="47">
        <v>0</v>
      </c>
    </row>
    <row r="71" spans="2:16" ht="15">
      <c r="B71" s="15" t="s">
        <v>69</v>
      </c>
      <c r="C71" s="178">
        <v>0</v>
      </c>
      <c r="D71" s="388">
        <v>0</v>
      </c>
      <c r="E71" s="178">
        <v>0</v>
      </c>
      <c r="F71" s="47">
        <v>0</v>
      </c>
      <c r="G71" s="47">
        <v>0</v>
      </c>
      <c r="H71" s="47">
        <v>0</v>
      </c>
      <c r="I71" s="425">
        <v>4.685</v>
      </c>
      <c r="J71" s="425">
        <v>2.352</v>
      </c>
      <c r="K71" s="425">
        <v>0.8</v>
      </c>
      <c r="L71" s="47">
        <v>0</v>
      </c>
      <c r="M71" s="47">
        <v>0</v>
      </c>
      <c r="N71" s="47">
        <v>0</v>
      </c>
      <c r="O71" s="427">
        <v>0.1</v>
      </c>
      <c r="P71" s="47">
        <v>0</v>
      </c>
    </row>
    <row r="72" spans="2:16" ht="15">
      <c r="B72" s="15" t="s">
        <v>134</v>
      </c>
      <c r="C72" s="178">
        <v>0</v>
      </c>
      <c r="D72" s="388">
        <v>0</v>
      </c>
      <c r="E72" s="178">
        <v>0</v>
      </c>
      <c r="F72" s="47">
        <v>0</v>
      </c>
      <c r="G72" s="47">
        <v>0</v>
      </c>
      <c r="H72" s="47">
        <v>0</v>
      </c>
      <c r="I72" s="425">
        <v>14.464</v>
      </c>
      <c r="J72" s="425">
        <v>43.76</v>
      </c>
      <c r="K72" s="426">
        <v>0</v>
      </c>
      <c r="L72" s="47">
        <v>0</v>
      </c>
      <c r="M72" s="47">
        <v>0</v>
      </c>
      <c r="N72" s="47">
        <v>0</v>
      </c>
      <c r="O72" s="47">
        <v>0</v>
      </c>
      <c r="P72" s="47">
        <v>0</v>
      </c>
    </row>
    <row r="73" spans="2:16" ht="15">
      <c r="B73" s="15" t="s">
        <v>66</v>
      </c>
      <c r="C73" s="178">
        <v>0</v>
      </c>
      <c r="D73" s="388">
        <v>0</v>
      </c>
      <c r="E73" s="385">
        <v>1.961</v>
      </c>
      <c r="F73" s="436">
        <v>14.445</v>
      </c>
      <c r="G73" s="436">
        <v>15.285</v>
      </c>
      <c r="H73" s="426">
        <v>18.065</v>
      </c>
      <c r="I73" s="426">
        <v>20.63</v>
      </c>
      <c r="J73" s="426">
        <v>16.719</v>
      </c>
      <c r="K73" s="426">
        <v>42.9</v>
      </c>
      <c r="L73" s="426">
        <v>50.5</v>
      </c>
      <c r="M73" s="426">
        <v>46.4</v>
      </c>
      <c r="N73" s="426">
        <v>49.2</v>
      </c>
      <c r="O73" s="428">
        <v>51</v>
      </c>
      <c r="P73" s="427">
        <v>55.8</v>
      </c>
    </row>
    <row r="74" spans="2:16" ht="15">
      <c r="B74" s="15" t="s">
        <v>491</v>
      </c>
      <c r="C74" s="178">
        <v>0</v>
      </c>
      <c r="D74" s="388">
        <v>0</v>
      </c>
      <c r="E74" s="178">
        <v>0</v>
      </c>
      <c r="F74" s="47">
        <v>0</v>
      </c>
      <c r="G74" s="47">
        <v>0</v>
      </c>
      <c r="H74" s="47">
        <v>0</v>
      </c>
      <c r="I74" s="47">
        <v>0</v>
      </c>
      <c r="J74" s="426">
        <v>3.3</v>
      </c>
      <c r="K74" s="426">
        <v>14.9</v>
      </c>
      <c r="L74" s="426">
        <v>3.9</v>
      </c>
      <c r="M74" s="426">
        <v>2.4</v>
      </c>
      <c r="N74" s="426">
        <v>2.1</v>
      </c>
      <c r="O74" s="427">
        <v>1.8</v>
      </c>
      <c r="P74" s="426">
        <v>0</v>
      </c>
    </row>
    <row r="75" spans="3:16" ht="7.5" customHeight="1">
      <c r="C75" s="65"/>
      <c r="D75" s="154"/>
      <c r="E75" s="386"/>
      <c r="F75" s="437"/>
      <c r="G75" s="437"/>
      <c r="H75" s="427"/>
      <c r="I75" s="427"/>
      <c r="J75" s="427"/>
      <c r="K75" s="427"/>
      <c r="L75" s="427"/>
      <c r="M75" s="427"/>
      <c r="N75" s="430"/>
      <c r="O75" s="427"/>
      <c r="P75" s="427"/>
    </row>
    <row r="76" spans="1:16" s="3" customFormat="1" ht="15.75">
      <c r="A76" s="37"/>
      <c r="B76" s="37" t="s">
        <v>130</v>
      </c>
      <c r="C76" s="192">
        <f aca="true" t="shared" si="5" ref="C76:I76">SUM(C54:C73)</f>
        <v>319.401</v>
      </c>
      <c r="D76" s="155">
        <f t="shared" si="5"/>
        <v>327.664</v>
      </c>
      <c r="E76" s="209">
        <f t="shared" si="5"/>
        <v>352.29900000000004</v>
      </c>
      <c r="F76" s="438">
        <f t="shared" si="5"/>
        <v>431.35800000000006</v>
      </c>
      <c r="G76" s="438">
        <f t="shared" si="5"/>
        <v>509.312</v>
      </c>
      <c r="H76" s="438">
        <f t="shared" si="5"/>
        <v>581.5999999999999</v>
      </c>
      <c r="I76" s="438">
        <f t="shared" si="5"/>
        <v>646.2959999999999</v>
      </c>
      <c r="J76" s="438">
        <f aca="true" t="shared" si="6" ref="J76:P76">SUM(J54:J74)</f>
        <v>673.828</v>
      </c>
      <c r="K76" s="438">
        <f t="shared" si="6"/>
        <v>648.3</v>
      </c>
      <c r="L76" s="438">
        <f t="shared" si="6"/>
        <v>568</v>
      </c>
      <c r="M76" s="438">
        <f t="shared" si="6"/>
        <v>516.2</v>
      </c>
      <c r="N76" s="438">
        <f t="shared" si="6"/>
        <v>560.6</v>
      </c>
      <c r="O76" s="438">
        <f t="shared" si="6"/>
        <v>565.2</v>
      </c>
      <c r="P76" s="438">
        <f t="shared" si="6"/>
        <v>564.3000000000001</v>
      </c>
    </row>
    <row r="77" spans="1:16" s="3" customFormat="1" ht="7.5" customHeight="1">
      <c r="A77" s="37"/>
      <c r="B77" s="37"/>
      <c r="C77" s="192"/>
      <c r="D77" s="155"/>
      <c r="E77" s="192"/>
      <c r="F77" s="438"/>
      <c r="G77" s="438"/>
      <c r="H77" s="438"/>
      <c r="I77" s="438"/>
      <c r="J77" s="438"/>
      <c r="K77" s="438"/>
      <c r="L77" s="438"/>
      <c r="M77" s="438"/>
      <c r="N77" s="438"/>
      <c r="O77" s="439"/>
      <c r="P77" s="439"/>
    </row>
    <row r="78" spans="1:16" s="3" customFormat="1" ht="15.75">
      <c r="A78" s="37"/>
      <c r="B78" s="33" t="s">
        <v>73</v>
      </c>
      <c r="C78" s="178">
        <v>0</v>
      </c>
      <c r="D78" s="388">
        <v>0</v>
      </c>
      <c r="E78" s="178">
        <v>0</v>
      </c>
      <c r="F78" s="47">
        <v>0</v>
      </c>
      <c r="G78" s="47">
        <v>0</v>
      </c>
      <c r="H78" s="47">
        <v>0</v>
      </c>
      <c r="I78" s="47">
        <v>0</v>
      </c>
      <c r="J78" s="47">
        <v>0</v>
      </c>
      <c r="K78" s="431">
        <v>0.922</v>
      </c>
      <c r="L78" s="426">
        <v>1.2</v>
      </c>
      <c r="M78" s="426">
        <v>1.3</v>
      </c>
      <c r="N78" s="426">
        <v>1.8</v>
      </c>
      <c r="O78" s="427">
        <v>1.6</v>
      </c>
      <c r="P78" s="427">
        <v>1.7</v>
      </c>
    </row>
    <row r="79" spans="1:16" ht="6" customHeight="1">
      <c r="A79" s="198"/>
      <c r="B79" s="198"/>
      <c r="C79" s="210"/>
      <c r="D79" s="210"/>
      <c r="E79" s="210"/>
      <c r="F79" s="210"/>
      <c r="G79" s="210"/>
      <c r="H79" s="210"/>
      <c r="I79" s="210"/>
      <c r="J79" s="210"/>
      <c r="K79" s="210"/>
      <c r="L79" s="210"/>
      <c r="M79" s="210"/>
      <c r="N79" s="210"/>
      <c r="O79" s="210"/>
      <c r="P79" s="210"/>
    </row>
    <row r="80" ht="7.5" customHeight="1">
      <c r="G80" s="38"/>
    </row>
    <row r="81" spans="1:13" s="49" customFormat="1" ht="14.25" customHeight="1">
      <c r="A81" s="172" t="s">
        <v>474</v>
      </c>
      <c r="G81" s="328"/>
      <c r="K81" s="138"/>
      <c r="L81" s="138"/>
      <c r="M81" s="138"/>
    </row>
    <row r="82" spans="1:13" s="49" customFormat="1" ht="12.75">
      <c r="A82" s="49" t="s">
        <v>402</v>
      </c>
      <c r="K82" s="138"/>
      <c r="L82" s="138"/>
      <c r="M82" s="138"/>
    </row>
    <row r="83" spans="1:13" s="49" customFormat="1" ht="12.75">
      <c r="A83" s="49" t="s">
        <v>680</v>
      </c>
      <c r="K83" s="138"/>
      <c r="L83" s="138"/>
      <c r="M83" s="138"/>
    </row>
    <row r="84" spans="1:13" s="49" customFormat="1" ht="12.75">
      <c r="A84" s="49" t="s">
        <v>681</v>
      </c>
      <c r="K84" s="138"/>
      <c r="L84" s="138"/>
      <c r="M84" s="138"/>
    </row>
    <row r="85" spans="1:13" s="49" customFormat="1" ht="12.75">
      <c r="A85" s="49" t="s">
        <v>420</v>
      </c>
      <c r="K85" s="138"/>
      <c r="L85" s="138"/>
      <c r="M85"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X149"/>
  <sheetViews>
    <sheetView zoomScale="75" zoomScaleNormal="75" zoomScalePageLayoutView="0" workbookViewId="0" topLeftCell="A4">
      <selection activeCell="A92" sqref="A92"/>
    </sheetView>
  </sheetViews>
  <sheetFormatPr defaultColWidth="9.140625" defaultRowHeight="12.75"/>
  <cols>
    <col min="1" max="1" width="3.7109375" style="15" customWidth="1"/>
    <col min="2" max="2" width="30.57421875" style="15" customWidth="1"/>
    <col min="3" max="9" width="11.8515625" style="15" hidden="1" customWidth="1"/>
    <col min="10" max="14" width="11.8515625" style="15" customWidth="1"/>
    <col min="15" max="17" width="11.8515625" style="134" customWidth="1"/>
    <col min="18" max="19" width="11.8515625" style="15" customWidth="1"/>
    <col min="20" max="20" width="12.28125" style="15" customWidth="1"/>
    <col min="21" max="21" width="14.421875" style="15" customWidth="1"/>
    <col min="22" max="22" width="21.28125" style="15" customWidth="1"/>
    <col min="23" max="16384" width="9.140625" style="15" customWidth="1"/>
  </cols>
  <sheetData>
    <row r="1" ht="18">
      <c r="S1" s="361" t="s">
        <v>368</v>
      </c>
    </row>
    <row r="2" spans="1:16" ht="21.75" customHeight="1">
      <c r="A2" s="352" t="s">
        <v>517</v>
      </c>
      <c r="P2" s="349"/>
    </row>
    <row r="3" spans="1:17" ht="15">
      <c r="A3" s="33"/>
      <c r="B3" s="33"/>
      <c r="C3" s="33"/>
      <c r="D3" s="33"/>
      <c r="E3" s="33"/>
      <c r="F3" s="33"/>
      <c r="G3" s="33"/>
      <c r="H3" s="33"/>
      <c r="I3" s="33"/>
      <c r="J3" s="33"/>
      <c r="K3" s="33"/>
      <c r="L3" s="33"/>
      <c r="M3" s="33"/>
      <c r="N3" s="33"/>
      <c r="O3" s="162"/>
      <c r="P3" s="162"/>
      <c r="Q3" s="162"/>
    </row>
    <row r="4" spans="1:20" ht="22.5" customHeight="1">
      <c r="A4" s="207" t="s">
        <v>351</v>
      </c>
      <c r="B4" s="207"/>
      <c r="C4" s="218">
        <v>1996</v>
      </c>
      <c r="D4" s="218">
        <v>1997</v>
      </c>
      <c r="E4" s="218">
        <v>1998</v>
      </c>
      <c r="F4" s="218">
        <v>1999</v>
      </c>
      <c r="G4" s="218">
        <v>2000</v>
      </c>
      <c r="H4" s="218">
        <v>2001</v>
      </c>
      <c r="I4" s="219">
        <v>2002</v>
      </c>
      <c r="J4" s="444">
        <v>2003</v>
      </c>
      <c r="K4" s="444">
        <v>2004</v>
      </c>
      <c r="L4" s="444">
        <v>2005</v>
      </c>
      <c r="M4" s="444">
        <v>2006</v>
      </c>
      <c r="N4" s="444">
        <v>2007</v>
      </c>
      <c r="O4" s="444">
        <v>2008</v>
      </c>
      <c r="P4" s="444">
        <v>2009</v>
      </c>
      <c r="Q4" s="444">
        <v>2010</v>
      </c>
      <c r="R4" s="444">
        <v>2011</v>
      </c>
      <c r="S4" s="444">
        <v>2012</v>
      </c>
      <c r="T4" s="444">
        <v>2013</v>
      </c>
    </row>
    <row r="5" spans="11:17" ht="15">
      <c r="K5" s="134"/>
      <c r="L5" s="134"/>
      <c r="M5" s="134"/>
      <c r="O5" s="15"/>
      <c r="P5" s="15"/>
      <c r="Q5" s="15"/>
    </row>
    <row r="6" spans="1:20" ht="15.75">
      <c r="A6" s="3" t="s">
        <v>663</v>
      </c>
      <c r="J6" s="193"/>
      <c r="K6" s="211"/>
      <c r="L6" s="211"/>
      <c r="M6" s="134"/>
      <c r="N6" s="176"/>
      <c r="O6" s="176"/>
      <c r="P6" s="176"/>
      <c r="Q6" s="176"/>
      <c r="R6" s="176"/>
      <c r="T6" s="176" t="s">
        <v>25</v>
      </c>
    </row>
    <row r="7" spans="2:24" ht="15">
      <c r="B7" s="15" t="s">
        <v>92</v>
      </c>
      <c r="C7" s="125">
        <v>14.528</v>
      </c>
      <c r="D7" s="125">
        <v>16.219</v>
      </c>
      <c r="E7" s="125">
        <v>11.716</v>
      </c>
      <c r="F7" s="125">
        <v>20.566</v>
      </c>
      <c r="G7" s="125">
        <v>21.11</v>
      </c>
      <c r="H7" s="125">
        <v>9.068</v>
      </c>
      <c r="I7" s="125">
        <v>14.041</v>
      </c>
      <c r="J7" s="152">
        <v>13.113</v>
      </c>
      <c r="K7" s="152">
        <v>21.892</v>
      </c>
      <c r="L7" s="152">
        <v>28.357</v>
      </c>
      <c r="M7" s="152">
        <v>23.32</v>
      </c>
      <c r="N7" s="152">
        <v>21.886</v>
      </c>
      <c r="O7" s="152">
        <v>21.7</v>
      </c>
      <c r="P7" s="152">
        <v>28.9</v>
      </c>
      <c r="Q7" s="152">
        <v>24.883</v>
      </c>
      <c r="R7" s="152">
        <v>28.227</v>
      </c>
      <c r="S7" s="152">
        <v>28.276</v>
      </c>
      <c r="T7" s="152">
        <v>28.585</v>
      </c>
      <c r="X7" s="412"/>
    </row>
    <row r="8" spans="2:24" ht="15">
      <c r="B8" s="15" t="s">
        <v>93</v>
      </c>
      <c r="C8" s="125">
        <v>107.795</v>
      </c>
      <c r="D8" s="125">
        <v>176.811</v>
      </c>
      <c r="E8" s="125">
        <v>260.995</v>
      </c>
      <c r="F8" s="125">
        <v>274.693</v>
      </c>
      <c r="G8" s="125">
        <v>290.55</v>
      </c>
      <c r="H8" s="125">
        <v>337.392</v>
      </c>
      <c r="I8" s="125">
        <v>162.309</v>
      </c>
      <c r="J8" s="152">
        <v>139.668</v>
      </c>
      <c r="K8" s="152">
        <v>149.245</v>
      </c>
      <c r="L8" s="152">
        <v>161.819</v>
      </c>
      <c r="M8" s="152">
        <v>140.13</v>
      </c>
      <c r="N8" s="152">
        <v>120.981</v>
      </c>
      <c r="O8" s="152">
        <v>121</v>
      </c>
      <c r="P8" s="152">
        <v>113.3</v>
      </c>
      <c r="Q8" s="152">
        <v>133.983</v>
      </c>
      <c r="R8" s="152">
        <v>110.557</v>
      </c>
      <c r="S8" s="152">
        <v>115.557</v>
      </c>
      <c r="T8" s="152">
        <v>153.662</v>
      </c>
      <c r="X8" s="412"/>
    </row>
    <row r="9" spans="2:24" ht="15">
      <c r="B9" s="15" t="s">
        <v>354</v>
      </c>
      <c r="C9" s="125">
        <v>6.144</v>
      </c>
      <c r="D9" s="125">
        <v>5.317</v>
      </c>
      <c r="E9" s="152">
        <v>0</v>
      </c>
      <c r="F9" s="152">
        <v>0</v>
      </c>
      <c r="G9" s="152">
        <v>0</v>
      </c>
      <c r="H9" s="125">
        <v>17.357</v>
      </c>
      <c r="I9" s="125">
        <v>24.831</v>
      </c>
      <c r="J9" s="152">
        <v>34.678</v>
      </c>
      <c r="K9" s="152">
        <v>60.437</v>
      </c>
      <c r="L9" s="152">
        <v>71.714</v>
      </c>
      <c r="M9" s="152">
        <v>65.395</v>
      </c>
      <c r="N9" s="152">
        <v>60.114</v>
      </c>
      <c r="O9" s="152">
        <v>63.1</v>
      </c>
      <c r="P9" s="152">
        <v>48.4</v>
      </c>
      <c r="Q9" s="152">
        <v>45.204</v>
      </c>
      <c r="R9" s="152">
        <v>45.604</v>
      </c>
      <c r="S9" s="152">
        <v>46.753</v>
      </c>
      <c r="T9" s="152">
        <v>46.113</v>
      </c>
      <c r="X9" s="412"/>
    </row>
    <row r="10" spans="2:24" ht="18">
      <c r="B10" s="15" t="s">
        <v>602</v>
      </c>
      <c r="C10" s="125"/>
      <c r="D10" s="125"/>
      <c r="E10" s="152"/>
      <c r="F10" s="152"/>
      <c r="G10" s="152"/>
      <c r="H10" s="125"/>
      <c r="I10" s="125"/>
      <c r="J10" s="152">
        <v>0.2</v>
      </c>
      <c r="K10" s="152">
        <v>1.928</v>
      </c>
      <c r="L10" s="152">
        <v>5.71</v>
      </c>
      <c r="M10" s="152">
        <v>11.65</v>
      </c>
      <c r="N10" s="152">
        <v>15.568</v>
      </c>
      <c r="O10" s="152">
        <v>12.9</v>
      </c>
      <c r="P10" s="152">
        <v>24.3</v>
      </c>
      <c r="Q10" s="152">
        <v>11.552</v>
      </c>
      <c r="R10" s="152">
        <v>7.093</v>
      </c>
      <c r="S10" s="152">
        <v>12.861</v>
      </c>
      <c r="T10" s="152">
        <v>31.643</v>
      </c>
      <c r="X10" s="412"/>
    </row>
    <row r="11" spans="2:24" ht="15">
      <c r="B11" s="15" t="s">
        <v>112</v>
      </c>
      <c r="C11" s="125">
        <v>71.24</v>
      </c>
      <c r="D11" s="125">
        <v>78.113</v>
      </c>
      <c r="E11" s="125">
        <v>107.661</v>
      </c>
      <c r="F11" s="125">
        <v>124.769</v>
      </c>
      <c r="G11" s="125">
        <v>149.901</v>
      </c>
      <c r="H11" s="125">
        <v>174.467</v>
      </c>
      <c r="I11" s="125">
        <v>164.532</v>
      </c>
      <c r="J11" s="152">
        <v>145.674</v>
      </c>
      <c r="K11" s="152">
        <v>126.567</v>
      </c>
      <c r="L11" s="152">
        <v>153.569</v>
      </c>
      <c r="M11" s="152">
        <v>151.163</v>
      </c>
      <c r="N11" s="152">
        <v>139.394</v>
      </c>
      <c r="O11" s="152">
        <v>152.8</v>
      </c>
      <c r="P11" s="152">
        <v>139.4</v>
      </c>
      <c r="Q11" s="152">
        <v>95.853</v>
      </c>
      <c r="R11" s="152">
        <v>148.7</v>
      </c>
      <c r="S11" s="152">
        <v>152.927</v>
      </c>
      <c r="T11" s="152">
        <v>119.565</v>
      </c>
      <c r="X11" s="412"/>
    </row>
    <row r="12" spans="2:24" ht="15" customHeight="1">
      <c r="B12" s="15" t="s">
        <v>379</v>
      </c>
      <c r="C12" s="152">
        <v>0</v>
      </c>
      <c r="D12" s="152">
        <v>0</v>
      </c>
      <c r="E12" s="152">
        <v>0</v>
      </c>
      <c r="F12" s="152">
        <v>0</v>
      </c>
      <c r="G12" s="152">
        <v>0</v>
      </c>
      <c r="H12" s="152">
        <v>0</v>
      </c>
      <c r="I12" s="125">
        <v>0.286</v>
      </c>
      <c r="J12" s="152">
        <v>31.956</v>
      </c>
      <c r="K12" s="152">
        <v>119.799</v>
      </c>
      <c r="L12" s="152">
        <v>207.031</v>
      </c>
      <c r="M12" s="152">
        <v>142.481</v>
      </c>
      <c r="N12" s="152">
        <v>70.032</v>
      </c>
      <c r="O12" s="152">
        <v>63.4</v>
      </c>
      <c r="P12" s="152">
        <v>47.5</v>
      </c>
      <c r="Q12" s="152">
        <v>44.649</v>
      </c>
      <c r="R12" s="152">
        <v>47.914</v>
      </c>
      <c r="S12" s="152">
        <v>48.001</v>
      </c>
      <c r="T12" s="152">
        <v>89.608</v>
      </c>
      <c r="X12" s="412"/>
    </row>
    <row r="13" spans="2:24" ht="15">
      <c r="B13" s="15" t="s">
        <v>94</v>
      </c>
      <c r="C13" s="125">
        <v>87.841</v>
      </c>
      <c r="D13" s="125">
        <v>83.992</v>
      </c>
      <c r="E13" s="125">
        <v>82.06</v>
      </c>
      <c r="F13" s="125">
        <v>84.921</v>
      </c>
      <c r="G13" s="125">
        <v>86.163</v>
      </c>
      <c r="H13" s="125">
        <v>81.484</v>
      </c>
      <c r="I13" s="125">
        <v>86.631</v>
      </c>
      <c r="J13" s="152">
        <v>75.646</v>
      </c>
      <c r="K13" s="152">
        <v>71.189</v>
      </c>
      <c r="L13" s="152">
        <v>102.781</v>
      </c>
      <c r="M13" s="152">
        <v>135.819</v>
      </c>
      <c r="N13" s="152">
        <v>129.583</v>
      </c>
      <c r="O13" s="152">
        <v>147.2</v>
      </c>
      <c r="P13" s="152">
        <v>178.1</v>
      </c>
      <c r="Q13" s="152">
        <v>175.814</v>
      </c>
      <c r="R13" s="152">
        <v>178.222</v>
      </c>
      <c r="S13" s="152">
        <v>188.559</v>
      </c>
      <c r="T13" s="152">
        <v>220.3</v>
      </c>
      <c r="X13" s="412"/>
    </row>
    <row r="14" spans="2:24" ht="15">
      <c r="B14" s="15" t="s">
        <v>551</v>
      </c>
      <c r="C14" s="32">
        <v>0</v>
      </c>
      <c r="D14" s="32">
        <v>0</v>
      </c>
      <c r="E14" s="32">
        <v>0</v>
      </c>
      <c r="F14" s="32">
        <v>0</v>
      </c>
      <c r="G14" s="32">
        <v>0</v>
      </c>
      <c r="H14" s="32">
        <v>0</v>
      </c>
      <c r="I14" s="32">
        <v>0</v>
      </c>
      <c r="J14" s="152">
        <v>0</v>
      </c>
      <c r="K14" s="152">
        <v>0</v>
      </c>
      <c r="L14" s="152">
        <v>0</v>
      </c>
      <c r="M14" s="152">
        <v>0</v>
      </c>
      <c r="N14" s="152">
        <v>0</v>
      </c>
      <c r="O14" s="152">
        <v>0</v>
      </c>
      <c r="P14" s="152">
        <v>0</v>
      </c>
      <c r="Q14" s="152">
        <v>0</v>
      </c>
      <c r="R14" s="152">
        <v>29.137</v>
      </c>
      <c r="S14" s="152">
        <v>0</v>
      </c>
      <c r="T14" s="152">
        <v>0</v>
      </c>
      <c r="X14" s="412"/>
    </row>
    <row r="15" spans="2:24" ht="15">
      <c r="B15" s="15" t="s">
        <v>428</v>
      </c>
      <c r="C15" s="152" t="s">
        <v>41</v>
      </c>
      <c r="D15" s="152" t="s">
        <v>41</v>
      </c>
      <c r="E15" s="152" t="s">
        <v>41</v>
      </c>
      <c r="F15" s="152" t="s">
        <v>41</v>
      </c>
      <c r="G15" s="152" t="s">
        <v>41</v>
      </c>
      <c r="H15" s="152" t="s">
        <v>41</v>
      </c>
      <c r="I15" s="152" t="s">
        <v>41</v>
      </c>
      <c r="J15" s="152">
        <v>0</v>
      </c>
      <c r="K15" s="152">
        <v>5.475</v>
      </c>
      <c r="L15" s="152">
        <v>6.245</v>
      </c>
      <c r="M15" s="152">
        <v>22.008</v>
      </c>
      <c r="N15" s="152">
        <v>16.605</v>
      </c>
      <c r="O15" s="152">
        <v>5.7</v>
      </c>
      <c r="P15" s="152">
        <v>3.5</v>
      </c>
      <c r="Q15" s="152">
        <v>34.568</v>
      </c>
      <c r="R15" s="152">
        <v>37.43</v>
      </c>
      <c r="S15" s="152">
        <v>32.105</v>
      </c>
      <c r="T15" s="152">
        <v>3.708</v>
      </c>
      <c r="X15" s="412"/>
    </row>
    <row r="16" spans="2:24" ht="15">
      <c r="B16" s="15" t="s">
        <v>95</v>
      </c>
      <c r="C16" s="125">
        <v>141.6</v>
      </c>
      <c r="D16" s="125">
        <v>168.636</v>
      </c>
      <c r="E16" s="125">
        <v>161.872</v>
      </c>
      <c r="F16" s="125">
        <v>346.369</v>
      </c>
      <c r="G16" s="125">
        <v>421.633</v>
      </c>
      <c r="H16" s="125">
        <v>354.129</v>
      </c>
      <c r="I16" s="125">
        <v>368.305</v>
      </c>
      <c r="J16" s="152">
        <v>435.235</v>
      </c>
      <c r="K16" s="152">
        <v>474.161</v>
      </c>
      <c r="L16" s="152">
        <v>525.558</v>
      </c>
      <c r="M16" s="152">
        <v>569.446</v>
      </c>
      <c r="N16" s="152">
        <v>689.975</v>
      </c>
      <c r="O16" s="152">
        <v>859.4</v>
      </c>
      <c r="P16" s="152">
        <v>862.1</v>
      </c>
      <c r="Q16" s="152">
        <v>790.719</v>
      </c>
      <c r="R16" s="152">
        <v>787.53</v>
      </c>
      <c r="S16" s="152">
        <v>808.296</v>
      </c>
      <c r="T16" s="152">
        <v>806.69</v>
      </c>
      <c r="X16" s="412"/>
    </row>
    <row r="17" spans="2:24" ht="15">
      <c r="B17" s="15" t="s">
        <v>96</v>
      </c>
      <c r="C17" s="125">
        <v>73.301</v>
      </c>
      <c r="D17" s="125">
        <v>69.188</v>
      </c>
      <c r="E17" s="125">
        <v>35.22</v>
      </c>
      <c r="F17" s="125">
        <v>95.646</v>
      </c>
      <c r="G17" s="125">
        <v>176.538</v>
      </c>
      <c r="H17" s="125">
        <v>193.739</v>
      </c>
      <c r="I17" s="125">
        <v>258.526</v>
      </c>
      <c r="J17" s="152">
        <v>344.78</v>
      </c>
      <c r="K17" s="152">
        <v>319.736</v>
      </c>
      <c r="L17" s="152">
        <v>493.088</v>
      </c>
      <c r="M17" s="152">
        <v>484.381</v>
      </c>
      <c r="N17" s="152">
        <v>566.413</v>
      </c>
      <c r="O17" s="152">
        <v>641.7</v>
      </c>
      <c r="P17" s="152">
        <v>663.7</v>
      </c>
      <c r="Q17" s="152">
        <v>660.271</v>
      </c>
      <c r="R17" s="152">
        <v>682.005</v>
      </c>
      <c r="S17" s="152">
        <v>698.719</v>
      </c>
      <c r="T17" s="152">
        <v>761.237</v>
      </c>
      <c r="X17" s="412"/>
    </row>
    <row r="18" spans="2:24" ht="15">
      <c r="B18" s="15" t="s">
        <v>97</v>
      </c>
      <c r="C18" s="125">
        <v>69.56</v>
      </c>
      <c r="D18" s="125">
        <v>83.212</v>
      </c>
      <c r="E18" s="125">
        <v>116.566</v>
      </c>
      <c r="F18" s="125">
        <v>175.039</v>
      </c>
      <c r="G18" s="125">
        <v>199.526</v>
      </c>
      <c r="H18" s="125">
        <v>222.118</v>
      </c>
      <c r="I18" s="125">
        <v>254.633</v>
      </c>
      <c r="J18" s="152">
        <v>276</v>
      </c>
      <c r="K18" s="152">
        <v>272.764</v>
      </c>
      <c r="L18" s="152">
        <v>248.593</v>
      </c>
      <c r="M18" s="152">
        <v>235.182</v>
      </c>
      <c r="N18" s="152">
        <v>209.83</v>
      </c>
      <c r="O18" s="152">
        <v>161.6</v>
      </c>
      <c r="P18" s="152">
        <v>158.9</v>
      </c>
      <c r="Q18" s="152">
        <v>153.775</v>
      </c>
      <c r="R18" s="152">
        <v>163.746</v>
      </c>
      <c r="S18" s="152">
        <v>212.882</v>
      </c>
      <c r="T18" s="152">
        <v>193.018</v>
      </c>
      <c r="X18" s="412"/>
    </row>
    <row r="19" spans="2:24" ht="15">
      <c r="B19" s="15" t="s">
        <v>429</v>
      </c>
      <c r="C19" s="152">
        <v>0</v>
      </c>
      <c r="D19" s="152">
        <v>0</v>
      </c>
      <c r="E19" s="152">
        <v>0</v>
      </c>
      <c r="F19" s="152">
        <v>0</v>
      </c>
      <c r="G19" s="152">
        <v>0</v>
      </c>
      <c r="H19" s="152">
        <v>0</v>
      </c>
      <c r="I19" s="152">
        <v>0</v>
      </c>
      <c r="J19" s="152">
        <v>0</v>
      </c>
      <c r="K19" s="152">
        <v>0.502</v>
      </c>
      <c r="L19" s="152">
        <v>0.111</v>
      </c>
      <c r="M19" s="152">
        <v>0.119</v>
      </c>
      <c r="N19" s="152">
        <v>6.914</v>
      </c>
      <c r="O19" s="152">
        <v>33.1</v>
      </c>
      <c r="P19" s="152">
        <v>30.2</v>
      </c>
      <c r="Q19" s="152">
        <v>19.599</v>
      </c>
      <c r="R19" s="152">
        <v>24.376</v>
      </c>
      <c r="S19" s="152">
        <v>36.509</v>
      </c>
      <c r="T19" s="152">
        <v>37.889</v>
      </c>
      <c r="X19" s="412"/>
    </row>
    <row r="20" spans="2:24" ht="15">
      <c r="B20" s="15" t="s">
        <v>98</v>
      </c>
      <c r="C20" s="125">
        <v>460.227</v>
      </c>
      <c r="D20" s="125">
        <v>525.207</v>
      </c>
      <c r="E20" s="125">
        <v>587.343</v>
      </c>
      <c r="F20" s="125">
        <v>623.258</v>
      </c>
      <c r="G20" s="125">
        <v>654.841</v>
      </c>
      <c r="H20" s="125">
        <v>851.185</v>
      </c>
      <c r="I20" s="125">
        <v>1009.014</v>
      </c>
      <c r="J20" s="152">
        <v>946.657</v>
      </c>
      <c r="K20" s="152">
        <v>994.843</v>
      </c>
      <c r="L20" s="152">
        <v>1024.481</v>
      </c>
      <c r="M20" s="152">
        <v>1113.741</v>
      </c>
      <c r="N20" s="152">
        <v>1143.291</v>
      </c>
      <c r="O20" s="152">
        <v>1186.3</v>
      </c>
      <c r="P20" s="152">
        <v>1015.9</v>
      </c>
      <c r="Q20" s="152">
        <v>849.388</v>
      </c>
      <c r="R20" s="152">
        <v>852.795</v>
      </c>
      <c r="S20" s="152">
        <v>816.552</v>
      </c>
      <c r="T20" s="152">
        <v>843.914</v>
      </c>
      <c r="X20" s="412"/>
    </row>
    <row r="21" spans="2:24" ht="15">
      <c r="B21" s="15" t="s">
        <v>99</v>
      </c>
      <c r="C21" s="125">
        <v>47.567</v>
      </c>
      <c r="D21" s="125">
        <v>51.919</v>
      </c>
      <c r="E21" s="125">
        <v>57.069</v>
      </c>
      <c r="F21" s="125">
        <v>64.953</v>
      </c>
      <c r="G21" s="125">
        <v>60.975</v>
      </c>
      <c r="H21" s="125">
        <v>67.589</v>
      </c>
      <c r="I21" s="125">
        <v>54.583</v>
      </c>
      <c r="J21" s="152">
        <v>86</v>
      </c>
      <c r="K21" s="152">
        <v>246.342</v>
      </c>
      <c r="L21" s="152">
        <v>365.024</v>
      </c>
      <c r="M21" s="152">
        <v>330.973</v>
      </c>
      <c r="N21" s="152">
        <v>380.326</v>
      </c>
      <c r="O21" s="152">
        <v>348.1</v>
      </c>
      <c r="P21" s="152">
        <v>401.8</v>
      </c>
      <c r="Q21" s="152">
        <v>359.236</v>
      </c>
      <c r="R21" s="152">
        <v>342.347</v>
      </c>
      <c r="S21" s="152">
        <v>384.282</v>
      </c>
      <c r="T21" s="152">
        <v>396.912</v>
      </c>
      <c r="X21" s="412"/>
    </row>
    <row r="22" spans="2:24" ht="15">
      <c r="B22" s="15" t="s">
        <v>430</v>
      </c>
      <c r="C22" s="152">
        <v>0</v>
      </c>
      <c r="D22" s="152">
        <v>0</v>
      </c>
      <c r="E22" s="152">
        <v>0</v>
      </c>
      <c r="F22" s="152">
        <v>0</v>
      </c>
      <c r="G22" s="152">
        <v>0</v>
      </c>
      <c r="H22" s="152">
        <v>0</v>
      </c>
      <c r="I22" s="152">
        <v>0</v>
      </c>
      <c r="J22" s="152">
        <v>0</v>
      </c>
      <c r="K22" s="152">
        <v>0</v>
      </c>
      <c r="L22" s="152">
        <v>0</v>
      </c>
      <c r="M22" s="152">
        <v>7.304</v>
      </c>
      <c r="N22" s="152">
        <v>49.542</v>
      </c>
      <c r="O22" s="152">
        <v>31.5</v>
      </c>
      <c r="P22" s="152">
        <v>36.5</v>
      </c>
      <c r="Q22" s="152">
        <v>47.249</v>
      </c>
      <c r="R22" s="152">
        <v>46.482</v>
      </c>
      <c r="S22" s="152">
        <v>20.159</v>
      </c>
      <c r="T22" s="152">
        <v>31.875</v>
      </c>
      <c r="X22" s="412"/>
    </row>
    <row r="23" spans="2:24" ht="15">
      <c r="B23" s="15" t="s">
        <v>431</v>
      </c>
      <c r="C23" s="152">
        <v>0</v>
      </c>
      <c r="D23" s="152">
        <v>0</v>
      </c>
      <c r="E23" s="152">
        <v>0</v>
      </c>
      <c r="F23" s="152">
        <v>0</v>
      </c>
      <c r="G23" s="152">
        <v>0</v>
      </c>
      <c r="H23" s="152">
        <v>0</v>
      </c>
      <c r="I23" s="152">
        <v>0</v>
      </c>
      <c r="J23" s="152">
        <v>0</v>
      </c>
      <c r="K23" s="152">
        <v>0.196</v>
      </c>
      <c r="L23" s="152">
        <v>0</v>
      </c>
      <c r="M23" s="152">
        <v>0.787</v>
      </c>
      <c r="N23" s="152">
        <v>4.227</v>
      </c>
      <c r="O23" s="152">
        <v>6</v>
      </c>
      <c r="P23" s="152">
        <v>0</v>
      </c>
      <c r="Q23" s="152">
        <v>28.296</v>
      </c>
      <c r="R23" s="152">
        <v>32.273</v>
      </c>
      <c r="S23" s="152">
        <v>29.049</v>
      </c>
      <c r="T23" s="152">
        <v>24.794</v>
      </c>
      <c r="X23" s="412"/>
    </row>
    <row r="24" spans="2:24" ht="15">
      <c r="B24" s="15" t="s">
        <v>575</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0.186</v>
      </c>
      <c r="T24" s="152">
        <v>0.133</v>
      </c>
      <c r="X24" s="412"/>
    </row>
    <row r="25" spans="2:24" ht="15">
      <c r="B25" s="15" t="s">
        <v>106</v>
      </c>
      <c r="C25" s="125">
        <v>52.119</v>
      </c>
      <c r="D25" s="125">
        <v>58.628</v>
      </c>
      <c r="E25" s="125">
        <v>57.785</v>
      </c>
      <c r="F25" s="125">
        <v>44.89</v>
      </c>
      <c r="G25" s="125">
        <v>49.942</v>
      </c>
      <c r="H25" s="125">
        <v>46.696</v>
      </c>
      <c r="I25" s="125">
        <v>42.645</v>
      </c>
      <c r="J25" s="152">
        <v>40.311</v>
      </c>
      <c r="K25" s="152">
        <v>49.158</v>
      </c>
      <c r="L25" s="152">
        <v>45.893</v>
      </c>
      <c r="M25" s="152">
        <v>35.673</v>
      </c>
      <c r="N25" s="152">
        <v>40.936</v>
      </c>
      <c r="O25" s="152">
        <v>37.9</v>
      </c>
      <c r="P25" s="152">
        <v>45.6</v>
      </c>
      <c r="Q25" s="152">
        <v>52.708</v>
      </c>
      <c r="R25" s="152">
        <v>71.157</v>
      </c>
      <c r="S25" s="152">
        <v>57.466</v>
      </c>
      <c r="T25" s="152">
        <v>61.534</v>
      </c>
      <c r="X25" s="412"/>
    </row>
    <row r="26" spans="2:24" ht="15">
      <c r="B26" s="15" t="s">
        <v>100</v>
      </c>
      <c r="C26" s="125">
        <v>435.518</v>
      </c>
      <c r="D26" s="125">
        <v>582.186</v>
      </c>
      <c r="E26" s="125">
        <v>617.994</v>
      </c>
      <c r="F26" s="125">
        <v>630.056</v>
      </c>
      <c r="G26" s="125">
        <v>706.704</v>
      </c>
      <c r="H26" s="125">
        <v>891.628</v>
      </c>
      <c r="I26" s="125">
        <v>1056.524</v>
      </c>
      <c r="J26" s="152">
        <v>1035.503</v>
      </c>
      <c r="K26" s="152">
        <v>1028.563</v>
      </c>
      <c r="L26" s="152">
        <v>988.817</v>
      </c>
      <c r="M26" s="152">
        <v>1072.418</v>
      </c>
      <c r="N26" s="152">
        <v>1125.294</v>
      </c>
      <c r="O26" s="152">
        <v>1078.8</v>
      </c>
      <c r="P26" s="152">
        <v>987.2</v>
      </c>
      <c r="Q26" s="152">
        <v>1006.906</v>
      </c>
      <c r="R26" s="152">
        <v>1135.009</v>
      </c>
      <c r="S26" s="152">
        <v>1223.307</v>
      </c>
      <c r="T26" s="152">
        <v>1244.615</v>
      </c>
      <c r="X26" s="412"/>
    </row>
    <row r="27" spans="2:24" ht="15">
      <c r="B27" s="15" t="s">
        <v>432</v>
      </c>
      <c r="C27" s="152">
        <v>0</v>
      </c>
      <c r="D27" s="152">
        <v>0</v>
      </c>
      <c r="E27" s="152">
        <v>0</v>
      </c>
      <c r="F27" s="152">
        <v>0</v>
      </c>
      <c r="G27" s="152">
        <v>0</v>
      </c>
      <c r="H27" s="152">
        <v>0</v>
      </c>
      <c r="I27" s="152">
        <v>0</v>
      </c>
      <c r="J27" s="152">
        <v>0</v>
      </c>
      <c r="K27" s="152">
        <v>1.041</v>
      </c>
      <c r="L27" s="152">
        <v>15.064</v>
      </c>
      <c r="M27" s="152">
        <v>227.363</v>
      </c>
      <c r="N27" s="152">
        <v>341.305</v>
      </c>
      <c r="O27" s="152">
        <v>384.3</v>
      </c>
      <c r="P27" s="152">
        <v>374.2</v>
      </c>
      <c r="Q27" s="152">
        <v>328.043</v>
      </c>
      <c r="R27" s="152">
        <v>326.917</v>
      </c>
      <c r="S27" s="152">
        <v>341.273</v>
      </c>
      <c r="T27" s="152">
        <v>431.352</v>
      </c>
      <c r="X27" s="412"/>
    </row>
    <row r="28" spans="2:24" ht="15">
      <c r="B28" s="15" t="s">
        <v>422</v>
      </c>
      <c r="C28" s="125">
        <v>107.817</v>
      </c>
      <c r="D28" s="125">
        <v>109.129</v>
      </c>
      <c r="E28" s="125">
        <v>105.415</v>
      </c>
      <c r="F28" s="125">
        <v>136.203</v>
      </c>
      <c r="G28" s="125">
        <v>138.964</v>
      </c>
      <c r="H28" s="125">
        <v>140.727</v>
      </c>
      <c r="I28" s="125">
        <v>153.429</v>
      </c>
      <c r="J28" s="152">
        <v>174.753</v>
      </c>
      <c r="K28" s="152">
        <v>190.547</v>
      </c>
      <c r="L28" s="152">
        <v>214.189</v>
      </c>
      <c r="M28" s="152">
        <v>252.497</v>
      </c>
      <c r="N28" s="152">
        <v>261.039</v>
      </c>
      <c r="O28" s="152">
        <v>266</v>
      </c>
      <c r="P28" s="152">
        <v>207.5</v>
      </c>
      <c r="Q28" s="152">
        <v>212.422</v>
      </c>
      <c r="R28" s="152">
        <v>280.038</v>
      </c>
      <c r="S28" s="152">
        <v>273.887</v>
      </c>
      <c r="T28" s="152">
        <v>298.301</v>
      </c>
      <c r="X28" s="412"/>
    </row>
    <row r="29" spans="2:24" ht="15">
      <c r="B29" s="15" t="s">
        <v>101</v>
      </c>
      <c r="C29" s="125">
        <v>16.651</v>
      </c>
      <c r="D29" s="125">
        <v>17.566</v>
      </c>
      <c r="E29" s="125">
        <v>13.186</v>
      </c>
      <c r="F29" s="125">
        <v>14.981</v>
      </c>
      <c r="G29" s="125">
        <v>22.464</v>
      </c>
      <c r="H29" s="125">
        <v>23.855</v>
      </c>
      <c r="I29" s="125">
        <v>24.349</v>
      </c>
      <c r="J29" s="152">
        <v>25.748</v>
      </c>
      <c r="K29" s="152">
        <v>30.403</v>
      </c>
      <c r="L29" s="152">
        <v>22.194</v>
      </c>
      <c r="M29" s="152">
        <v>19.957</v>
      </c>
      <c r="N29" s="152">
        <v>25.744</v>
      </c>
      <c r="O29" s="152">
        <v>36.1</v>
      </c>
      <c r="P29" s="152">
        <v>34.4</v>
      </c>
      <c r="Q29" s="152">
        <v>21.747</v>
      </c>
      <c r="R29" s="152">
        <v>23.115</v>
      </c>
      <c r="S29" s="152">
        <v>22.802</v>
      </c>
      <c r="T29" s="152">
        <v>21.321</v>
      </c>
      <c r="X29" s="412"/>
    </row>
    <row r="30" spans="2:24" ht="15">
      <c r="B30" s="15" t="s">
        <v>525</v>
      </c>
      <c r="C30" s="152">
        <v>0</v>
      </c>
      <c r="D30" s="152">
        <v>0</v>
      </c>
      <c r="E30" s="152">
        <v>0</v>
      </c>
      <c r="F30" s="152">
        <v>0</v>
      </c>
      <c r="G30" s="152">
        <v>0</v>
      </c>
      <c r="H30" s="152">
        <v>0</v>
      </c>
      <c r="I30" s="152">
        <v>0</v>
      </c>
      <c r="J30" s="152">
        <v>0</v>
      </c>
      <c r="K30" s="152">
        <v>0</v>
      </c>
      <c r="L30" s="152">
        <v>0</v>
      </c>
      <c r="M30" s="152">
        <v>0</v>
      </c>
      <c r="N30" s="152">
        <v>0</v>
      </c>
      <c r="O30" s="152">
        <v>0</v>
      </c>
      <c r="P30" s="152">
        <v>3</v>
      </c>
      <c r="Q30" s="152">
        <v>0</v>
      </c>
      <c r="R30" s="152">
        <v>0</v>
      </c>
      <c r="S30" s="152">
        <v>0</v>
      </c>
      <c r="T30" s="152">
        <v>0</v>
      </c>
      <c r="X30" s="412"/>
    </row>
    <row r="31" spans="2:24" ht="15">
      <c r="B31" s="15" t="s">
        <v>355</v>
      </c>
      <c r="C31" s="125">
        <v>2.212</v>
      </c>
      <c r="D31" s="152">
        <v>0</v>
      </c>
      <c r="E31" s="152">
        <v>0</v>
      </c>
      <c r="F31" s="152">
        <v>0</v>
      </c>
      <c r="G31" s="152">
        <v>0</v>
      </c>
      <c r="H31" s="152">
        <v>0</v>
      </c>
      <c r="I31" s="152">
        <v>0</v>
      </c>
      <c r="J31" s="152">
        <v>0</v>
      </c>
      <c r="K31" s="152">
        <v>0</v>
      </c>
      <c r="L31" s="152">
        <v>0.763</v>
      </c>
      <c r="M31" s="152">
        <v>0.088</v>
      </c>
      <c r="N31" s="152">
        <v>0</v>
      </c>
      <c r="O31" s="152">
        <v>0.1</v>
      </c>
      <c r="P31" s="152">
        <v>0.1</v>
      </c>
      <c r="Q31" s="152">
        <v>0.182</v>
      </c>
      <c r="R31" s="152">
        <v>0.883</v>
      </c>
      <c r="S31" s="152">
        <v>0</v>
      </c>
      <c r="T31" s="152">
        <v>0</v>
      </c>
      <c r="X31" s="412"/>
    </row>
    <row r="32" spans="2:24" ht="15">
      <c r="B32" s="15" t="s">
        <v>512</v>
      </c>
      <c r="C32" s="181">
        <v>0</v>
      </c>
      <c r="D32" s="181">
        <v>0</v>
      </c>
      <c r="E32" s="181">
        <v>0</v>
      </c>
      <c r="F32" s="181">
        <v>0</v>
      </c>
      <c r="G32" s="181">
        <v>0</v>
      </c>
      <c r="H32" s="181">
        <v>0</v>
      </c>
      <c r="I32" s="181">
        <v>0</v>
      </c>
      <c r="J32" s="152">
        <v>0</v>
      </c>
      <c r="K32" s="152">
        <v>0</v>
      </c>
      <c r="L32" s="152">
        <v>0</v>
      </c>
      <c r="M32" s="152">
        <v>0</v>
      </c>
      <c r="N32" s="152">
        <v>0</v>
      </c>
      <c r="O32" s="152">
        <v>6.6</v>
      </c>
      <c r="P32" s="152">
        <v>50.3</v>
      </c>
      <c r="Q32" s="152">
        <v>49.934</v>
      </c>
      <c r="R32" s="152">
        <v>44.168</v>
      </c>
      <c r="S32" s="152">
        <v>33.642</v>
      </c>
      <c r="T32" s="152">
        <v>32.094</v>
      </c>
      <c r="X32" s="412"/>
    </row>
    <row r="33" spans="2:24" ht="15">
      <c r="B33" s="15" t="s">
        <v>426</v>
      </c>
      <c r="C33" s="125">
        <v>793.587</v>
      </c>
      <c r="D33" s="125">
        <v>885.37</v>
      </c>
      <c r="E33" s="125">
        <v>994.325</v>
      </c>
      <c r="F33" s="125">
        <v>1122.69</v>
      </c>
      <c r="G33" s="125">
        <v>1122.755</v>
      </c>
      <c r="H33" s="125">
        <v>1214.357</v>
      </c>
      <c r="I33" s="125">
        <v>1266.014</v>
      </c>
      <c r="J33" s="152">
        <v>1536.2</v>
      </c>
      <c r="K33" s="152">
        <v>1663.169</v>
      </c>
      <c r="L33" s="152">
        <v>1799.138</v>
      </c>
      <c r="M33" s="152">
        <v>1948.715</v>
      </c>
      <c r="N33" s="152">
        <v>2101.823</v>
      </c>
      <c r="O33" s="152">
        <v>1908.4</v>
      </c>
      <c r="P33" s="152">
        <v>1679.7</v>
      </c>
      <c r="Q33" s="152">
        <v>1483.663</v>
      </c>
      <c r="R33" s="152">
        <v>1726.844</v>
      </c>
      <c r="S33" s="152">
        <v>1746.818</v>
      </c>
      <c r="T33" s="152">
        <v>1929.415</v>
      </c>
      <c r="X33" s="412"/>
    </row>
    <row r="34" spans="2:24" ht="15">
      <c r="B34" s="15" t="s">
        <v>352</v>
      </c>
      <c r="C34" s="125">
        <v>449.278</v>
      </c>
      <c r="D34" s="125">
        <v>506.586</v>
      </c>
      <c r="E34" s="125">
        <v>538.019</v>
      </c>
      <c r="F34" s="125">
        <v>562.625</v>
      </c>
      <c r="G34" s="125">
        <v>626.018</v>
      </c>
      <c r="H34" s="125">
        <v>668.081</v>
      </c>
      <c r="I34" s="125">
        <v>722.093</v>
      </c>
      <c r="J34" s="152">
        <v>778</v>
      </c>
      <c r="K34" s="152">
        <v>734.027</v>
      </c>
      <c r="L34" s="152">
        <v>766.922</v>
      </c>
      <c r="M34" s="152">
        <v>773.209</v>
      </c>
      <c r="N34" s="152">
        <v>771.208</v>
      </c>
      <c r="O34" s="152">
        <v>795.6</v>
      </c>
      <c r="P34" s="152">
        <v>666</v>
      </c>
      <c r="Q34" s="152">
        <v>658.11</v>
      </c>
      <c r="R34" s="152">
        <v>838.278</v>
      </c>
      <c r="S34" s="152">
        <v>816.647</v>
      </c>
      <c r="T34" s="152">
        <v>849.504</v>
      </c>
      <c r="X34" s="412"/>
    </row>
    <row r="35" spans="2:21" ht="15.75">
      <c r="B35" s="15" t="s">
        <v>103</v>
      </c>
      <c r="C35" s="125">
        <v>3.739</v>
      </c>
      <c r="D35" s="125">
        <v>3.809</v>
      </c>
      <c r="E35" s="125">
        <v>4.493</v>
      </c>
      <c r="F35" s="125">
        <v>2.334</v>
      </c>
      <c r="G35" s="125">
        <v>7.218</v>
      </c>
      <c r="H35" s="125">
        <v>1.905</v>
      </c>
      <c r="I35" s="152" t="s">
        <v>41</v>
      </c>
      <c r="J35" s="152">
        <v>88</v>
      </c>
      <c r="K35" s="152">
        <v>209.648</v>
      </c>
      <c r="L35" s="152">
        <v>192.754</v>
      </c>
      <c r="M35" s="152">
        <v>143.861</v>
      </c>
      <c r="N35" s="152">
        <v>152.454</v>
      </c>
      <c r="O35" s="152">
        <v>149.5</v>
      </c>
      <c r="P35" s="152">
        <v>159.3</v>
      </c>
      <c r="Q35" s="152">
        <v>131.898</v>
      </c>
      <c r="R35" s="152">
        <v>137.402</v>
      </c>
      <c r="S35" s="152">
        <v>128.21</v>
      </c>
      <c r="T35" s="152">
        <v>112.598</v>
      </c>
      <c r="U35" s="3"/>
    </row>
    <row r="36" spans="3:20" ht="15">
      <c r="C36" s="119"/>
      <c r="D36" s="119"/>
      <c r="E36" s="119"/>
      <c r="F36" s="119"/>
      <c r="G36" s="119"/>
      <c r="H36" s="119"/>
      <c r="I36" s="119"/>
      <c r="J36" s="130"/>
      <c r="K36" s="130"/>
      <c r="L36" s="130"/>
      <c r="O36" s="15"/>
      <c r="R36" s="134"/>
      <c r="T36" s="392"/>
    </row>
    <row r="37" spans="1:20" s="3" customFormat="1" ht="15.75">
      <c r="A37" s="3" t="s">
        <v>664</v>
      </c>
      <c r="C37" s="120">
        <f aca="true" t="shared" si="0" ref="C37:S37">SUM(C7:C35)</f>
        <v>2940.7239999999997</v>
      </c>
      <c r="D37" s="120">
        <f t="shared" si="0"/>
        <v>3421.888000000001</v>
      </c>
      <c r="E37" s="120">
        <f t="shared" si="0"/>
        <v>3751.7190000000005</v>
      </c>
      <c r="F37" s="120">
        <f t="shared" si="0"/>
        <v>4323.9929999999995</v>
      </c>
      <c r="G37" s="120">
        <f t="shared" si="0"/>
        <v>4735.302</v>
      </c>
      <c r="H37" s="120">
        <f t="shared" si="0"/>
        <v>5295.776999999999</v>
      </c>
      <c r="I37" s="120">
        <f t="shared" si="0"/>
        <v>5662.745</v>
      </c>
      <c r="J37" s="120">
        <f t="shared" si="0"/>
        <v>6208.122</v>
      </c>
      <c r="K37" s="120">
        <f t="shared" si="0"/>
        <v>6771.6320000000005</v>
      </c>
      <c r="L37" s="120">
        <f t="shared" si="0"/>
        <v>7439.815000000001</v>
      </c>
      <c r="M37" s="120">
        <f t="shared" si="0"/>
        <v>7907.68</v>
      </c>
      <c r="N37" s="120">
        <f t="shared" si="0"/>
        <v>8444.484</v>
      </c>
      <c r="O37" s="120">
        <f t="shared" si="0"/>
        <v>8518.800000000001</v>
      </c>
      <c r="P37" s="120">
        <f t="shared" si="0"/>
        <v>7959.8</v>
      </c>
      <c r="Q37" s="120">
        <f t="shared" si="0"/>
        <v>7420.651999999998</v>
      </c>
      <c r="R37" s="120">
        <f t="shared" si="0"/>
        <v>8148.249000000001</v>
      </c>
      <c r="S37" s="120">
        <f t="shared" si="0"/>
        <v>8275.725</v>
      </c>
      <c r="T37" s="120">
        <f>SUM(T7:T35)</f>
        <v>8770.380000000001</v>
      </c>
    </row>
    <row r="38" spans="1:20" ht="17.25">
      <c r="A38" s="193" t="s">
        <v>578</v>
      </c>
      <c r="B38" s="193"/>
      <c r="C38" s="393">
        <f>SUM(C7,C8,C13,C15,C16,C17,C18,C20,C21,C24,C26,C28,C29,C33,C34,C35)</f>
        <v>2809.0090000000005</v>
      </c>
      <c r="D38" s="393">
        <f aca="true" t="shared" si="1" ref="D38:S38">SUM(D7,D8,D13,D15,D16,D17,D18,D20,D21,D24,D26,D28,D29,D33,D34,D35)</f>
        <v>3279.83</v>
      </c>
      <c r="E38" s="393">
        <f t="shared" si="1"/>
        <v>3586.2730000000006</v>
      </c>
      <c r="F38" s="393">
        <f t="shared" si="1"/>
        <v>4154.334</v>
      </c>
      <c r="G38" s="393">
        <f t="shared" si="1"/>
        <v>4535.459</v>
      </c>
      <c r="H38" s="393">
        <f t="shared" si="1"/>
        <v>5057.257</v>
      </c>
      <c r="I38" s="393">
        <f t="shared" si="1"/>
        <v>5430.451</v>
      </c>
      <c r="J38" s="393">
        <f t="shared" si="1"/>
        <v>5955.303</v>
      </c>
      <c r="K38" s="393">
        <f t="shared" si="1"/>
        <v>6412.004</v>
      </c>
      <c r="L38" s="393">
        <f t="shared" si="1"/>
        <v>6939.96</v>
      </c>
      <c r="M38" s="393">
        <f t="shared" si="1"/>
        <v>7265.657</v>
      </c>
      <c r="N38" s="393">
        <f t="shared" si="1"/>
        <v>7716.451999999998</v>
      </c>
      <c r="O38" s="393">
        <f t="shared" si="1"/>
        <v>7727.1</v>
      </c>
      <c r="P38" s="393">
        <f t="shared" si="1"/>
        <v>7160.3</v>
      </c>
      <c r="Q38" s="393">
        <f t="shared" si="1"/>
        <v>6697.383</v>
      </c>
      <c r="R38" s="393">
        <f t="shared" si="1"/>
        <v>7323.545000000001</v>
      </c>
      <c r="S38" s="393">
        <f t="shared" si="1"/>
        <v>7497.085</v>
      </c>
      <c r="T38" s="393">
        <f>SUM(T7,T8,T13,T15,T16,T17,T18,T20,T21,T24,T26,T28,T29,T33,T34,T35)</f>
        <v>7863.9130000000005</v>
      </c>
    </row>
    <row r="39" spans="3:20" ht="20.25" customHeight="1">
      <c r="C39" s="119"/>
      <c r="D39" t="s">
        <v>576</v>
      </c>
      <c r="E39"/>
      <c r="F39"/>
      <c r="G39"/>
      <c r="H39"/>
      <c r="I39"/>
      <c r="J39"/>
      <c r="K39"/>
      <c r="L39" s="130"/>
      <c r="M39" s="130"/>
      <c r="O39" s="15"/>
      <c r="R39" s="134"/>
      <c r="T39" s="392"/>
    </row>
    <row r="40" spans="1:18" ht="15" customHeight="1">
      <c r="A40" s="3" t="s">
        <v>362</v>
      </c>
      <c r="C40" s="119"/>
      <c r="D40" t="s">
        <v>577</v>
      </c>
      <c r="E40"/>
      <c r="F40"/>
      <c r="G40"/>
      <c r="H40"/>
      <c r="I40"/>
      <c r="J40"/>
      <c r="K40"/>
      <c r="L40" s="130"/>
      <c r="M40" s="130"/>
      <c r="O40" s="15"/>
      <c r="R40" s="134"/>
    </row>
    <row r="41" spans="1:23" ht="15" customHeight="1">
      <c r="A41" s="3"/>
      <c r="B41" s="15" t="s">
        <v>553</v>
      </c>
      <c r="C41" s="119"/>
      <c r="D41" s="119"/>
      <c r="E41" s="119"/>
      <c r="F41" s="119"/>
      <c r="G41" s="119"/>
      <c r="H41" s="152" t="s">
        <v>41</v>
      </c>
      <c r="I41" s="152" t="s">
        <v>41</v>
      </c>
      <c r="J41" s="152">
        <v>0</v>
      </c>
      <c r="K41" s="152">
        <v>0</v>
      </c>
      <c r="L41" s="152">
        <v>0</v>
      </c>
      <c r="M41" s="152">
        <v>0</v>
      </c>
      <c r="N41" s="152">
        <v>0</v>
      </c>
      <c r="O41" s="152">
        <v>0</v>
      </c>
      <c r="P41" s="152">
        <v>0</v>
      </c>
      <c r="Q41" s="152">
        <v>0</v>
      </c>
      <c r="R41" s="152">
        <v>4.061</v>
      </c>
      <c r="S41" s="152">
        <v>5.819</v>
      </c>
      <c r="T41" s="152">
        <v>0</v>
      </c>
      <c r="U41" s="3"/>
      <c r="V41" s="3"/>
      <c r="W41" s="3"/>
    </row>
    <row r="42" spans="1:20" ht="15" customHeight="1">
      <c r="A42" s="3"/>
      <c r="B42" s="15" t="s">
        <v>509</v>
      </c>
      <c r="C42" s="152" t="s">
        <v>41</v>
      </c>
      <c r="D42" s="152" t="s">
        <v>41</v>
      </c>
      <c r="E42" s="152" t="s">
        <v>41</v>
      </c>
      <c r="F42" s="152" t="s">
        <v>41</v>
      </c>
      <c r="G42" s="152" t="s">
        <v>41</v>
      </c>
      <c r="H42" s="152" t="s">
        <v>41</v>
      </c>
      <c r="I42" s="152" t="s">
        <v>41</v>
      </c>
      <c r="J42" s="152">
        <v>0</v>
      </c>
      <c r="K42" s="152">
        <v>0</v>
      </c>
      <c r="L42" s="152">
        <v>0</v>
      </c>
      <c r="M42" s="152">
        <v>0</v>
      </c>
      <c r="N42" s="152">
        <v>3.5</v>
      </c>
      <c r="O42" s="152">
        <v>7.1</v>
      </c>
      <c r="P42" s="152">
        <v>8</v>
      </c>
      <c r="Q42" s="152">
        <v>8.394</v>
      </c>
      <c r="R42" s="152">
        <v>7.618</v>
      </c>
      <c r="S42" s="152">
        <v>6.044</v>
      </c>
      <c r="T42" s="152">
        <v>5.182</v>
      </c>
    </row>
    <row r="43" spans="2:20" ht="15">
      <c r="B43" s="15" t="s">
        <v>111</v>
      </c>
      <c r="C43" s="125">
        <v>189.147</v>
      </c>
      <c r="D43" s="125">
        <v>185.842</v>
      </c>
      <c r="E43" s="125">
        <v>198.01</v>
      </c>
      <c r="F43" s="125">
        <v>193.633</v>
      </c>
      <c r="G43" s="125">
        <v>204.981</v>
      </c>
      <c r="H43" s="125">
        <v>198.58</v>
      </c>
      <c r="I43" s="125">
        <v>142.468</v>
      </c>
      <c r="J43" s="152">
        <v>135.065</v>
      </c>
      <c r="K43" s="152">
        <v>210.258</v>
      </c>
      <c r="L43" s="152">
        <v>216.689</v>
      </c>
      <c r="M43" s="152">
        <v>189.532</v>
      </c>
      <c r="N43" s="152">
        <v>207.685</v>
      </c>
      <c r="O43" s="152">
        <v>160</v>
      </c>
      <c r="P43" s="152">
        <v>107.5</v>
      </c>
      <c r="Q43" s="152">
        <v>103.308</v>
      </c>
      <c r="R43" s="152">
        <v>112.424</v>
      </c>
      <c r="S43" s="152">
        <v>117.753</v>
      </c>
      <c r="T43" s="152">
        <v>106.104</v>
      </c>
    </row>
    <row r="44" spans="2:20" ht="15">
      <c r="B44" s="15" t="s">
        <v>554</v>
      </c>
      <c r="C44" s="125"/>
      <c r="D44" s="125"/>
      <c r="E44" s="125"/>
      <c r="F44" s="125"/>
      <c r="G44" s="125"/>
      <c r="H44" s="152" t="s">
        <v>41</v>
      </c>
      <c r="I44" s="152" t="s">
        <v>41</v>
      </c>
      <c r="J44" s="152">
        <v>0</v>
      </c>
      <c r="K44" s="152">
        <v>0</v>
      </c>
      <c r="L44" s="152">
        <v>0</v>
      </c>
      <c r="M44" s="152">
        <v>0</v>
      </c>
      <c r="N44" s="152">
        <v>0</v>
      </c>
      <c r="O44" s="152">
        <v>0</v>
      </c>
      <c r="P44" s="152">
        <v>0</v>
      </c>
      <c r="Q44" s="152">
        <v>0</v>
      </c>
      <c r="R44" s="152">
        <v>13.403</v>
      </c>
      <c r="S44" s="152">
        <v>22.025</v>
      </c>
      <c r="T44" s="152">
        <v>0.232</v>
      </c>
    </row>
    <row r="45" spans="1:20" ht="15.75">
      <c r="A45" s="3"/>
      <c r="B45" s="15" t="s">
        <v>550</v>
      </c>
      <c r="C45" s="152"/>
      <c r="D45" s="152"/>
      <c r="E45" s="152"/>
      <c r="F45" s="152"/>
      <c r="G45" s="152"/>
      <c r="H45" s="152" t="s">
        <v>41</v>
      </c>
      <c r="I45" s="152" t="s">
        <v>41</v>
      </c>
      <c r="J45" s="152">
        <v>0</v>
      </c>
      <c r="K45" s="152">
        <v>0</v>
      </c>
      <c r="L45" s="152">
        <v>0</v>
      </c>
      <c r="M45" s="152">
        <v>0</v>
      </c>
      <c r="N45" s="152">
        <v>0</v>
      </c>
      <c r="O45" s="152">
        <v>0</v>
      </c>
      <c r="P45" s="152">
        <v>0</v>
      </c>
      <c r="Q45" s="152">
        <v>0.8</v>
      </c>
      <c r="R45" s="152">
        <v>1.278</v>
      </c>
      <c r="S45" s="152">
        <v>0.837</v>
      </c>
      <c r="T45" s="152">
        <v>0.647</v>
      </c>
    </row>
    <row r="46" spans="2:20" ht="15">
      <c r="B46" s="15" t="s">
        <v>353</v>
      </c>
      <c r="C46" s="152" t="s">
        <v>41</v>
      </c>
      <c r="D46" s="125">
        <v>21.854</v>
      </c>
      <c r="E46" s="125">
        <v>12.768</v>
      </c>
      <c r="F46" s="125">
        <v>13.665</v>
      </c>
      <c r="G46" s="152" t="s">
        <v>41</v>
      </c>
      <c r="H46" s="152" t="s">
        <v>41</v>
      </c>
      <c r="I46" s="152" t="s">
        <v>41</v>
      </c>
      <c r="J46" s="152">
        <v>0</v>
      </c>
      <c r="K46" s="152">
        <v>10.667</v>
      </c>
      <c r="L46" s="152">
        <v>23.708</v>
      </c>
      <c r="M46" s="152">
        <v>13.484</v>
      </c>
      <c r="N46" s="152">
        <v>13.974</v>
      </c>
      <c r="O46" s="152">
        <v>22.8</v>
      </c>
      <c r="P46" s="152">
        <v>25.5</v>
      </c>
      <c r="Q46" s="152">
        <v>23.142</v>
      </c>
      <c r="R46" s="152">
        <v>16.825</v>
      </c>
      <c r="S46" s="152">
        <v>0.65</v>
      </c>
      <c r="T46" s="152">
        <v>0</v>
      </c>
    </row>
    <row r="47" spans="2:20" ht="15">
      <c r="B47" s="15" t="s">
        <v>510</v>
      </c>
      <c r="G47" s="152" t="s">
        <v>41</v>
      </c>
      <c r="H47" s="152" t="s">
        <v>41</v>
      </c>
      <c r="I47" s="152" t="s">
        <v>41</v>
      </c>
      <c r="J47" s="152">
        <v>0</v>
      </c>
      <c r="K47" s="152">
        <v>0</v>
      </c>
      <c r="L47" s="152">
        <v>25.5</v>
      </c>
      <c r="M47" s="152">
        <v>64</v>
      </c>
      <c r="N47" s="152">
        <v>55.8</v>
      </c>
      <c r="O47" s="152">
        <v>67.5</v>
      </c>
      <c r="P47" s="152">
        <v>97.9</v>
      </c>
      <c r="Q47" s="152">
        <v>97.765</v>
      </c>
      <c r="R47" s="152">
        <v>72.942</v>
      </c>
      <c r="S47" s="152">
        <v>66.266</v>
      </c>
      <c r="T47" s="152">
        <v>66.952</v>
      </c>
    </row>
    <row r="48" spans="2:20" ht="15">
      <c r="B48" s="15" t="s">
        <v>104</v>
      </c>
      <c r="C48" s="152" t="s">
        <v>41</v>
      </c>
      <c r="D48" s="125">
        <v>0.482</v>
      </c>
      <c r="E48" s="125">
        <v>2.302</v>
      </c>
      <c r="F48" s="125">
        <v>3.679</v>
      </c>
      <c r="G48" s="125">
        <v>4.475</v>
      </c>
      <c r="H48" s="125">
        <v>8.921</v>
      </c>
      <c r="I48" s="125">
        <v>6.894</v>
      </c>
      <c r="J48" s="152">
        <v>8.843</v>
      </c>
      <c r="K48" s="152">
        <v>5.588</v>
      </c>
      <c r="L48" s="152">
        <v>4.966</v>
      </c>
      <c r="M48" s="152">
        <v>3.774</v>
      </c>
      <c r="N48" s="152">
        <v>3.793</v>
      </c>
      <c r="O48" s="152">
        <v>0.7</v>
      </c>
      <c r="P48" s="152">
        <v>0.5</v>
      </c>
      <c r="Q48" s="152">
        <v>1.068</v>
      </c>
      <c r="R48" s="152">
        <v>0.861</v>
      </c>
      <c r="S48" s="152">
        <v>0.612</v>
      </c>
      <c r="T48" s="152">
        <v>1.453</v>
      </c>
    </row>
    <row r="49" spans="2:20" ht="15">
      <c r="B49" s="15" t="s">
        <v>552</v>
      </c>
      <c r="C49" s="152"/>
      <c r="D49" s="125"/>
      <c r="E49" s="125"/>
      <c r="F49" s="125"/>
      <c r="G49" s="125"/>
      <c r="H49" s="152" t="s">
        <v>41</v>
      </c>
      <c r="I49" s="152" t="s">
        <v>41</v>
      </c>
      <c r="J49" s="152">
        <v>0</v>
      </c>
      <c r="K49" s="152">
        <v>0</v>
      </c>
      <c r="L49" s="152">
        <v>0</v>
      </c>
      <c r="M49" s="152">
        <v>0</v>
      </c>
      <c r="N49" s="152">
        <v>0</v>
      </c>
      <c r="O49" s="152">
        <v>0</v>
      </c>
      <c r="P49" s="152">
        <v>0</v>
      </c>
      <c r="Q49" s="152">
        <v>4.1</v>
      </c>
      <c r="R49" s="152">
        <v>8.734</v>
      </c>
      <c r="S49" s="152">
        <v>0</v>
      </c>
      <c r="T49" s="152">
        <v>0.216</v>
      </c>
    </row>
    <row r="50" spans="2:20" ht="15">
      <c r="B50" s="15" t="s">
        <v>105</v>
      </c>
      <c r="C50" s="125">
        <v>38.397</v>
      </c>
      <c r="D50" s="125">
        <v>62.613</v>
      </c>
      <c r="E50" s="125">
        <v>79.454</v>
      </c>
      <c r="F50" s="125">
        <v>86.636</v>
      </c>
      <c r="G50" s="125">
        <v>93.143</v>
      </c>
      <c r="H50" s="125">
        <v>87.157</v>
      </c>
      <c r="I50" s="125">
        <v>67.638</v>
      </c>
      <c r="J50" s="152">
        <v>52.829</v>
      </c>
      <c r="K50" s="152">
        <v>58.872</v>
      </c>
      <c r="L50" s="152">
        <v>62.296</v>
      </c>
      <c r="M50" s="152">
        <v>55.396</v>
      </c>
      <c r="N50" s="152">
        <v>46.471</v>
      </c>
      <c r="O50" s="152">
        <v>30.8</v>
      </c>
      <c r="P50" s="152">
        <v>9.7</v>
      </c>
      <c r="Q50" s="152">
        <v>24.952</v>
      </c>
      <c r="R50" s="152">
        <v>33.189</v>
      </c>
      <c r="S50" s="152">
        <v>42.631</v>
      </c>
      <c r="T50" s="152">
        <v>72.768</v>
      </c>
    </row>
    <row r="51" spans="2:20" ht="15">
      <c r="B51" s="15" t="s">
        <v>526</v>
      </c>
      <c r="C51" s="152" t="s">
        <v>41</v>
      </c>
      <c r="D51" s="152" t="s">
        <v>41</v>
      </c>
      <c r="E51" s="152" t="s">
        <v>41</v>
      </c>
      <c r="F51" s="152" t="s">
        <v>41</v>
      </c>
      <c r="G51" s="152" t="s">
        <v>41</v>
      </c>
      <c r="H51" s="152" t="s">
        <v>41</v>
      </c>
      <c r="I51" s="152" t="s">
        <v>41</v>
      </c>
      <c r="J51" s="152">
        <v>0</v>
      </c>
      <c r="K51" s="152">
        <v>0</v>
      </c>
      <c r="L51" s="152">
        <v>0</v>
      </c>
      <c r="M51" s="152">
        <v>0</v>
      </c>
      <c r="N51" s="152">
        <v>0</v>
      </c>
      <c r="O51" s="152">
        <v>0</v>
      </c>
      <c r="P51" s="152">
        <v>2.3</v>
      </c>
      <c r="Q51" s="152">
        <v>0.511</v>
      </c>
      <c r="R51" s="152">
        <v>0.947</v>
      </c>
      <c r="S51" s="152">
        <v>0</v>
      </c>
      <c r="T51" s="152">
        <v>0</v>
      </c>
    </row>
    <row r="52" spans="2:20" ht="15">
      <c r="B52" s="15" t="s">
        <v>113</v>
      </c>
      <c r="C52" s="152" t="s">
        <v>41</v>
      </c>
      <c r="D52" s="152" t="s">
        <v>41</v>
      </c>
      <c r="E52" s="152" t="s">
        <v>41</v>
      </c>
      <c r="F52" s="125">
        <v>5.3</v>
      </c>
      <c r="G52" s="125">
        <v>17.011</v>
      </c>
      <c r="H52" s="125">
        <v>17.286</v>
      </c>
      <c r="I52" s="125">
        <v>15.136</v>
      </c>
      <c r="J52" s="152">
        <v>15.397</v>
      </c>
      <c r="K52" s="152">
        <v>15.132</v>
      </c>
      <c r="L52" s="152">
        <v>21.562</v>
      </c>
      <c r="M52" s="152">
        <v>19.79</v>
      </c>
      <c r="N52" s="152">
        <v>27.906</v>
      </c>
      <c r="O52" s="152">
        <v>22.1</v>
      </c>
      <c r="P52" s="152">
        <v>22.9</v>
      </c>
      <c r="Q52" s="152">
        <v>28.568</v>
      </c>
      <c r="R52" s="152">
        <v>35.251</v>
      </c>
      <c r="S52" s="152">
        <v>33.157</v>
      </c>
      <c r="T52" s="152">
        <v>30.501</v>
      </c>
    </row>
    <row r="53" spans="2:20" ht="15">
      <c r="B53" s="15" t="s">
        <v>532</v>
      </c>
      <c r="C53" s="152" t="s">
        <v>41</v>
      </c>
      <c r="D53" s="152" t="s">
        <v>41</v>
      </c>
      <c r="E53" s="152" t="s">
        <v>41</v>
      </c>
      <c r="F53" s="152" t="s">
        <v>41</v>
      </c>
      <c r="G53" s="152" t="s">
        <v>41</v>
      </c>
      <c r="H53" s="152" t="s">
        <v>41</v>
      </c>
      <c r="I53" s="152" t="s">
        <v>41</v>
      </c>
      <c r="J53" s="152">
        <v>0</v>
      </c>
      <c r="K53" s="152">
        <v>0</v>
      </c>
      <c r="L53" s="152">
        <v>0</v>
      </c>
      <c r="M53" s="152">
        <v>0</v>
      </c>
      <c r="N53" s="152">
        <v>0</v>
      </c>
      <c r="O53" s="152">
        <v>0</v>
      </c>
      <c r="P53" s="152">
        <v>0</v>
      </c>
      <c r="Q53" s="152">
        <v>19.711</v>
      </c>
      <c r="R53" s="152">
        <v>25.232</v>
      </c>
      <c r="S53" s="152">
        <v>0.178</v>
      </c>
      <c r="T53" s="152">
        <v>0.155</v>
      </c>
    </row>
    <row r="54" spans="2:20" ht="15">
      <c r="B54" s="15" t="s">
        <v>107</v>
      </c>
      <c r="C54" s="125">
        <v>127.609</v>
      </c>
      <c r="D54" s="125">
        <v>156.145</v>
      </c>
      <c r="E54" s="125">
        <v>171.609</v>
      </c>
      <c r="F54" s="125">
        <v>159.355</v>
      </c>
      <c r="G54" s="125">
        <v>131.177</v>
      </c>
      <c r="H54" s="125">
        <v>133.209</v>
      </c>
      <c r="I54" s="125">
        <v>188.02</v>
      </c>
      <c r="J54" s="152">
        <v>208.7</v>
      </c>
      <c r="K54" s="152">
        <v>246.251</v>
      </c>
      <c r="L54" s="152">
        <v>271.353</v>
      </c>
      <c r="M54" s="152">
        <v>285.891</v>
      </c>
      <c r="N54" s="152">
        <v>307.216</v>
      </c>
      <c r="O54" s="152">
        <v>305.2</v>
      </c>
      <c r="P54" s="152">
        <v>302.1</v>
      </c>
      <c r="Q54" s="152">
        <v>281.222</v>
      </c>
      <c r="R54" s="152">
        <v>309.406</v>
      </c>
      <c r="S54" s="152">
        <v>337.434</v>
      </c>
      <c r="T54" s="152">
        <v>339.856</v>
      </c>
    </row>
    <row r="55" spans="2:21" ht="15.75">
      <c r="B55" s="15" t="s">
        <v>511</v>
      </c>
      <c r="C55" s="152" t="s">
        <v>41</v>
      </c>
      <c r="D55" s="152" t="s">
        <v>41</v>
      </c>
      <c r="E55" s="152" t="s">
        <v>41</v>
      </c>
      <c r="F55" s="152" t="s">
        <v>41</v>
      </c>
      <c r="G55" s="152" t="s">
        <v>41</v>
      </c>
      <c r="H55" s="152" t="s">
        <v>41</v>
      </c>
      <c r="I55" s="152" t="s">
        <v>41</v>
      </c>
      <c r="J55" s="152">
        <v>0</v>
      </c>
      <c r="K55" s="152">
        <v>0</v>
      </c>
      <c r="L55" s="152">
        <v>2.5</v>
      </c>
      <c r="M55" s="152">
        <v>27.9</v>
      </c>
      <c r="N55" s="152">
        <v>9.3</v>
      </c>
      <c r="O55" s="152">
        <v>18.4</v>
      </c>
      <c r="P55" s="152">
        <v>25.5</v>
      </c>
      <c r="Q55" s="152">
        <v>26.263</v>
      </c>
      <c r="R55" s="152">
        <v>1.86</v>
      </c>
      <c r="S55" s="152">
        <v>0</v>
      </c>
      <c r="T55" s="152">
        <v>0</v>
      </c>
      <c r="U55" s="3"/>
    </row>
    <row r="56" spans="2:21" ht="15">
      <c r="B56" s="15" t="s">
        <v>410</v>
      </c>
      <c r="C56" s="371" t="s">
        <v>32</v>
      </c>
      <c r="D56" s="371" t="s">
        <v>32</v>
      </c>
      <c r="E56" s="371" t="s">
        <v>32</v>
      </c>
      <c r="F56" s="371" t="s">
        <v>32</v>
      </c>
      <c r="G56" s="213" t="s">
        <v>32</v>
      </c>
      <c r="H56" s="213" t="s">
        <v>32</v>
      </c>
      <c r="I56" s="213" t="s">
        <v>32</v>
      </c>
      <c r="J56" s="152" t="s">
        <v>32</v>
      </c>
      <c r="K56" s="152">
        <v>1.235</v>
      </c>
      <c r="L56" s="152">
        <v>0.65</v>
      </c>
      <c r="M56" s="152">
        <v>0.447</v>
      </c>
      <c r="N56" s="152">
        <v>0.741</v>
      </c>
      <c r="O56" s="152">
        <v>0</v>
      </c>
      <c r="P56" s="152">
        <v>0.8</v>
      </c>
      <c r="Q56" s="152">
        <v>0.685</v>
      </c>
      <c r="R56" s="152">
        <v>0</v>
      </c>
      <c r="S56" s="152">
        <v>0.673</v>
      </c>
      <c r="T56" s="152">
        <v>0.769</v>
      </c>
      <c r="U56" s="49"/>
    </row>
    <row r="57" spans="2:21" ht="15">
      <c r="B57" s="15" t="s">
        <v>108</v>
      </c>
      <c r="C57" s="125">
        <v>28.034</v>
      </c>
      <c r="D57" s="125">
        <v>36.388</v>
      </c>
      <c r="E57" s="125">
        <v>43.264</v>
      </c>
      <c r="F57" s="125">
        <v>47.462</v>
      </c>
      <c r="G57" s="125">
        <v>52.37</v>
      </c>
      <c r="H57" s="125">
        <v>26.977</v>
      </c>
      <c r="I57" s="125">
        <v>27.771</v>
      </c>
      <c r="J57" s="152">
        <v>29.66</v>
      </c>
      <c r="K57" s="152">
        <v>41.38</v>
      </c>
      <c r="L57" s="152">
        <v>52.817</v>
      </c>
      <c r="M57" s="152">
        <v>118.449</v>
      </c>
      <c r="N57" s="152">
        <v>149.836</v>
      </c>
      <c r="O57" s="152">
        <v>155.5</v>
      </c>
      <c r="P57" s="152">
        <v>148.2</v>
      </c>
      <c r="Q57" s="152">
        <v>154.882</v>
      </c>
      <c r="R57" s="152">
        <v>215.35</v>
      </c>
      <c r="S57" s="152">
        <v>236.458</v>
      </c>
      <c r="T57" s="152">
        <v>241.091</v>
      </c>
      <c r="U57" s="49"/>
    </row>
    <row r="58" spans="2:22" ht="15.75">
      <c r="B58" s="15" t="s">
        <v>114</v>
      </c>
      <c r="C58" s="125">
        <v>12.603</v>
      </c>
      <c r="D58" s="125">
        <v>13.885</v>
      </c>
      <c r="E58" s="125">
        <v>13.655</v>
      </c>
      <c r="F58" s="125">
        <v>12.763</v>
      </c>
      <c r="G58" s="125">
        <v>23.791</v>
      </c>
      <c r="H58" s="125">
        <v>16.103</v>
      </c>
      <c r="I58" s="125">
        <v>15.329</v>
      </c>
      <c r="J58" s="152">
        <v>13.707</v>
      </c>
      <c r="K58" s="152">
        <v>35.459</v>
      </c>
      <c r="L58" s="152">
        <v>28.83</v>
      </c>
      <c r="M58" s="152">
        <v>35.628</v>
      </c>
      <c r="N58" s="152">
        <v>35.742</v>
      </c>
      <c r="O58" s="152">
        <v>34</v>
      </c>
      <c r="P58" s="152">
        <v>38.9</v>
      </c>
      <c r="Q58" s="152">
        <v>66.259</v>
      </c>
      <c r="R58" s="152">
        <v>21.576</v>
      </c>
      <c r="S58" s="152">
        <v>32.665</v>
      </c>
      <c r="T58" s="152">
        <v>61.379</v>
      </c>
      <c r="U58" s="49"/>
      <c r="V58" s="3"/>
    </row>
    <row r="59" spans="2:20" ht="15">
      <c r="B59" s="15" t="s">
        <v>109</v>
      </c>
      <c r="C59" s="125">
        <v>122.655</v>
      </c>
      <c r="D59" s="125">
        <v>135.817</v>
      </c>
      <c r="E59" s="125">
        <v>135.51</v>
      </c>
      <c r="F59" s="125">
        <v>104.998</v>
      </c>
      <c r="G59" s="125">
        <v>93.815</v>
      </c>
      <c r="H59" s="125">
        <v>83.864</v>
      </c>
      <c r="I59" s="125">
        <v>99.724</v>
      </c>
      <c r="J59" s="152">
        <v>98.28</v>
      </c>
      <c r="K59" s="152">
        <v>134.99</v>
      </c>
      <c r="L59" s="152">
        <v>176.046</v>
      </c>
      <c r="M59" s="152">
        <v>165.873</v>
      </c>
      <c r="N59" s="152">
        <v>216.301</v>
      </c>
      <c r="O59" s="152">
        <v>260.4</v>
      </c>
      <c r="P59" s="152">
        <v>268.6</v>
      </c>
      <c r="Q59" s="152">
        <v>329.287</v>
      </c>
      <c r="R59" s="152">
        <v>327.952</v>
      </c>
      <c r="S59" s="152">
        <v>316.029</v>
      </c>
      <c r="T59" s="152">
        <v>351.746</v>
      </c>
    </row>
    <row r="60" spans="2:23" ht="15.75">
      <c r="B60" s="15" t="s">
        <v>409</v>
      </c>
      <c r="C60" s="371" t="s">
        <v>32</v>
      </c>
      <c r="D60" s="371" t="s">
        <v>32</v>
      </c>
      <c r="E60" s="371" t="s">
        <v>32</v>
      </c>
      <c r="F60" s="371" t="s">
        <v>32</v>
      </c>
      <c r="G60" s="213" t="s">
        <v>32</v>
      </c>
      <c r="H60" s="213" t="s">
        <v>32</v>
      </c>
      <c r="I60" s="213" t="s">
        <v>32</v>
      </c>
      <c r="J60" s="152" t="s">
        <v>32</v>
      </c>
      <c r="K60" s="152">
        <v>98.578</v>
      </c>
      <c r="L60" s="152">
        <v>167.578</v>
      </c>
      <c r="M60" s="152">
        <v>192.934</v>
      </c>
      <c r="N60" s="152">
        <v>231.116</v>
      </c>
      <c r="O60" s="152">
        <v>240.7</v>
      </c>
      <c r="P60" s="152">
        <v>244.7</v>
      </c>
      <c r="Q60" s="152">
        <v>268.541</v>
      </c>
      <c r="R60" s="152">
        <v>275.016</v>
      </c>
      <c r="S60" s="152">
        <v>314.692</v>
      </c>
      <c r="T60" s="152">
        <v>402.34</v>
      </c>
      <c r="U60" s="3"/>
      <c r="V60" s="3"/>
      <c r="W60" s="3"/>
    </row>
    <row r="61" spans="2:22" ht="15.75">
      <c r="B61" s="15" t="s">
        <v>110</v>
      </c>
      <c r="C61" s="125">
        <v>253.033</v>
      </c>
      <c r="D61" s="125">
        <v>244.804</v>
      </c>
      <c r="E61" s="125">
        <v>262.791</v>
      </c>
      <c r="F61" s="125">
        <v>304.316</v>
      </c>
      <c r="G61" s="125">
        <v>277.835</v>
      </c>
      <c r="H61" s="125">
        <v>254.447</v>
      </c>
      <c r="I61" s="125">
        <v>268.726</v>
      </c>
      <c r="J61" s="152">
        <v>256.078</v>
      </c>
      <c r="K61" s="152">
        <v>382.428</v>
      </c>
      <c r="L61" s="152">
        <v>438.459</v>
      </c>
      <c r="M61" s="152">
        <v>559.913</v>
      </c>
      <c r="N61" s="152">
        <v>569.544</v>
      </c>
      <c r="O61" s="152">
        <v>483.5</v>
      </c>
      <c r="P61" s="152">
        <v>459.7</v>
      </c>
      <c r="Q61" s="152">
        <v>366.069</v>
      </c>
      <c r="R61" s="152">
        <v>411.325</v>
      </c>
      <c r="S61" s="152">
        <v>367.659</v>
      </c>
      <c r="T61" s="152">
        <v>366.971</v>
      </c>
      <c r="V61" s="3"/>
    </row>
    <row r="62" spans="3:17" ht="6.75" customHeight="1">
      <c r="C62" s="119"/>
      <c r="D62" s="119"/>
      <c r="E62" s="119"/>
      <c r="F62" s="119"/>
      <c r="G62" s="119"/>
      <c r="H62" s="119"/>
      <c r="I62" s="119"/>
      <c r="J62" s="130"/>
      <c r="K62" s="130"/>
      <c r="L62" s="130"/>
      <c r="O62" s="15"/>
      <c r="P62" s="15"/>
      <c r="Q62" s="15"/>
    </row>
    <row r="63" spans="1:20" s="3" customFormat="1" ht="15.75">
      <c r="A63" s="3" t="s">
        <v>423</v>
      </c>
      <c r="C63" s="148">
        <f aca="true" t="shared" si="2" ref="C63:T63">SUM(C41:C61)</f>
        <v>771.478</v>
      </c>
      <c r="D63" s="148">
        <f t="shared" si="2"/>
        <v>857.83</v>
      </c>
      <c r="E63" s="148">
        <f t="shared" si="2"/>
        <v>919.363</v>
      </c>
      <c r="F63" s="148">
        <f t="shared" si="2"/>
        <v>931.807</v>
      </c>
      <c r="G63" s="148">
        <f t="shared" si="2"/>
        <v>898.5980000000002</v>
      </c>
      <c r="H63" s="148">
        <f t="shared" si="2"/>
        <v>826.544</v>
      </c>
      <c r="I63" s="148">
        <f t="shared" si="2"/>
        <v>831.706</v>
      </c>
      <c r="J63" s="148">
        <f t="shared" si="2"/>
        <v>818.559</v>
      </c>
      <c r="K63" s="148">
        <f t="shared" si="2"/>
        <v>1240.8380000000002</v>
      </c>
      <c r="L63" s="148">
        <f t="shared" si="2"/>
        <v>1492.9540000000002</v>
      </c>
      <c r="M63" s="148">
        <f t="shared" si="2"/>
        <v>1733.011</v>
      </c>
      <c r="N63" s="148">
        <f t="shared" si="2"/>
        <v>1878.9249999999997</v>
      </c>
      <c r="O63" s="148">
        <f t="shared" si="2"/>
        <v>1808.7</v>
      </c>
      <c r="P63" s="148">
        <f t="shared" si="2"/>
        <v>1762.8000000000002</v>
      </c>
      <c r="Q63" s="148">
        <f t="shared" si="2"/>
        <v>1805.5269999999998</v>
      </c>
      <c r="R63" s="148">
        <f t="shared" si="2"/>
        <v>1895.2500000000002</v>
      </c>
      <c r="S63" s="148">
        <f t="shared" si="2"/>
        <v>1901.5819999999999</v>
      </c>
      <c r="T63" s="148">
        <f t="shared" si="2"/>
        <v>2048.362</v>
      </c>
    </row>
    <row r="64" spans="3:17" ht="11.25" customHeight="1">
      <c r="C64" s="119"/>
      <c r="D64" s="119"/>
      <c r="E64" s="119"/>
      <c r="F64" s="119"/>
      <c r="G64" s="119"/>
      <c r="H64" s="119"/>
      <c r="I64" s="119"/>
      <c r="J64" s="130"/>
      <c r="K64" s="130"/>
      <c r="L64" s="130"/>
      <c r="O64" s="15"/>
      <c r="P64" s="15"/>
      <c r="Q64" s="15"/>
    </row>
    <row r="65" spans="1:22" ht="15" customHeight="1">
      <c r="A65" s="37" t="s">
        <v>363</v>
      </c>
      <c r="C65" s="119"/>
      <c r="D65" s="119"/>
      <c r="E65" s="119"/>
      <c r="F65" s="119"/>
      <c r="G65" s="119"/>
      <c r="H65" s="119"/>
      <c r="I65" s="119"/>
      <c r="J65" s="130"/>
      <c r="K65" s="130"/>
      <c r="L65" s="130"/>
      <c r="O65" s="15"/>
      <c r="P65" s="15"/>
      <c r="Q65" s="15"/>
      <c r="U65" s="16"/>
      <c r="V65" s="16"/>
    </row>
    <row r="66" spans="1:20" s="3" customFormat="1" ht="15.75" customHeight="1">
      <c r="A66" s="216" t="s">
        <v>356</v>
      </c>
      <c r="B66" s="216"/>
      <c r="C66" s="217">
        <f aca="true" t="shared" si="3" ref="C66:T66">C37+C63</f>
        <v>3712.2019999999998</v>
      </c>
      <c r="D66" s="217">
        <f t="shared" si="3"/>
        <v>4279.718000000001</v>
      </c>
      <c r="E66" s="217">
        <f t="shared" si="3"/>
        <v>4671.082</v>
      </c>
      <c r="F66" s="217">
        <f t="shared" si="3"/>
        <v>5255.799999999999</v>
      </c>
      <c r="G66" s="217">
        <f t="shared" si="3"/>
        <v>5633.9</v>
      </c>
      <c r="H66" s="217">
        <f t="shared" si="3"/>
        <v>6122.320999999999</v>
      </c>
      <c r="I66" s="217">
        <f t="shared" si="3"/>
        <v>6494.451</v>
      </c>
      <c r="J66" s="217">
        <f t="shared" si="3"/>
        <v>7026.6810000000005</v>
      </c>
      <c r="K66" s="217">
        <f t="shared" si="3"/>
        <v>8012.470000000001</v>
      </c>
      <c r="L66" s="217">
        <f t="shared" si="3"/>
        <v>8932.769000000002</v>
      </c>
      <c r="M66" s="217">
        <f t="shared" si="3"/>
        <v>9640.691</v>
      </c>
      <c r="N66" s="217">
        <f t="shared" si="3"/>
        <v>10323.409</v>
      </c>
      <c r="O66" s="217">
        <f t="shared" si="3"/>
        <v>10327.500000000002</v>
      </c>
      <c r="P66" s="217">
        <f t="shared" si="3"/>
        <v>9722.6</v>
      </c>
      <c r="Q66" s="217">
        <f t="shared" si="3"/>
        <v>9226.178999999998</v>
      </c>
      <c r="R66" s="217">
        <f t="shared" si="3"/>
        <v>10043.499000000002</v>
      </c>
      <c r="S66" s="217">
        <f t="shared" si="3"/>
        <v>10177.307</v>
      </c>
      <c r="T66" s="217">
        <f t="shared" si="3"/>
        <v>10818.742000000002</v>
      </c>
    </row>
    <row r="67" spans="1:17" s="3" customFormat="1" ht="6.75" customHeight="1">
      <c r="A67" s="37"/>
      <c r="B67" s="37"/>
      <c r="C67" s="37"/>
      <c r="D67" s="37"/>
      <c r="E67" s="37"/>
      <c r="F67" s="37"/>
      <c r="G67" s="159"/>
      <c r="H67" s="159"/>
      <c r="I67" s="159"/>
      <c r="J67" s="159"/>
      <c r="K67" s="159"/>
      <c r="L67" s="159"/>
      <c r="M67" s="159"/>
      <c r="N67" s="159"/>
      <c r="O67" s="160"/>
      <c r="P67" s="160"/>
      <c r="Q67" s="160"/>
    </row>
    <row r="68" spans="1:17" s="16" customFormat="1" ht="12.75" customHeight="1">
      <c r="A68" s="172" t="s">
        <v>474</v>
      </c>
      <c r="B68" s="329"/>
      <c r="C68" s="329"/>
      <c r="D68" s="329"/>
      <c r="E68" s="329"/>
      <c r="F68" s="329"/>
      <c r="G68" s="330"/>
      <c r="H68" s="330"/>
      <c r="I68" s="330"/>
      <c r="J68" s="330"/>
      <c r="K68" s="330"/>
      <c r="L68" s="330"/>
      <c r="M68" s="330"/>
      <c r="N68" s="330"/>
      <c r="O68" s="331"/>
      <c r="P68" s="331"/>
      <c r="Q68" s="331"/>
    </row>
    <row r="69" spans="1:17" s="55" customFormat="1" ht="12.75">
      <c r="A69" s="49" t="s">
        <v>418</v>
      </c>
      <c r="O69" s="172"/>
      <c r="P69" s="172"/>
      <c r="Q69" s="172"/>
    </row>
    <row r="70" spans="1:17" s="49" customFormat="1" ht="12.75">
      <c r="A70" s="49" t="s">
        <v>516</v>
      </c>
      <c r="O70" s="332"/>
      <c r="P70" s="332"/>
      <c r="Q70" s="332"/>
    </row>
    <row r="71" ht="15">
      <c r="A71" s="394" t="s">
        <v>579</v>
      </c>
    </row>
    <row r="72" spans="1:2" ht="15">
      <c r="A72" s="162"/>
      <c r="B72" s="49" t="s">
        <v>580</v>
      </c>
    </row>
    <row r="73" spans="1:2" ht="15">
      <c r="A73" s="172" t="s">
        <v>601</v>
      </c>
      <c r="B73" s="49"/>
    </row>
    <row r="74" spans="1:2" ht="15">
      <c r="A74" s="162"/>
      <c r="B74" s="49"/>
    </row>
    <row r="75" ht="18.75">
      <c r="A75" s="3" t="s">
        <v>518</v>
      </c>
    </row>
    <row r="76" spans="1:17" ht="6" customHeight="1">
      <c r="A76" s="33"/>
      <c r="B76" s="33"/>
      <c r="C76" s="33"/>
      <c r="D76" s="33"/>
      <c r="E76" s="33"/>
      <c r="F76" s="33"/>
      <c r="G76" s="33"/>
      <c r="H76" s="33"/>
      <c r="I76" s="33"/>
      <c r="J76" s="33"/>
      <c r="K76" s="33"/>
      <c r="L76" s="33"/>
      <c r="M76" s="33"/>
      <c r="N76" s="33"/>
      <c r="O76" s="162"/>
      <c r="P76" s="162"/>
      <c r="Q76" s="162"/>
    </row>
    <row r="77" spans="1:20" ht="15.75">
      <c r="A77" s="207"/>
      <c r="B77" s="207"/>
      <c r="C77" s="218">
        <v>1996</v>
      </c>
      <c r="D77" s="218">
        <v>1997</v>
      </c>
      <c r="E77" s="218">
        <v>1998</v>
      </c>
      <c r="F77" s="218">
        <v>1999</v>
      </c>
      <c r="G77" s="218">
        <v>2000</v>
      </c>
      <c r="H77" s="218">
        <v>2001</v>
      </c>
      <c r="I77" s="219">
        <v>2002</v>
      </c>
      <c r="J77" s="219">
        <v>2003</v>
      </c>
      <c r="K77" s="219">
        <v>2004</v>
      </c>
      <c r="L77" s="219">
        <v>2005</v>
      </c>
      <c r="M77" s="219">
        <v>2006</v>
      </c>
      <c r="N77" s="219">
        <v>2007</v>
      </c>
      <c r="O77" s="219">
        <v>2008</v>
      </c>
      <c r="P77" s="219">
        <v>2009</v>
      </c>
      <c r="Q77" s="219">
        <v>2010</v>
      </c>
      <c r="R77" s="219">
        <v>2011</v>
      </c>
      <c r="S77" s="219">
        <v>2012</v>
      </c>
      <c r="T77" s="219">
        <v>2013</v>
      </c>
    </row>
    <row r="78" spans="11:17" ht="15">
      <c r="K78" s="134"/>
      <c r="L78" s="134"/>
      <c r="M78" s="134"/>
      <c r="O78" s="15"/>
      <c r="P78" s="15"/>
      <c r="Q78" s="15"/>
    </row>
    <row r="79" spans="2:20" ht="18">
      <c r="B79" s="15" t="s">
        <v>406</v>
      </c>
      <c r="C79" s="161">
        <v>26</v>
      </c>
      <c r="D79" s="161">
        <v>27</v>
      </c>
      <c r="E79" s="161">
        <v>27</v>
      </c>
      <c r="F79" s="161">
        <v>32</v>
      </c>
      <c r="G79" s="38">
        <v>46</v>
      </c>
      <c r="H79" s="38">
        <v>39</v>
      </c>
      <c r="I79" s="38">
        <v>40</v>
      </c>
      <c r="J79" s="38">
        <v>54</v>
      </c>
      <c r="K79" s="38">
        <v>66</v>
      </c>
      <c r="L79" s="38">
        <v>71</v>
      </c>
      <c r="M79" s="38">
        <v>83</v>
      </c>
      <c r="N79" s="39">
        <v>93</v>
      </c>
      <c r="O79" s="39">
        <v>95</v>
      </c>
      <c r="P79" s="39">
        <v>103</v>
      </c>
      <c r="Q79" s="39">
        <v>100</v>
      </c>
      <c r="R79" s="39">
        <v>101</v>
      </c>
      <c r="S79" s="15">
        <v>107</v>
      </c>
      <c r="T79" s="15">
        <v>113</v>
      </c>
    </row>
    <row r="80" spans="3:18" ht="15">
      <c r="C80"/>
      <c r="D80"/>
      <c r="E80"/>
      <c r="F80"/>
      <c r="I80" s="134"/>
      <c r="J80" s="134"/>
      <c r="K80" s="134"/>
      <c r="L80" s="134"/>
      <c r="M80" s="134"/>
      <c r="N80" s="134"/>
      <c r="R80" s="134"/>
    </row>
    <row r="81" spans="2:20" ht="18">
      <c r="B81" s="15" t="s">
        <v>405</v>
      </c>
      <c r="C81" s="161">
        <v>37</v>
      </c>
      <c r="D81" s="161">
        <v>38</v>
      </c>
      <c r="E81" s="161">
        <v>40</v>
      </c>
      <c r="F81" s="161">
        <v>46</v>
      </c>
      <c r="G81" s="38">
        <v>61</v>
      </c>
      <c r="H81" s="38">
        <v>55</v>
      </c>
      <c r="I81" s="38">
        <v>53</v>
      </c>
      <c r="J81" s="38">
        <v>82</v>
      </c>
      <c r="K81" s="38">
        <v>95</v>
      </c>
      <c r="L81" s="38">
        <v>97</v>
      </c>
      <c r="M81" s="38">
        <v>122</v>
      </c>
      <c r="N81" s="39">
        <v>142</v>
      </c>
      <c r="O81" s="39">
        <v>150</v>
      </c>
      <c r="P81" s="39">
        <v>168</v>
      </c>
      <c r="Q81" s="39">
        <v>145</v>
      </c>
      <c r="R81" s="39">
        <v>146</v>
      </c>
      <c r="S81" s="15">
        <v>154</v>
      </c>
      <c r="T81" s="15">
        <v>167</v>
      </c>
    </row>
    <row r="82" spans="3:18" ht="15">
      <c r="C82"/>
      <c r="D82"/>
      <c r="E82"/>
      <c r="F82"/>
      <c r="I82" s="134"/>
      <c r="J82" s="134"/>
      <c r="K82" s="134"/>
      <c r="N82" s="134"/>
      <c r="R82" s="134"/>
    </row>
    <row r="83" spans="3:20" ht="15">
      <c r="C83"/>
      <c r="D83"/>
      <c r="E83"/>
      <c r="F83"/>
      <c r="J83" s="134"/>
      <c r="K83" s="211"/>
      <c r="L83" s="134"/>
      <c r="M83" s="212" t="s">
        <v>83</v>
      </c>
      <c r="N83" s="212"/>
      <c r="O83" s="212"/>
      <c r="P83" s="212"/>
      <c r="Q83" s="212"/>
      <c r="R83" s="212"/>
      <c r="T83" s="212" t="s">
        <v>25</v>
      </c>
    </row>
    <row r="84" spans="2:18" ht="15">
      <c r="B84" s="15" t="s">
        <v>425</v>
      </c>
      <c r="C84"/>
      <c r="D84"/>
      <c r="E84"/>
      <c r="F84"/>
      <c r="J84" s="134"/>
      <c r="K84" s="134"/>
      <c r="L84" s="134"/>
      <c r="N84" s="134"/>
      <c r="R84" s="134"/>
    </row>
    <row r="85" spans="2:20" ht="15">
      <c r="B85" s="15" t="s">
        <v>424</v>
      </c>
      <c r="C85" s="372">
        <v>1678.312</v>
      </c>
      <c r="D85" s="372">
        <v>2030.21</v>
      </c>
      <c r="E85" s="372">
        <v>2229.874</v>
      </c>
      <c r="F85" s="372">
        <v>2621.639</v>
      </c>
      <c r="G85" s="214">
        <v>3062.991</v>
      </c>
      <c r="H85" s="214">
        <v>3498.96</v>
      </c>
      <c r="I85" s="214">
        <v>3603.422</v>
      </c>
      <c r="J85" s="214">
        <v>3982.214</v>
      </c>
      <c r="K85" s="214">
        <v>5161.586</v>
      </c>
      <c r="L85" s="214">
        <v>6279.189</v>
      </c>
      <c r="M85" s="214">
        <v>7141.324</v>
      </c>
      <c r="N85" s="215">
        <v>7938.308</v>
      </c>
      <c r="O85" s="215">
        <v>8153.447</v>
      </c>
      <c r="P85" s="215">
        <v>8054.455</v>
      </c>
      <c r="Q85" s="215">
        <v>7390.818</v>
      </c>
      <c r="R85" s="215">
        <v>8172.632</v>
      </c>
      <c r="S85" s="390">
        <v>8396.684</v>
      </c>
      <c r="T85" s="390">
        <v>9240.455</v>
      </c>
    </row>
    <row r="86" spans="1:20" ht="15">
      <c r="A86" s="198"/>
      <c r="B86" s="198"/>
      <c r="C86" s="198"/>
      <c r="D86" s="198"/>
      <c r="E86" s="198"/>
      <c r="F86" s="198"/>
      <c r="G86" s="198"/>
      <c r="H86" s="198"/>
      <c r="I86" s="198"/>
      <c r="J86" s="198"/>
      <c r="K86" s="198"/>
      <c r="L86" s="198"/>
      <c r="M86" s="198"/>
      <c r="N86" s="182"/>
      <c r="O86" s="182"/>
      <c r="P86" s="182"/>
      <c r="Q86" s="182"/>
      <c r="R86" s="198"/>
      <c r="S86" s="198"/>
      <c r="T86" s="198"/>
    </row>
    <row r="87" ht="6" customHeight="1"/>
    <row r="88" spans="1:17" s="49" customFormat="1" ht="12" customHeight="1">
      <c r="A88" s="172" t="s">
        <v>474</v>
      </c>
      <c r="O88" s="332"/>
      <c r="P88" s="332"/>
      <c r="Q88" s="332"/>
    </row>
    <row r="89" spans="1:17" s="49" customFormat="1" ht="12.75">
      <c r="A89" s="49" t="s">
        <v>408</v>
      </c>
      <c r="B89" s="55"/>
      <c r="C89" s="55"/>
      <c r="D89" s="55"/>
      <c r="E89" s="55"/>
      <c r="F89" s="55"/>
      <c r="O89" s="332"/>
      <c r="P89" s="332"/>
      <c r="Q89" s="332"/>
    </row>
    <row r="90" spans="1:17" s="49" customFormat="1" ht="12.75">
      <c r="A90" s="49" t="s">
        <v>415</v>
      </c>
      <c r="O90" s="332"/>
      <c r="P90" s="332"/>
      <c r="Q90" s="332"/>
    </row>
    <row r="91" spans="1:17" s="49" customFormat="1" ht="12.75">
      <c r="A91" s="49" t="s">
        <v>682</v>
      </c>
      <c r="O91" s="332"/>
      <c r="P91" s="332"/>
      <c r="Q91" s="332"/>
    </row>
    <row r="92" spans="1:17" s="49" customFormat="1" ht="12.75">
      <c r="A92" s="49" t="s">
        <v>419</v>
      </c>
      <c r="O92" s="332"/>
      <c r="P92" s="332"/>
      <c r="Q92" s="332"/>
    </row>
    <row r="93" spans="1:17" s="49" customFormat="1" ht="12.75">
      <c r="A93" s="49" t="s">
        <v>407</v>
      </c>
      <c r="O93" s="332"/>
      <c r="P93" s="332"/>
      <c r="Q93" s="332"/>
    </row>
    <row r="94" spans="1:17" s="49" customFormat="1" ht="12.75">
      <c r="A94" s="49" t="s">
        <v>416</v>
      </c>
      <c r="O94" s="332"/>
      <c r="P94" s="332"/>
      <c r="Q94" s="332"/>
    </row>
    <row r="95" spans="15:17" s="49" customFormat="1" ht="12.75">
      <c r="O95" s="332"/>
      <c r="P95" s="332"/>
      <c r="Q95" s="332"/>
    </row>
    <row r="132" spans="12:13" ht="15">
      <c r="L132" s="15" t="s">
        <v>492</v>
      </c>
      <c r="M132" s="15">
        <v>7.1</v>
      </c>
    </row>
    <row r="133" spans="12:13" ht="15">
      <c r="L133" s="15" t="s">
        <v>493</v>
      </c>
      <c r="M133" s="15">
        <v>63.1</v>
      </c>
    </row>
    <row r="134" spans="12:13" ht="15">
      <c r="L134" s="15" t="s">
        <v>494</v>
      </c>
      <c r="M134" s="15">
        <v>160</v>
      </c>
    </row>
    <row r="135" spans="12:13" ht="15">
      <c r="L135" s="15" t="s">
        <v>495</v>
      </c>
      <c r="M135" s="15">
        <v>12.9</v>
      </c>
    </row>
    <row r="136" spans="12:13" ht="15">
      <c r="L136" s="15" t="s">
        <v>496</v>
      </c>
      <c r="M136" s="15">
        <v>22.8</v>
      </c>
    </row>
    <row r="137" spans="12:13" ht="15">
      <c r="L137" s="15" t="s">
        <v>497</v>
      </c>
      <c r="M137" s="15">
        <v>67.5</v>
      </c>
    </row>
    <row r="138" spans="12:13" ht="15">
      <c r="L138" s="15" t="s">
        <v>498</v>
      </c>
      <c r="M138" s="15">
        <v>0.7</v>
      </c>
    </row>
    <row r="139" spans="12:13" ht="15">
      <c r="L139" s="15" t="s">
        <v>499</v>
      </c>
      <c r="M139" s="15">
        <v>30.8</v>
      </c>
    </row>
    <row r="140" spans="12:13" ht="15">
      <c r="L140" s="15" t="s">
        <v>500</v>
      </c>
      <c r="M140" s="15">
        <v>22.1</v>
      </c>
    </row>
    <row r="141" spans="12:13" ht="15">
      <c r="L141" s="15" t="s">
        <v>501</v>
      </c>
      <c r="M141" s="15">
        <v>305.2</v>
      </c>
    </row>
    <row r="142" spans="12:13" ht="15">
      <c r="L142" s="15" t="s">
        <v>502</v>
      </c>
      <c r="M142" s="15">
        <v>18.4</v>
      </c>
    </row>
    <row r="144" spans="12:13" ht="15">
      <c r="L144" s="15" t="s">
        <v>503</v>
      </c>
      <c r="M144" s="15">
        <v>6.6</v>
      </c>
    </row>
    <row r="145" spans="12:13" ht="15">
      <c r="L145" s="15" t="s">
        <v>504</v>
      </c>
      <c r="M145" s="15">
        <v>155.5</v>
      </c>
    </row>
    <row r="146" spans="12:13" ht="15">
      <c r="L146" s="15" t="s">
        <v>505</v>
      </c>
      <c r="M146" s="15">
        <v>34</v>
      </c>
    </row>
    <row r="147" spans="12:13" ht="15">
      <c r="L147" s="15" t="s">
        <v>506</v>
      </c>
      <c r="M147" s="15">
        <v>260.4</v>
      </c>
    </row>
    <row r="148" spans="12:13" ht="15">
      <c r="L148" s="15" t="s">
        <v>507</v>
      </c>
      <c r="M148" s="15">
        <v>240.7</v>
      </c>
    </row>
    <row r="149" spans="12:13" ht="15">
      <c r="L149" s="15" t="s">
        <v>508</v>
      </c>
      <c r="M149" s="15">
        <v>483.5</v>
      </c>
    </row>
  </sheetData>
  <sheetProtection/>
  <printOptions/>
  <pageMargins left="0.6299212598425197" right="0.15748031496062992" top="0.3937007874015748" bottom="0.1968503937007874" header="0.7086614173228347" footer="0.11811023622047245"/>
  <pageSetup fitToHeight="1" fitToWidth="1" horizontalDpi="96" verticalDpi="96"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193"/>
  <sheetViews>
    <sheetView zoomScale="75" zoomScaleNormal="75" zoomScalePageLayoutView="0" workbookViewId="0" topLeftCell="A1">
      <selection activeCell="L48" sqref="L48"/>
    </sheetView>
  </sheetViews>
  <sheetFormatPr defaultColWidth="9.140625" defaultRowHeight="12.75"/>
  <cols>
    <col min="1" max="1" width="27.28125" style="144" customWidth="1"/>
    <col min="2" max="2" width="8.421875" style="144" customWidth="1"/>
    <col min="3" max="3" width="21.140625" style="144" customWidth="1"/>
    <col min="4" max="4" width="16.00390625" style="144" customWidth="1"/>
    <col min="5" max="5" width="10.57421875" style="144" customWidth="1"/>
    <col min="6" max="6" width="15.140625" style="144" customWidth="1"/>
    <col min="7" max="7" width="11.421875" style="144" customWidth="1"/>
    <col min="8" max="8" width="15.421875" style="144" customWidth="1"/>
    <col min="9" max="9" width="2.140625" style="144" customWidth="1"/>
    <col min="10" max="11" width="9.140625" style="144" customWidth="1"/>
    <col min="12" max="12" width="21.140625" style="144" customWidth="1"/>
    <col min="13" max="13" width="4.140625" style="144" customWidth="1"/>
    <col min="14" max="14" width="11.57421875" style="144" customWidth="1"/>
    <col min="15" max="15" width="4.57421875" style="144" customWidth="1"/>
    <col min="16" max="16" width="11.8515625" style="144" customWidth="1"/>
    <col min="17" max="16384" width="9.140625" style="144" customWidth="1"/>
  </cols>
  <sheetData>
    <row r="1" spans="1:9" s="15" customFormat="1" ht="16.5">
      <c r="A1" s="353" t="s">
        <v>581</v>
      </c>
      <c r="B1" s="33"/>
      <c r="C1" s="33"/>
      <c r="D1" s="33"/>
      <c r="E1" s="33"/>
      <c r="F1" s="33"/>
      <c r="G1" s="33"/>
      <c r="H1" s="37"/>
      <c r="I1" s="33"/>
    </row>
    <row r="2" spans="1:9" s="15" customFormat="1" ht="6" customHeight="1">
      <c r="A2" s="33" t="s">
        <v>480</v>
      </c>
      <c r="B2" s="33"/>
      <c r="C2" s="33"/>
      <c r="D2" s="33"/>
      <c r="E2" s="33"/>
      <c r="F2" s="33"/>
      <c r="G2" s="33"/>
      <c r="H2" s="33"/>
      <c r="I2" s="33"/>
    </row>
    <row r="3" spans="1:9" ht="5.25" customHeight="1">
      <c r="A3" s="175"/>
      <c r="B3" s="175"/>
      <c r="C3" s="221"/>
      <c r="D3" s="221"/>
      <c r="E3" s="175"/>
      <c r="F3" s="175"/>
      <c r="G3" s="175"/>
      <c r="H3" s="175"/>
      <c r="I3" s="175"/>
    </row>
    <row r="4" spans="1:9" ht="18" customHeight="1">
      <c r="A4" s="191"/>
      <c r="B4" s="191"/>
      <c r="C4" s="191"/>
      <c r="D4" s="222" t="s">
        <v>56</v>
      </c>
      <c r="E4" s="191"/>
      <c r="F4" s="222" t="s">
        <v>57</v>
      </c>
      <c r="G4" s="191"/>
      <c r="H4" s="222" t="s">
        <v>8</v>
      </c>
      <c r="I4" s="223"/>
    </row>
    <row r="5" ht="7.5" customHeight="1">
      <c r="I5" s="175"/>
    </row>
    <row r="6" spans="1:16" ht="15.75">
      <c r="A6" s="144" t="s">
        <v>92</v>
      </c>
      <c r="B6" s="224"/>
      <c r="D6" s="348">
        <v>3943</v>
      </c>
      <c r="E6" s="348"/>
      <c r="F6" s="348">
        <v>24642</v>
      </c>
      <c r="G6" s="348"/>
      <c r="H6" s="348">
        <v>28585</v>
      </c>
      <c r="I6" s="175"/>
      <c r="J6" s="402"/>
      <c r="K6"/>
      <c r="L6"/>
      <c r="M6"/>
      <c r="N6"/>
      <c r="O6"/>
      <c r="P6" s="348"/>
    </row>
    <row r="7" spans="1:16" ht="15.75">
      <c r="A7" s="144" t="s">
        <v>509</v>
      </c>
      <c r="B7" s="224"/>
      <c r="D7" s="348">
        <v>0</v>
      </c>
      <c r="E7" s="348"/>
      <c r="F7" s="348">
        <v>5182</v>
      </c>
      <c r="G7" s="348"/>
      <c r="H7" s="348">
        <v>5182</v>
      </c>
      <c r="I7" s="175"/>
      <c r="J7" s="402"/>
      <c r="K7"/>
      <c r="L7"/>
      <c r="M7"/>
      <c r="N7"/>
      <c r="O7"/>
      <c r="P7" s="348"/>
    </row>
    <row r="8" spans="1:16" ht="15.75">
      <c r="A8" s="144" t="s">
        <v>93</v>
      </c>
      <c r="B8" s="224"/>
      <c r="D8" s="348">
        <v>151981</v>
      </c>
      <c r="E8" s="348"/>
      <c r="F8" s="348">
        <v>1681</v>
      </c>
      <c r="G8" s="348"/>
      <c r="H8" s="348">
        <v>153662</v>
      </c>
      <c r="I8" s="175"/>
      <c r="J8" s="402"/>
      <c r="K8"/>
      <c r="L8"/>
      <c r="M8"/>
      <c r="N8"/>
      <c r="O8"/>
      <c r="P8" s="348"/>
    </row>
    <row r="9" spans="1:16" ht="15.75">
      <c r="A9" s="144" t="s">
        <v>354</v>
      </c>
      <c r="B9" s="224"/>
      <c r="D9" s="348">
        <v>0</v>
      </c>
      <c r="E9" s="348"/>
      <c r="F9" s="348">
        <v>46113</v>
      </c>
      <c r="G9" s="348"/>
      <c r="H9" s="348">
        <v>46113</v>
      </c>
      <c r="I9" s="175"/>
      <c r="J9" s="402"/>
      <c r="K9"/>
      <c r="L9"/>
      <c r="M9"/>
      <c r="N9"/>
      <c r="O9"/>
      <c r="P9" s="348"/>
    </row>
    <row r="10" spans="1:16" ht="15.75">
      <c r="A10" s="144" t="s">
        <v>111</v>
      </c>
      <c r="B10" s="224"/>
      <c r="D10" s="348">
        <v>105914</v>
      </c>
      <c r="E10" s="348"/>
      <c r="F10" s="348">
        <v>190</v>
      </c>
      <c r="G10" s="348"/>
      <c r="H10" s="348">
        <v>106104</v>
      </c>
      <c r="I10" s="175"/>
      <c r="J10" s="402"/>
      <c r="K10"/>
      <c r="L10"/>
      <c r="M10"/>
      <c r="N10"/>
      <c r="O10"/>
      <c r="P10" s="348"/>
    </row>
    <row r="11" spans="1:16" ht="15.75">
      <c r="A11" s="144" t="s">
        <v>554</v>
      </c>
      <c r="B11" s="224"/>
      <c r="D11" s="348">
        <v>232</v>
      </c>
      <c r="E11" s="348"/>
      <c r="F11" s="348">
        <v>0</v>
      </c>
      <c r="G11" s="348"/>
      <c r="H11" s="348">
        <v>232</v>
      </c>
      <c r="I11" s="175"/>
      <c r="J11" s="402"/>
      <c r="K11"/>
      <c r="L11"/>
      <c r="M11"/>
      <c r="N11"/>
      <c r="O11"/>
      <c r="P11" s="348"/>
    </row>
    <row r="12" spans="1:16" ht="15.75">
      <c r="A12" s="144" t="s">
        <v>411</v>
      </c>
      <c r="B12" s="224"/>
      <c r="D12" s="348">
        <v>30036</v>
      </c>
      <c r="E12" s="348"/>
      <c r="F12" s="348">
        <v>1607</v>
      </c>
      <c r="G12" s="348"/>
      <c r="H12" s="348">
        <v>31643</v>
      </c>
      <c r="I12" s="175"/>
      <c r="J12" s="402"/>
      <c r="K12"/>
      <c r="L12"/>
      <c r="M12"/>
      <c r="N12"/>
      <c r="O12"/>
      <c r="P12" s="348"/>
    </row>
    <row r="13" spans="1:16" ht="15.75">
      <c r="A13" s="144" t="s">
        <v>550</v>
      </c>
      <c r="B13" s="224"/>
      <c r="D13" s="348">
        <v>0</v>
      </c>
      <c r="E13" s="348"/>
      <c r="F13" s="348">
        <v>647</v>
      </c>
      <c r="G13" s="348"/>
      <c r="H13" s="348">
        <v>647</v>
      </c>
      <c r="I13" s="175"/>
      <c r="J13" s="402"/>
      <c r="K13"/>
      <c r="L13"/>
      <c r="M13"/>
      <c r="N13"/>
      <c r="O13"/>
      <c r="P13" s="348"/>
    </row>
    <row r="14" spans="1:16" ht="15.75">
      <c r="A14" s="144" t="s">
        <v>112</v>
      </c>
      <c r="B14" s="224"/>
      <c r="D14" s="348">
        <v>56901</v>
      </c>
      <c r="E14" s="348"/>
      <c r="F14" s="348">
        <v>62664</v>
      </c>
      <c r="G14" s="348"/>
      <c r="H14" s="348">
        <v>119565</v>
      </c>
      <c r="I14" s="175"/>
      <c r="J14" s="402"/>
      <c r="K14"/>
      <c r="L14"/>
      <c r="M14"/>
      <c r="N14"/>
      <c r="O14"/>
      <c r="P14" s="348"/>
    </row>
    <row r="15" spans="1:16" ht="15.75">
      <c r="A15" s="144" t="s">
        <v>379</v>
      </c>
      <c r="B15" s="224"/>
      <c r="D15" s="348">
        <v>89608</v>
      </c>
      <c r="E15" s="348"/>
      <c r="F15" s="348">
        <v>0</v>
      </c>
      <c r="G15" s="348"/>
      <c r="H15" s="348">
        <v>89608</v>
      </c>
      <c r="I15" s="175"/>
      <c r="J15" s="402"/>
      <c r="K15"/>
      <c r="L15"/>
      <c r="M15"/>
      <c r="N15"/>
      <c r="O15"/>
      <c r="P15" s="348"/>
    </row>
    <row r="16" spans="1:16" ht="15.75">
      <c r="A16" s="144" t="s">
        <v>94</v>
      </c>
      <c r="B16" s="224"/>
      <c r="D16" s="348">
        <v>219129</v>
      </c>
      <c r="E16" s="348"/>
      <c r="F16" s="348">
        <v>1171</v>
      </c>
      <c r="G16" s="348"/>
      <c r="H16" s="348">
        <v>220300</v>
      </c>
      <c r="I16" s="175"/>
      <c r="J16" s="402"/>
      <c r="K16"/>
      <c r="L16"/>
      <c r="M16"/>
      <c r="N16"/>
      <c r="O16"/>
      <c r="P16" s="348"/>
    </row>
    <row r="17" spans="1:16" ht="15.75">
      <c r="A17" s="144" t="s">
        <v>510</v>
      </c>
      <c r="B17" s="224"/>
      <c r="D17" s="348">
        <v>0</v>
      </c>
      <c r="E17" s="348"/>
      <c r="F17" s="348">
        <v>66952</v>
      </c>
      <c r="G17" s="348"/>
      <c r="H17" s="348">
        <v>66952</v>
      </c>
      <c r="I17" s="175"/>
      <c r="J17" s="402"/>
      <c r="K17"/>
      <c r="L17"/>
      <c r="M17"/>
      <c r="N17"/>
      <c r="O17"/>
      <c r="P17" s="348"/>
    </row>
    <row r="18" spans="1:16" ht="15.75">
      <c r="A18" s="144" t="s">
        <v>104</v>
      </c>
      <c r="B18" s="224"/>
      <c r="D18" s="348">
        <v>0</v>
      </c>
      <c r="E18" s="348"/>
      <c r="F18" s="348">
        <v>1453</v>
      </c>
      <c r="G18" s="348"/>
      <c r="H18" s="348">
        <v>1453</v>
      </c>
      <c r="I18" s="175"/>
      <c r="J18" s="402"/>
      <c r="K18"/>
      <c r="L18"/>
      <c r="M18"/>
      <c r="N18"/>
      <c r="O18"/>
      <c r="P18" s="348"/>
    </row>
    <row r="19" spans="1:16" ht="15.75">
      <c r="A19" s="144" t="s">
        <v>428</v>
      </c>
      <c r="B19" s="224"/>
      <c r="D19" s="348">
        <v>0</v>
      </c>
      <c r="E19" s="348"/>
      <c r="F19" s="348">
        <v>3708</v>
      </c>
      <c r="G19" s="348"/>
      <c r="H19" s="348">
        <v>3708</v>
      </c>
      <c r="I19" s="175"/>
      <c r="J19" s="402"/>
      <c r="K19"/>
      <c r="L19"/>
      <c r="M19"/>
      <c r="N19"/>
      <c r="O19"/>
      <c r="P19" s="348"/>
    </row>
    <row r="20" spans="1:16" ht="15.75">
      <c r="A20" s="144" t="s">
        <v>95</v>
      </c>
      <c r="B20" s="224"/>
      <c r="D20" s="348">
        <v>787508</v>
      </c>
      <c r="E20" s="348"/>
      <c r="F20" s="348">
        <v>19182</v>
      </c>
      <c r="G20" s="348"/>
      <c r="H20" s="348">
        <v>806690</v>
      </c>
      <c r="I20" s="175"/>
      <c r="J20" s="402"/>
      <c r="K20"/>
      <c r="L20"/>
      <c r="M20"/>
      <c r="N20"/>
      <c r="O20"/>
      <c r="P20" s="348"/>
    </row>
    <row r="21" spans="1:16" ht="15.75">
      <c r="A21" s="144" t="s">
        <v>96</v>
      </c>
      <c r="B21" s="224"/>
      <c r="D21" s="348">
        <v>760208</v>
      </c>
      <c r="E21" s="348"/>
      <c r="F21" s="348">
        <v>1029</v>
      </c>
      <c r="G21" s="348"/>
      <c r="H21" s="348">
        <v>761237</v>
      </c>
      <c r="I21" s="175"/>
      <c r="J21" s="402"/>
      <c r="K21"/>
      <c r="L21"/>
      <c r="M21"/>
      <c r="N21"/>
      <c r="O21"/>
      <c r="P21" s="348"/>
    </row>
    <row r="22" spans="1:16" ht="15.75">
      <c r="A22" s="144" t="s">
        <v>97</v>
      </c>
      <c r="B22" s="224"/>
      <c r="D22" s="348">
        <v>83973</v>
      </c>
      <c r="E22" s="348"/>
      <c r="F22" s="348">
        <v>109045</v>
      </c>
      <c r="G22" s="348"/>
      <c r="H22" s="348">
        <v>193018</v>
      </c>
      <c r="I22" s="175"/>
      <c r="J22" s="402"/>
      <c r="K22"/>
      <c r="L22"/>
      <c r="M22"/>
      <c r="N22"/>
      <c r="O22"/>
      <c r="P22" s="348"/>
    </row>
    <row r="23" spans="1:16" ht="15.75">
      <c r="A23" s="144" t="s">
        <v>429</v>
      </c>
      <c r="B23" s="224"/>
      <c r="D23" s="348">
        <v>37819</v>
      </c>
      <c r="E23" s="348"/>
      <c r="F23" s="348">
        <v>70</v>
      </c>
      <c r="G23" s="348"/>
      <c r="H23" s="348">
        <v>37889</v>
      </c>
      <c r="I23" s="175"/>
      <c r="J23" s="402"/>
      <c r="K23"/>
      <c r="L23"/>
      <c r="M23"/>
      <c r="N23"/>
      <c r="O23"/>
      <c r="P23" s="348"/>
    </row>
    <row r="24" spans="1:16" ht="15.75">
      <c r="A24" s="144" t="s">
        <v>105</v>
      </c>
      <c r="B24" s="224"/>
      <c r="D24" s="348">
        <v>72290</v>
      </c>
      <c r="E24" s="348"/>
      <c r="F24" s="348">
        <v>478</v>
      </c>
      <c r="G24" s="348"/>
      <c r="H24" s="348">
        <v>72768</v>
      </c>
      <c r="I24" s="175"/>
      <c r="J24" s="402"/>
      <c r="K24"/>
      <c r="L24"/>
      <c r="M24"/>
      <c r="N24"/>
      <c r="O24"/>
      <c r="P24" s="348"/>
    </row>
    <row r="25" spans="1:16" ht="15.75">
      <c r="A25" s="144" t="s">
        <v>98</v>
      </c>
      <c r="B25" s="224"/>
      <c r="D25" s="348">
        <v>841059</v>
      </c>
      <c r="E25" s="348"/>
      <c r="F25" s="348">
        <v>2855</v>
      </c>
      <c r="G25" s="348"/>
      <c r="H25" s="348">
        <v>843914</v>
      </c>
      <c r="I25" s="175"/>
      <c r="J25" s="402"/>
      <c r="K25"/>
      <c r="L25"/>
      <c r="M25"/>
      <c r="N25"/>
      <c r="O25"/>
      <c r="P25" s="348"/>
    </row>
    <row r="26" spans="1:16" ht="15.75">
      <c r="A26" s="144" t="s">
        <v>99</v>
      </c>
      <c r="B26" s="224"/>
      <c r="D26" s="348">
        <v>354121</v>
      </c>
      <c r="E26" s="348"/>
      <c r="F26" s="348">
        <v>42791</v>
      </c>
      <c r="G26" s="348"/>
      <c r="H26" s="348">
        <v>396912</v>
      </c>
      <c r="I26" s="175"/>
      <c r="J26" s="402"/>
      <c r="K26"/>
      <c r="L26"/>
      <c r="M26"/>
      <c r="N26"/>
      <c r="O26"/>
      <c r="P26" s="348"/>
    </row>
    <row r="27" spans="1:16" ht="15.75">
      <c r="A27" s="15" t="s">
        <v>430</v>
      </c>
      <c r="B27" s="224"/>
      <c r="D27" s="348">
        <v>31477</v>
      </c>
      <c r="E27" s="348"/>
      <c r="F27" s="348">
        <v>398</v>
      </c>
      <c r="G27" s="348"/>
      <c r="H27" s="348">
        <v>31875</v>
      </c>
      <c r="I27" s="175"/>
      <c r="J27" s="402"/>
      <c r="K27"/>
      <c r="L27"/>
      <c r="M27"/>
      <c r="N27"/>
      <c r="O27"/>
      <c r="P27" s="348"/>
    </row>
    <row r="28" spans="1:16" ht="15.75">
      <c r="A28" s="15" t="s">
        <v>431</v>
      </c>
      <c r="B28" s="224"/>
      <c r="D28" s="348">
        <v>24770</v>
      </c>
      <c r="E28" s="348"/>
      <c r="F28" s="348">
        <v>24</v>
      </c>
      <c r="G28" s="348"/>
      <c r="H28" s="348">
        <v>24794</v>
      </c>
      <c r="I28" s="175"/>
      <c r="J28" s="402"/>
      <c r="K28"/>
      <c r="L28"/>
      <c r="M28"/>
      <c r="N28"/>
      <c r="O28"/>
      <c r="P28" s="348"/>
    </row>
    <row r="29" spans="1:16" ht="15.75">
      <c r="A29" s="144" t="s">
        <v>106</v>
      </c>
      <c r="B29" s="224"/>
      <c r="C29" s="175"/>
      <c r="D29" s="348">
        <v>54621</v>
      </c>
      <c r="E29" s="348"/>
      <c r="F29" s="348">
        <v>6913</v>
      </c>
      <c r="G29" s="348"/>
      <c r="H29" s="348">
        <v>61534</v>
      </c>
      <c r="I29" s="175"/>
      <c r="J29" s="402"/>
      <c r="K29"/>
      <c r="L29"/>
      <c r="M29"/>
      <c r="N29"/>
      <c r="O29"/>
      <c r="P29" s="348"/>
    </row>
    <row r="30" spans="1:16" ht="15.75">
      <c r="A30" s="144" t="s">
        <v>113</v>
      </c>
      <c r="B30" s="224"/>
      <c r="D30" s="348">
        <v>0</v>
      </c>
      <c r="E30" s="348"/>
      <c r="F30" s="348">
        <v>30501</v>
      </c>
      <c r="G30" s="348"/>
      <c r="H30" s="348">
        <v>30501</v>
      </c>
      <c r="I30" s="175"/>
      <c r="J30" s="402"/>
      <c r="K30"/>
      <c r="L30"/>
      <c r="M30"/>
      <c r="N30"/>
      <c r="O30"/>
      <c r="P30" s="348"/>
    </row>
    <row r="31" spans="1:16" ht="15.75">
      <c r="A31" s="144" t="s">
        <v>100</v>
      </c>
      <c r="B31" s="224"/>
      <c r="D31" s="348">
        <v>1240333</v>
      </c>
      <c r="E31" s="348"/>
      <c r="F31" s="348">
        <v>4282</v>
      </c>
      <c r="G31" s="348"/>
      <c r="H31" s="348">
        <v>1244615</v>
      </c>
      <c r="I31" s="175"/>
      <c r="J31" s="402"/>
      <c r="K31"/>
      <c r="L31"/>
      <c r="M31"/>
      <c r="N31"/>
      <c r="O31"/>
      <c r="P31" s="348"/>
    </row>
    <row r="32" spans="1:16" ht="15.75">
      <c r="A32" s="144" t="s">
        <v>107</v>
      </c>
      <c r="B32" s="224"/>
      <c r="D32" s="348">
        <v>332536</v>
      </c>
      <c r="E32" s="348"/>
      <c r="F32" s="348">
        <v>7320</v>
      </c>
      <c r="G32" s="348"/>
      <c r="H32" s="348">
        <v>339856</v>
      </c>
      <c r="I32" s="175"/>
      <c r="J32" s="402"/>
      <c r="K32"/>
      <c r="L32"/>
      <c r="M32"/>
      <c r="N32"/>
      <c r="O32"/>
      <c r="P32" s="348"/>
    </row>
    <row r="33" spans="1:16" ht="15.75">
      <c r="A33" s="144" t="s">
        <v>432</v>
      </c>
      <c r="B33" s="224"/>
      <c r="D33" s="348">
        <v>430041</v>
      </c>
      <c r="E33" s="348"/>
      <c r="F33" s="348">
        <v>1311</v>
      </c>
      <c r="G33" s="348"/>
      <c r="H33" s="348">
        <v>431352</v>
      </c>
      <c r="I33" s="175"/>
      <c r="J33" s="402"/>
      <c r="K33"/>
      <c r="L33"/>
      <c r="M33"/>
      <c r="N33"/>
      <c r="O33"/>
      <c r="P33" s="348"/>
    </row>
    <row r="34" spans="1:16" ht="15.75">
      <c r="A34" s="144" t="s">
        <v>122</v>
      </c>
      <c r="B34" s="224"/>
      <c r="D34" s="348">
        <v>279604</v>
      </c>
      <c r="E34" s="348"/>
      <c r="F34" s="348">
        <v>18697</v>
      </c>
      <c r="G34" s="348"/>
      <c r="H34" s="348">
        <v>298301</v>
      </c>
      <c r="I34" s="175"/>
      <c r="J34" s="402"/>
      <c r="K34"/>
      <c r="L34"/>
      <c r="M34"/>
      <c r="N34"/>
      <c r="O34"/>
      <c r="P34" s="348"/>
    </row>
    <row r="35" spans="1:16" ht="15.75">
      <c r="A35" s="144" t="s">
        <v>101</v>
      </c>
      <c r="B35" s="224"/>
      <c r="D35" s="348">
        <v>0</v>
      </c>
      <c r="E35" s="348"/>
      <c r="F35" s="348">
        <v>21321</v>
      </c>
      <c r="G35" s="348"/>
      <c r="H35" s="348">
        <v>21321</v>
      </c>
      <c r="I35" s="175"/>
      <c r="J35" s="402"/>
      <c r="K35"/>
      <c r="L35"/>
      <c r="M35"/>
      <c r="N35"/>
      <c r="O35"/>
      <c r="P35" s="348"/>
    </row>
    <row r="36" spans="1:16" ht="15.75">
      <c r="A36" s="15" t="s">
        <v>410</v>
      </c>
      <c r="B36" s="224"/>
      <c r="D36" s="348">
        <v>0</v>
      </c>
      <c r="E36" s="348"/>
      <c r="F36" s="348">
        <v>769</v>
      </c>
      <c r="G36" s="348"/>
      <c r="H36" s="348">
        <v>769</v>
      </c>
      <c r="I36" s="175"/>
      <c r="J36" s="402"/>
      <c r="K36"/>
      <c r="L36"/>
      <c r="M36"/>
      <c r="N36"/>
      <c r="O36"/>
      <c r="P36" s="348"/>
    </row>
    <row r="37" spans="1:16" ht="15.75">
      <c r="A37" s="144" t="s">
        <v>512</v>
      </c>
      <c r="B37" s="224"/>
      <c r="D37" s="348">
        <v>32094</v>
      </c>
      <c r="E37" s="348"/>
      <c r="F37" s="348">
        <v>0</v>
      </c>
      <c r="G37" s="348"/>
      <c r="H37" s="348">
        <v>32094</v>
      </c>
      <c r="I37" s="175"/>
      <c r="J37" s="402"/>
      <c r="K37"/>
      <c r="L37"/>
      <c r="M37"/>
      <c r="N37"/>
      <c r="O37"/>
      <c r="P37" s="348"/>
    </row>
    <row r="38" spans="1:16" ht="15.75">
      <c r="A38" s="144" t="s">
        <v>121</v>
      </c>
      <c r="B38" s="224"/>
      <c r="D38" s="348">
        <v>1515362</v>
      </c>
      <c r="E38" s="348"/>
      <c r="F38" s="348">
        <v>414053</v>
      </c>
      <c r="G38" s="348"/>
      <c r="H38" s="348">
        <v>1929415</v>
      </c>
      <c r="I38" s="175"/>
      <c r="J38" s="402"/>
      <c r="K38"/>
      <c r="L38"/>
      <c r="M38"/>
      <c r="N38"/>
      <c r="O38"/>
      <c r="P38" s="348"/>
    </row>
    <row r="39" spans="1:16" ht="15.75">
      <c r="A39" s="144" t="s">
        <v>102</v>
      </c>
      <c r="B39" s="224"/>
      <c r="D39" s="348">
        <v>485161</v>
      </c>
      <c r="E39" s="348"/>
      <c r="F39" s="348">
        <v>364343</v>
      </c>
      <c r="G39" s="348"/>
      <c r="H39" s="348">
        <v>849504</v>
      </c>
      <c r="I39" s="175"/>
      <c r="J39" s="402"/>
      <c r="K39"/>
      <c r="L39"/>
      <c r="M39"/>
      <c r="N39"/>
      <c r="O39"/>
      <c r="P39" s="348"/>
    </row>
    <row r="40" spans="1:16" ht="15.75">
      <c r="A40" s="144" t="s">
        <v>103</v>
      </c>
      <c r="B40" s="224"/>
      <c r="D40" s="348">
        <v>111282</v>
      </c>
      <c r="E40" s="348"/>
      <c r="F40" s="348">
        <v>1316</v>
      </c>
      <c r="G40" s="348"/>
      <c r="H40" s="348">
        <v>112598</v>
      </c>
      <c r="I40" s="175"/>
      <c r="J40" s="402"/>
      <c r="K40"/>
      <c r="L40"/>
      <c r="M40"/>
      <c r="N40"/>
      <c r="O40"/>
      <c r="P40" s="348"/>
    </row>
    <row r="41" spans="1:16" ht="15.75">
      <c r="A41" s="144" t="s">
        <v>108</v>
      </c>
      <c r="B41" s="224"/>
      <c r="D41" s="348">
        <v>225592</v>
      </c>
      <c r="E41" s="348"/>
      <c r="F41" s="348">
        <v>15499</v>
      </c>
      <c r="G41" s="348"/>
      <c r="H41" s="348">
        <v>241091</v>
      </c>
      <c r="I41" s="175"/>
      <c r="J41" s="402"/>
      <c r="K41"/>
      <c r="L41"/>
      <c r="M41"/>
      <c r="N41"/>
      <c r="O41"/>
      <c r="P41" s="348"/>
    </row>
    <row r="42" spans="1:16" ht="15.75">
      <c r="A42" s="144" t="s">
        <v>114</v>
      </c>
      <c r="B42" s="224"/>
      <c r="D42" s="348">
        <v>0</v>
      </c>
      <c r="E42" s="348"/>
      <c r="F42" s="348">
        <v>61379</v>
      </c>
      <c r="G42" s="348"/>
      <c r="H42" s="348">
        <v>61379</v>
      </c>
      <c r="I42" s="175"/>
      <c r="J42" s="402"/>
      <c r="K42"/>
      <c r="L42"/>
      <c r="M42"/>
      <c r="N42"/>
      <c r="O42"/>
      <c r="P42" s="348"/>
    </row>
    <row r="43" spans="1:16" ht="15.75">
      <c r="A43" s="144" t="s">
        <v>109</v>
      </c>
      <c r="B43" s="224"/>
      <c r="D43" s="348">
        <v>134366</v>
      </c>
      <c r="E43" s="348"/>
      <c r="F43" s="348">
        <v>217380</v>
      </c>
      <c r="G43" s="348"/>
      <c r="H43" s="348">
        <v>351746</v>
      </c>
      <c r="I43" s="175"/>
      <c r="J43" s="402"/>
      <c r="K43"/>
      <c r="L43"/>
      <c r="M43"/>
      <c r="N43"/>
      <c r="O43"/>
      <c r="P43" s="348"/>
    </row>
    <row r="44" spans="1:16" ht="15.75">
      <c r="A44" s="175" t="s">
        <v>409</v>
      </c>
      <c r="B44" s="224"/>
      <c r="D44" s="348">
        <v>402092</v>
      </c>
      <c r="E44" s="348"/>
      <c r="F44" s="348">
        <v>248</v>
      </c>
      <c r="G44" s="348"/>
      <c r="H44" s="348">
        <v>402340</v>
      </c>
      <c r="I44" s="175"/>
      <c r="J44" s="402"/>
      <c r="K44"/>
      <c r="L44"/>
      <c r="M44"/>
      <c r="N44"/>
      <c r="O44"/>
      <c r="P44" s="348"/>
    </row>
    <row r="45" spans="1:16" ht="15.75">
      <c r="A45" s="175" t="s">
        <v>110</v>
      </c>
      <c r="B45" s="221"/>
      <c r="C45" s="175"/>
      <c r="D45" s="348">
        <v>346402</v>
      </c>
      <c r="E45" s="265"/>
      <c r="F45" s="348">
        <v>20569</v>
      </c>
      <c r="G45" s="265"/>
      <c r="H45" s="348">
        <v>366971</v>
      </c>
      <c r="I45" s="175"/>
      <c r="J45" s="402"/>
      <c r="K45"/>
      <c r="L45"/>
      <c r="M45"/>
      <c r="N45"/>
      <c r="O45"/>
      <c r="P45" s="348"/>
    </row>
    <row r="46" spans="1:16" ht="15.75">
      <c r="A46" s="221"/>
      <c r="B46" s="221"/>
      <c r="C46" s="175"/>
      <c r="D46" s="225"/>
      <c r="F46" s="225"/>
      <c r="G46" s="226"/>
      <c r="H46" s="225"/>
      <c r="I46" s="175"/>
      <c r="K46"/>
      <c r="L46"/>
      <c r="M46"/>
      <c r="N46"/>
      <c r="O46"/>
      <c r="P46" s="348"/>
    </row>
    <row r="47" spans="1:16" ht="15.75">
      <c r="A47" s="221" t="s">
        <v>128</v>
      </c>
      <c r="B47" s="221"/>
      <c r="C47" s="175"/>
      <c r="D47" s="225"/>
      <c r="F47" s="225"/>
      <c r="H47" s="225"/>
      <c r="I47" s="175"/>
      <c r="K47"/>
      <c r="P47" s="348"/>
    </row>
    <row r="48" spans="1:16" ht="18.75">
      <c r="A48" s="224" t="s">
        <v>478</v>
      </c>
      <c r="B48" s="221"/>
      <c r="C48" s="175"/>
      <c r="D48" s="227">
        <f>SUM(D6:D45)</f>
        <v>9240455</v>
      </c>
      <c r="E48" s="228"/>
      <c r="F48" s="227">
        <f>SUM(F6:F45)</f>
        <v>1577783</v>
      </c>
      <c r="G48" s="228"/>
      <c r="H48" s="227">
        <f>SUM(H6:H45)</f>
        <v>10818238</v>
      </c>
      <c r="I48" s="175"/>
      <c r="K48"/>
      <c r="P48" s="348"/>
    </row>
    <row r="49" spans="1:16" ht="15.75">
      <c r="A49" s="221"/>
      <c r="B49" s="221"/>
      <c r="C49" s="175"/>
      <c r="D49" s="225"/>
      <c r="F49" s="225"/>
      <c r="H49" s="396"/>
      <c r="I49" s="395"/>
      <c r="J49" s="265"/>
      <c r="K49" s="356"/>
      <c r="P49" s="348"/>
    </row>
    <row r="50" spans="1:19" ht="18.75">
      <c r="A50" s="224" t="s">
        <v>479</v>
      </c>
      <c r="B50" s="224"/>
      <c r="D50" s="229" t="s">
        <v>32</v>
      </c>
      <c r="E50" s="230"/>
      <c r="F50" s="229" t="s">
        <v>32</v>
      </c>
      <c r="G50" s="230"/>
      <c r="H50" s="406">
        <f>H52-H48</f>
        <v>1612</v>
      </c>
      <c r="I50" s="397"/>
      <c r="J50" s="405"/>
      <c r="K50" s="407"/>
      <c r="P50" s="409"/>
      <c r="Q50" s="408"/>
      <c r="R50" s="265"/>
      <c r="S50" s="265"/>
    </row>
    <row r="51" spans="1:16" ht="15.75">
      <c r="A51" s="224"/>
      <c r="B51" s="224"/>
      <c r="D51" s="229"/>
      <c r="E51" s="230"/>
      <c r="F51" s="229"/>
      <c r="G51" s="230"/>
      <c r="H51" s="398"/>
      <c r="I51" s="395"/>
      <c r="J51" s="265"/>
      <c r="K51" s="356"/>
      <c r="P51" s="348"/>
    </row>
    <row r="52" spans="1:16" ht="15.75">
      <c r="A52" s="224" t="s">
        <v>124</v>
      </c>
      <c r="B52" s="224"/>
      <c r="D52" s="229" t="s">
        <v>32</v>
      </c>
      <c r="E52" s="230"/>
      <c r="F52" s="229" t="s">
        <v>32</v>
      </c>
      <c r="G52" s="230"/>
      <c r="H52" s="399">
        <f>'T8.5-8.7'!F23+'T8.5-8.7'!G23+'T8.5-8.7'!H23+'T8.5-8.7'!I23+'T8.5-8.7'!F29+'T8.5-8.7'!G29+'T8.5-8.7'!H29+'T8.5-8.7'!I29+'T8.5-8.7'!F32+'T8.5-8.7'!G32+'T8.5-8.7'!H32+'T8.5-8.7'!I32+'T8.5-8.7'!F41+'T8.5-8.7'!G41+'T8.5-8.7'!H41+'T8.5-8.7'!I41</f>
        <v>10819850</v>
      </c>
      <c r="I52" s="395"/>
      <c r="J52" s="265"/>
      <c r="K52" s="356"/>
      <c r="P52" s="348"/>
    </row>
    <row r="53" spans="1:16" ht="12" customHeight="1">
      <c r="A53" s="224"/>
      <c r="B53" s="224"/>
      <c r="D53" s="229"/>
      <c r="E53" s="230"/>
      <c r="F53" s="229"/>
      <c r="G53" s="230"/>
      <c r="H53" s="230"/>
      <c r="I53" s="175"/>
      <c r="K53"/>
      <c r="P53" s="348"/>
    </row>
    <row r="54" spans="1:16" ht="15.75">
      <c r="A54" s="224" t="s">
        <v>125</v>
      </c>
      <c r="B54" s="224"/>
      <c r="D54" s="229" t="s">
        <v>32</v>
      </c>
      <c r="E54" s="230"/>
      <c r="F54" s="229" t="s">
        <v>32</v>
      </c>
      <c r="G54" s="230"/>
      <c r="H54" s="231">
        <f>H56-H52</f>
        <v>39151</v>
      </c>
      <c r="I54" s="175"/>
      <c r="K54"/>
      <c r="P54" s="348"/>
    </row>
    <row r="55" spans="1:16" ht="11.25" customHeight="1">
      <c r="A55" s="224"/>
      <c r="B55" s="224"/>
      <c r="D55" s="229"/>
      <c r="F55" s="229"/>
      <c r="H55" s="230"/>
      <c r="I55" s="175"/>
      <c r="K55"/>
      <c r="P55" s="348"/>
    </row>
    <row r="56" spans="1:16" ht="15.75">
      <c r="A56" s="237" t="s">
        <v>123</v>
      </c>
      <c r="B56" s="237"/>
      <c r="C56" s="184"/>
      <c r="D56" s="238" t="s">
        <v>32</v>
      </c>
      <c r="E56" s="184"/>
      <c r="F56" s="238" t="s">
        <v>32</v>
      </c>
      <c r="G56" s="239"/>
      <c r="H56" s="240">
        <f>'T8.5-8.7'!F51+'T8.5-8.7'!G51+'T8.5-8.7'!H51+'T8.5-8.7'!I51</f>
        <v>10859001</v>
      </c>
      <c r="I56" s="175"/>
      <c r="K56"/>
      <c r="P56" s="348"/>
    </row>
    <row r="57" spans="4:16" ht="5.25" customHeight="1">
      <c r="D57" s="161"/>
      <c r="E57" s="161"/>
      <c r="F57" s="161"/>
      <c r="G57" s="161"/>
      <c r="H57" s="161"/>
      <c r="I57" s="161"/>
      <c r="K57"/>
      <c r="P57" s="348"/>
    </row>
    <row r="58" spans="1:16" s="179" customFormat="1" ht="18" customHeight="1">
      <c r="A58" s="275" t="s">
        <v>474</v>
      </c>
      <c r="D58" s="333"/>
      <c r="E58" s="333"/>
      <c r="F58" s="333"/>
      <c r="G58" s="333"/>
      <c r="H58" s="333"/>
      <c r="I58" s="333"/>
      <c r="K58"/>
      <c r="P58" s="348"/>
    </row>
    <row r="59" spans="1:16" s="179" customFormat="1" ht="15">
      <c r="A59" s="179" t="s">
        <v>417</v>
      </c>
      <c r="K59"/>
      <c r="P59" s="348"/>
    </row>
    <row r="60" spans="1:16" s="179" customFormat="1" ht="15">
      <c r="A60" s="179" t="s">
        <v>131</v>
      </c>
      <c r="K60"/>
      <c r="P60" s="348"/>
    </row>
    <row r="61" spans="1:16" s="179" customFormat="1" ht="15">
      <c r="A61" s="179" t="s">
        <v>129</v>
      </c>
      <c r="K61"/>
      <c r="P61" s="348"/>
    </row>
    <row r="62" ht="36" customHeight="1">
      <c r="H62" s="354"/>
    </row>
    <row r="63" spans="1:8" ht="15.75">
      <c r="A63" s="175"/>
      <c r="B63" s="175"/>
      <c r="C63" s="221"/>
      <c r="D63" s="221"/>
      <c r="E63" s="175"/>
      <c r="F63" s="175"/>
      <c r="G63" s="175"/>
      <c r="H63" s="175"/>
    </row>
    <row r="64" spans="1:9" ht="15.75">
      <c r="A64" s="232"/>
      <c r="B64" s="233"/>
      <c r="C64" s="221"/>
      <c r="D64" s="221"/>
      <c r="E64" s="175"/>
      <c r="F64" s="175"/>
      <c r="G64" s="175"/>
      <c r="H64" s="175"/>
      <c r="I64" s="175"/>
    </row>
    <row r="65" spans="1:9" ht="10.5" customHeight="1">
      <c r="A65" s="233"/>
      <c r="B65" s="233"/>
      <c r="C65" s="221"/>
      <c r="D65" s="221"/>
      <c r="E65" s="175"/>
      <c r="F65" s="175"/>
      <c r="G65" s="175"/>
      <c r="H65" s="175"/>
      <c r="I65" s="175"/>
    </row>
    <row r="66" spans="1:9" ht="21.75" customHeight="1">
      <c r="A66" s="175"/>
      <c r="B66" s="175"/>
      <c r="C66" s="175"/>
      <c r="D66" s="223"/>
      <c r="E66" s="175"/>
      <c r="F66" s="223"/>
      <c r="G66" s="175"/>
      <c r="H66" s="223"/>
      <c r="I66" s="234"/>
    </row>
    <row r="67" spans="1:9" ht="15">
      <c r="A67" s="175"/>
      <c r="B67" s="175"/>
      <c r="C67" s="175"/>
      <c r="D67" s="175"/>
      <c r="E67" s="175"/>
      <c r="F67" s="175"/>
      <c r="G67" s="175"/>
      <c r="H67" s="175"/>
      <c r="I67" s="175"/>
    </row>
    <row r="68" spans="1:9" ht="16.5" customHeight="1">
      <c r="A68" s="175"/>
      <c r="B68" s="221"/>
      <c r="C68" s="175"/>
      <c r="D68" s="235"/>
      <c r="E68" s="235"/>
      <c r="F68" s="235"/>
      <c r="G68" s="235"/>
      <c r="H68" s="235"/>
      <c r="I68" s="175"/>
    </row>
    <row r="69" spans="1:9" ht="16.5" customHeight="1">
      <c r="A69" s="175"/>
      <c r="B69" s="221"/>
      <c r="C69" s="175"/>
      <c r="D69" s="235"/>
      <c r="E69" s="235"/>
      <c r="F69" s="235"/>
      <c r="G69" s="235"/>
      <c r="H69" s="235"/>
      <c r="I69" s="175"/>
    </row>
    <row r="70" spans="1:9" ht="16.5" customHeight="1">
      <c r="A70" s="175"/>
      <c r="B70" s="221"/>
      <c r="C70" s="175"/>
      <c r="D70" s="235"/>
      <c r="E70" s="235"/>
      <c r="F70" s="235"/>
      <c r="G70" s="235"/>
      <c r="H70" s="235"/>
      <c r="I70" s="175"/>
    </row>
    <row r="71" spans="1:9" ht="16.5" customHeight="1">
      <c r="A71" s="175"/>
      <c r="B71" s="221"/>
      <c r="C71" s="175"/>
      <c r="D71" s="235"/>
      <c r="E71" s="235"/>
      <c r="F71" s="235"/>
      <c r="G71" s="235"/>
      <c r="H71" s="235"/>
      <c r="I71" s="175"/>
    </row>
    <row r="72" spans="1:9" ht="16.5" customHeight="1">
      <c r="A72" s="175"/>
      <c r="B72" s="221"/>
      <c r="C72" s="175"/>
      <c r="D72" s="235"/>
      <c r="E72" s="235"/>
      <c r="F72" s="235"/>
      <c r="G72" s="235"/>
      <c r="H72" s="235"/>
      <c r="I72" s="175"/>
    </row>
    <row r="73" spans="1:9" ht="16.5" customHeight="1">
      <c r="A73" s="175"/>
      <c r="B73" s="221"/>
      <c r="C73" s="175"/>
      <c r="D73" s="235"/>
      <c r="E73" s="235"/>
      <c r="F73" s="235"/>
      <c r="G73" s="235"/>
      <c r="H73" s="235"/>
      <c r="I73" s="175"/>
    </row>
    <row r="74" spans="1:9" ht="16.5" customHeight="1">
      <c r="A74" s="175"/>
      <c r="B74" s="221"/>
      <c r="C74" s="175"/>
      <c r="D74" s="235"/>
      <c r="E74" s="235"/>
      <c r="F74" s="235"/>
      <c r="G74" s="235"/>
      <c r="H74" s="235"/>
      <c r="I74" s="175"/>
    </row>
    <row r="75" spans="1:9" ht="16.5" customHeight="1">
      <c r="A75" s="175"/>
      <c r="B75" s="221"/>
      <c r="C75" s="175"/>
      <c r="D75" s="235"/>
      <c r="E75" s="235"/>
      <c r="F75" s="236"/>
      <c r="G75" s="235"/>
      <c r="H75" s="235"/>
      <c r="I75" s="175"/>
    </row>
    <row r="76" spans="1:9" ht="16.5" customHeight="1">
      <c r="A76" s="175"/>
      <c r="B76" s="221"/>
      <c r="C76" s="175"/>
      <c r="D76" s="235"/>
      <c r="E76" s="235"/>
      <c r="F76" s="235"/>
      <c r="G76" s="235"/>
      <c r="H76" s="235"/>
      <c r="I76" s="175"/>
    </row>
    <row r="77" spans="1:9" ht="16.5" customHeight="1">
      <c r="A77" s="175"/>
      <c r="B77" s="175"/>
      <c r="C77" s="175"/>
      <c r="D77" s="235"/>
      <c r="E77" s="235"/>
      <c r="F77" s="235"/>
      <c r="G77" s="235"/>
      <c r="H77" s="235"/>
      <c r="I77" s="175"/>
    </row>
    <row r="78" spans="1:9" ht="15">
      <c r="A78" s="175"/>
      <c r="B78" s="175"/>
      <c r="C78" s="175"/>
      <c r="D78" s="175"/>
      <c r="E78" s="175"/>
      <c r="F78" s="175"/>
      <c r="G78" s="175"/>
      <c r="H78" s="175"/>
      <c r="I78" s="175"/>
    </row>
    <row r="79" spans="1:9" ht="15">
      <c r="A79" s="175"/>
      <c r="B79" s="175"/>
      <c r="C79" s="175"/>
      <c r="D79" s="175"/>
      <c r="E79" s="175"/>
      <c r="F79" s="175"/>
      <c r="G79" s="175"/>
      <c r="H79" s="175"/>
      <c r="I79" s="175"/>
    </row>
    <row r="80" spans="1:9" ht="15">
      <c r="A80" s="175"/>
      <c r="B80" s="175"/>
      <c r="C80" s="175"/>
      <c r="D80" s="175"/>
      <c r="E80" s="175"/>
      <c r="F80" s="175"/>
      <c r="G80" s="175"/>
      <c r="H80" s="175"/>
      <c r="I80" s="175"/>
    </row>
    <row r="81" spans="8:9" ht="15">
      <c r="H81" s="175"/>
      <c r="I81" s="175"/>
    </row>
    <row r="82" spans="8:9" ht="15">
      <c r="H82" s="175"/>
      <c r="I82" s="175"/>
    </row>
    <row r="83" spans="8:9" ht="15">
      <c r="H83" s="175"/>
      <c r="I83" s="175"/>
    </row>
    <row r="84" spans="8:9" ht="15">
      <c r="H84" s="175"/>
      <c r="I84" s="175"/>
    </row>
    <row r="85" spans="8:9" ht="15">
      <c r="H85" s="175"/>
      <c r="I85" s="175"/>
    </row>
    <row r="86" spans="8:9" ht="15">
      <c r="H86" s="175"/>
      <c r="I86" s="175"/>
    </row>
    <row r="87" spans="8:9" ht="15">
      <c r="H87" s="175"/>
      <c r="I87" s="175"/>
    </row>
    <row r="88" spans="8:9" ht="15">
      <c r="H88" s="175"/>
      <c r="I88" s="175"/>
    </row>
    <row r="89" spans="8:9" ht="15">
      <c r="H89" s="175"/>
      <c r="I89" s="175"/>
    </row>
    <row r="90" spans="8:9" ht="15">
      <c r="H90" s="175"/>
      <c r="I90" s="175"/>
    </row>
    <row r="91" spans="8:9" ht="15">
      <c r="H91" s="175"/>
      <c r="I91" s="175"/>
    </row>
    <row r="92" spans="8:9" ht="15">
      <c r="H92" s="175"/>
      <c r="I92" s="175"/>
    </row>
    <row r="93" spans="8:9" ht="15">
      <c r="H93" s="175"/>
      <c r="I93" s="175"/>
    </row>
    <row r="94" spans="8:9" ht="15">
      <c r="H94" s="175"/>
      <c r="I94" s="175"/>
    </row>
    <row r="95" spans="8:9" ht="15">
      <c r="H95" s="175"/>
      <c r="I95" s="175"/>
    </row>
    <row r="96" spans="8:9" ht="15">
      <c r="H96" s="175"/>
      <c r="I96" s="175"/>
    </row>
    <row r="97" spans="8:9" ht="15">
      <c r="H97" s="175"/>
      <c r="I97" s="175"/>
    </row>
    <row r="98" spans="8:9" ht="15">
      <c r="H98" s="175"/>
      <c r="I98" s="175"/>
    </row>
    <row r="99" spans="8:9" ht="15">
      <c r="H99" s="175"/>
      <c r="I99" s="175"/>
    </row>
    <row r="100" spans="8:9" ht="15">
      <c r="H100" s="175"/>
      <c r="I100" s="175"/>
    </row>
    <row r="101" spans="8:9" ht="15">
      <c r="H101" s="175"/>
      <c r="I101" s="175"/>
    </row>
    <row r="102" spans="8:9" ht="15">
      <c r="H102" s="175"/>
      <c r="I102" s="175"/>
    </row>
    <row r="103" spans="8:9" ht="15">
      <c r="H103" s="175"/>
      <c r="I103" s="175"/>
    </row>
    <row r="104" spans="8:9" ht="15">
      <c r="H104" s="175"/>
      <c r="I104" s="175"/>
    </row>
    <row r="105" spans="8:9" ht="15">
      <c r="H105" s="175"/>
      <c r="I105" s="175"/>
    </row>
    <row r="106" spans="8:9" ht="15">
      <c r="H106" s="175"/>
      <c r="I106" s="175"/>
    </row>
    <row r="107" spans="8:9" ht="15">
      <c r="H107" s="175"/>
      <c r="I107" s="175"/>
    </row>
    <row r="108" spans="8:9" ht="15">
      <c r="H108" s="175"/>
      <c r="I108" s="175"/>
    </row>
    <row r="109" spans="8:9" ht="15">
      <c r="H109" s="175"/>
      <c r="I109" s="175"/>
    </row>
    <row r="110" spans="8:9" ht="15">
      <c r="H110" s="175"/>
      <c r="I110" s="175"/>
    </row>
    <row r="111" spans="8:9" ht="15">
      <c r="H111" s="175"/>
      <c r="I111" s="175"/>
    </row>
    <row r="112" spans="8:9" ht="15">
      <c r="H112" s="175"/>
      <c r="I112" s="175"/>
    </row>
    <row r="113" spans="8:9" ht="15">
      <c r="H113" s="175"/>
      <c r="I113" s="175"/>
    </row>
    <row r="114" spans="8:9" ht="15">
      <c r="H114" s="175"/>
      <c r="I114" s="175"/>
    </row>
    <row r="115" spans="8:9" ht="15">
      <c r="H115" s="175"/>
      <c r="I115" s="175"/>
    </row>
    <row r="116" spans="8:9" ht="15">
      <c r="H116" s="175"/>
      <c r="I116" s="175"/>
    </row>
    <row r="117" spans="8:9" ht="15">
      <c r="H117" s="175"/>
      <c r="I117" s="175"/>
    </row>
    <row r="118" spans="8:9" ht="15">
      <c r="H118" s="175"/>
      <c r="I118" s="175"/>
    </row>
    <row r="119" spans="8:9" ht="15">
      <c r="H119" s="175"/>
      <c r="I119" s="175"/>
    </row>
    <row r="120" spans="8:9" ht="15">
      <c r="H120" s="175"/>
      <c r="I120" s="175"/>
    </row>
    <row r="121" spans="8:9" ht="15">
      <c r="H121" s="175"/>
      <c r="I121" s="175"/>
    </row>
    <row r="122" spans="8:9" ht="15">
      <c r="H122" s="175"/>
      <c r="I122" s="175"/>
    </row>
    <row r="123" spans="8:9" ht="15">
      <c r="H123" s="175"/>
      <c r="I123" s="175"/>
    </row>
    <row r="124" spans="8:9" ht="15">
      <c r="H124" s="175"/>
      <c r="I124" s="175"/>
    </row>
    <row r="125" spans="8:9" ht="15">
      <c r="H125" s="175"/>
      <c r="I125" s="175"/>
    </row>
    <row r="126" spans="8:9" ht="15">
      <c r="H126" s="175"/>
      <c r="I126" s="175"/>
    </row>
    <row r="127" spans="8:9" ht="15">
      <c r="H127" s="175"/>
      <c r="I127" s="175"/>
    </row>
    <row r="128" spans="8:9" ht="15">
      <c r="H128" s="175"/>
      <c r="I128" s="175"/>
    </row>
    <row r="129" spans="8:9" ht="15">
      <c r="H129" s="175"/>
      <c r="I129" s="175"/>
    </row>
    <row r="130" spans="8:9" ht="15">
      <c r="H130" s="175"/>
      <c r="I130" s="175"/>
    </row>
    <row r="131" spans="8:9" ht="15">
      <c r="H131" s="175"/>
      <c r="I131" s="175"/>
    </row>
    <row r="132" spans="8:9" ht="15">
      <c r="H132" s="175"/>
      <c r="I132" s="175"/>
    </row>
    <row r="133" spans="8:9" ht="15">
      <c r="H133" s="175"/>
      <c r="I133" s="175"/>
    </row>
    <row r="134" spans="8:9" ht="15">
      <c r="H134" s="175"/>
      <c r="I134" s="175"/>
    </row>
    <row r="135" spans="8:9" ht="15">
      <c r="H135" s="175"/>
      <c r="I135" s="175"/>
    </row>
    <row r="136" spans="8:9" ht="15">
      <c r="H136" s="175"/>
      <c r="I136" s="175"/>
    </row>
    <row r="137" spans="8:9" ht="15">
      <c r="H137" s="175"/>
      <c r="I137" s="175"/>
    </row>
    <row r="138" spans="8:9" ht="15">
      <c r="H138" s="175"/>
      <c r="I138" s="175"/>
    </row>
    <row r="139" spans="8:9" ht="15">
      <c r="H139" s="175"/>
      <c r="I139" s="175"/>
    </row>
    <row r="140" spans="8:9" ht="15">
      <c r="H140" s="175"/>
      <c r="I140" s="175"/>
    </row>
    <row r="141" spans="8:9" ht="15">
      <c r="H141" s="175"/>
      <c r="I141" s="175"/>
    </row>
    <row r="142" spans="8:9" ht="15">
      <c r="H142" s="175"/>
      <c r="I142" s="175"/>
    </row>
    <row r="143" spans="8:9" ht="15">
      <c r="H143" s="175"/>
      <c r="I143" s="175"/>
    </row>
    <row r="144" spans="8:9" ht="15">
      <c r="H144" s="175"/>
      <c r="I144" s="175"/>
    </row>
    <row r="145" spans="8:9" ht="15">
      <c r="H145" s="175"/>
      <c r="I145" s="175"/>
    </row>
    <row r="146" spans="8:9" ht="15">
      <c r="H146" s="175"/>
      <c r="I146" s="175"/>
    </row>
    <row r="147" spans="8:9" ht="15">
      <c r="H147" s="175"/>
      <c r="I147" s="175"/>
    </row>
    <row r="148" spans="8:9" ht="15">
      <c r="H148" s="175"/>
      <c r="I148" s="175"/>
    </row>
    <row r="149" spans="8:9" ht="15">
      <c r="H149" s="175"/>
      <c r="I149" s="175"/>
    </row>
    <row r="150" spans="8:9" ht="15">
      <c r="H150" s="175"/>
      <c r="I150" s="175"/>
    </row>
    <row r="151" spans="8:9" ht="15">
      <c r="H151" s="175"/>
      <c r="I151" s="175"/>
    </row>
    <row r="152" spans="8:9" ht="15">
      <c r="H152" s="175"/>
      <c r="I152" s="175"/>
    </row>
    <row r="153" spans="8:9" ht="15">
      <c r="H153" s="175"/>
      <c r="I153" s="175"/>
    </row>
    <row r="154" spans="8:9" ht="15">
      <c r="H154" s="175"/>
      <c r="I154" s="175"/>
    </row>
    <row r="155" spans="8:9" ht="15">
      <c r="H155" s="175"/>
      <c r="I155" s="175"/>
    </row>
    <row r="156" spans="8:9" ht="15">
      <c r="H156" s="175"/>
      <c r="I156" s="175"/>
    </row>
    <row r="157" spans="8:9" ht="15">
      <c r="H157" s="175"/>
      <c r="I157" s="175"/>
    </row>
    <row r="158" spans="8:9" ht="15">
      <c r="H158" s="175"/>
      <c r="I158" s="175"/>
    </row>
    <row r="159" spans="8:9" ht="15">
      <c r="H159" s="175"/>
      <c r="I159" s="175"/>
    </row>
    <row r="160" spans="8:9" ht="15">
      <c r="H160" s="175"/>
      <c r="I160" s="175"/>
    </row>
    <row r="161" spans="8:9" ht="15">
      <c r="H161" s="175"/>
      <c r="I161" s="175"/>
    </row>
    <row r="162" spans="8:9" ht="15">
      <c r="H162" s="175"/>
      <c r="I162" s="175"/>
    </row>
    <row r="163" spans="8:9" ht="15">
      <c r="H163" s="175"/>
      <c r="I163" s="175"/>
    </row>
    <row r="164" spans="8:9" ht="15">
      <c r="H164" s="175"/>
      <c r="I164" s="175"/>
    </row>
    <row r="165" spans="8:9" ht="15">
      <c r="H165" s="175"/>
      <c r="I165" s="175"/>
    </row>
    <row r="166" spans="8:9" ht="15">
      <c r="H166" s="175"/>
      <c r="I166" s="175"/>
    </row>
    <row r="167" spans="8:9" ht="15">
      <c r="H167" s="175"/>
      <c r="I167" s="175"/>
    </row>
    <row r="168" spans="8:9" ht="15">
      <c r="H168" s="175"/>
      <c r="I168" s="175"/>
    </row>
    <row r="169" spans="8:9" ht="15">
      <c r="H169" s="175"/>
      <c r="I169" s="175"/>
    </row>
    <row r="170" spans="8:9" ht="15">
      <c r="H170" s="175"/>
      <c r="I170" s="175"/>
    </row>
    <row r="171" spans="8:9" ht="15">
      <c r="H171" s="175"/>
      <c r="I171" s="175"/>
    </row>
    <row r="172" spans="8:9" ht="15">
      <c r="H172" s="175"/>
      <c r="I172" s="175"/>
    </row>
    <row r="173" spans="8:9" ht="15">
      <c r="H173" s="175"/>
      <c r="I173" s="175"/>
    </row>
    <row r="174" spans="8:9" ht="15">
      <c r="H174" s="175"/>
      <c r="I174" s="175"/>
    </row>
    <row r="175" spans="8:9" ht="15">
      <c r="H175" s="175"/>
      <c r="I175" s="175"/>
    </row>
    <row r="176" spans="8:9" ht="15">
      <c r="H176" s="175"/>
      <c r="I176" s="175"/>
    </row>
    <row r="177" spans="8:9" ht="15">
      <c r="H177" s="175"/>
      <c r="I177" s="175"/>
    </row>
    <row r="178" spans="8:9" ht="15">
      <c r="H178" s="175"/>
      <c r="I178" s="175"/>
    </row>
    <row r="179" spans="8:9" ht="15">
      <c r="H179" s="175"/>
      <c r="I179" s="175"/>
    </row>
    <row r="180" spans="8:9" ht="15">
      <c r="H180" s="175"/>
      <c r="I180" s="175"/>
    </row>
    <row r="181" spans="8:9" ht="15">
      <c r="H181" s="175"/>
      <c r="I181" s="175"/>
    </row>
    <row r="182" spans="8:9" ht="15">
      <c r="H182" s="175"/>
      <c r="I182" s="175"/>
    </row>
    <row r="183" spans="8:9" ht="15">
      <c r="H183" s="175"/>
      <c r="I183" s="175"/>
    </row>
    <row r="184" spans="8:9" ht="15">
      <c r="H184" s="175"/>
      <c r="I184" s="175"/>
    </row>
    <row r="185" spans="8:9" ht="15">
      <c r="H185" s="175"/>
      <c r="I185" s="175"/>
    </row>
    <row r="186" spans="8:9" ht="15">
      <c r="H186" s="175"/>
      <c r="I186" s="175"/>
    </row>
    <row r="187" spans="8:9" ht="15">
      <c r="H187" s="175"/>
      <c r="I187" s="175"/>
    </row>
    <row r="188" spans="8:9" ht="15">
      <c r="H188" s="175"/>
      <c r="I188" s="175"/>
    </row>
    <row r="189" spans="8:9" ht="15">
      <c r="H189" s="175"/>
      <c r="I189" s="175"/>
    </row>
    <row r="190" spans="8:9" ht="15">
      <c r="H190" s="175"/>
      <c r="I190" s="175"/>
    </row>
    <row r="191" spans="8:9" ht="15">
      <c r="H191" s="175"/>
      <c r="I191" s="175"/>
    </row>
    <row r="192" spans="8:9" ht="15">
      <c r="H192" s="175"/>
      <c r="I192" s="175"/>
    </row>
    <row r="193" spans="8:9" ht="15">
      <c r="H193" s="175"/>
      <c r="I193" s="175"/>
    </row>
  </sheetData>
  <sheetProtection/>
  <printOptions/>
  <pageMargins left="0.75" right="0.75" top="1" bottom="1" header="0.5" footer="0.5"/>
  <pageSetup fitToHeight="1" fitToWidth="1" horizontalDpi="96" verticalDpi="96" orientation="portrait" paperSize="9" scale="68" r:id="rId1"/>
  <headerFooter alignWithMargins="0">
    <oddHeader>&amp;R&amp;"Arial,Bold"&amp;14AIR TRANSPORT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4"/>
  <sheetViews>
    <sheetView zoomScale="70" zoomScaleNormal="70" zoomScalePageLayoutView="0" workbookViewId="0" topLeftCell="A1">
      <selection activeCell="K62" sqref="K62"/>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6" width="14.140625" style="15" customWidth="1"/>
    <col min="17" max="17" width="14.57421875" style="15" customWidth="1"/>
    <col min="18" max="16384" width="9.140625" style="15" customWidth="1"/>
  </cols>
  <sheetData>
    <row r="1" spans="1:7" ht="20.25">
      <c r="A1" s="3" t="s">
        <v>520</v>
      </c>
      <c r="G1" s="350" t="s">
        <v>83</v>
      </c>
    </row>
    <row r="2" spans="1:8" ht="18">
      <c r="A2" s="246" t="s">
        <v>582</v>
      </c>
      <c r="B2" s="247"/>
      <c r="C2" s="33"/>
      <c r="D2" s="33"/>
      <c r="E2" s="33"/>
      <c r="F2" s="33"/>
      <c r="G2" s="33"/>
      <c r="H2" s="33"/>
    </row>
    <row r="3" spans="1:8" ht="6" customHeight="1">
      <c r="A3" s="241"/>
      <c r="B3" s="241"/>
      <c r="C3" s="37"/>
      <c r="D3" s="37"/>
      <c r="E3" s="33"/>
      <c r="F3" s="33"/>
      <c r="G3" s="33"/>
      <c r="H3" s="33"/>
    </row>
    <row r="4" spans="1:8" ht="21.75" customHeight="1">
      <c r="A4" s="200"/>
      <c r="B4" s="200"/>
      <c r="C4" s="201" t="s">
        <v>56</v>
      </c>
      <c r="D4" s="200"/>
      <c r="E4" s="200"/>
      <c r="F4" s="201" t="s">
        <v>57</v>
      </c>
      <c r="G4" s="200"/>
      <c r="H4" s="201" t="s">
        <v>8</v>
      </c>
    </row>
    <row r="6" spans="1:8" ht="15.75">
      <c r="A6" s="15" t="s">
        <v>117</v>
      </c>
      <c r="B6" s="3"/>
      <c r="C6" s="189">
        <v>1240210</v>
      </c>
      <c r="D6" s="134"/>
      <c r="E6" s="189"/>
      <c r="F6" s="189">
        <v>3857</v>
      </c>
      <c r="G6" s="189"/>
      <c r="H6" s="189">
        <v>1244067</v>
      </c>
    </row>
    <row r="7" spans="1:8" ht="15.75">
      <c r="A7" s="15" t="s">
        <v>118</v>
      </c>
      <c r="B7" s="3"/>
      <c r="C7" s="189">
        <v>725801</v>
      </c>
      <c r="D7" s="134"/>
      <c r="E7" s="189"/>
      <c r="F7" s="189">
        <v>2300</v>
      </c>
      <c r="G7" s="189"/>
      <c r="H7" s="189">
        <v>728101</v>
      </c>
    </row>
    <row r="8" spans="1:8" ht="15.75">
      <c r="A8" s="15" t="s">
        <v>427</v>
      </c>
      <c r="B8" s="3"/>
      <c r="C8" s="189">
        <v>521813</v>
      </c>
      <c r="D8" s="134"/>
      <c r="E8" s="189"/>
      <c r="F8" s="189">
        <v>2450</v>
      </c>
      <c r="G8" s="189"/>
      <c r="H8" s="189">
        <v>524263</v>
      </c>
    </row>
    <row r="9" spans="1:8" ht="15.75">
      <c r="A9" s="15" t="s">
        <v>116</v>
      </c>
      <c r="B9" s="3"/>
      <c r="C9" s="189">
        <v>282032</v>
      </c>
      <c r="D9" s="134"/>
      <c r="E9" s="189"/>
      <c r="F9" s="189">
        <v>182066</v>
      </c>
      <c r="G9" s="189"/>
      <c r="H9" s="189">
        <v>464098</v>
      </c>
    </row>
    <row r="10" spans="1:8" ht="15.75">
      <c r="A10" s="15" t="s">
        <v>115</v>
      </c>
      <c r="B10" s="3"/>
      <c r="C10" s="189">
        <v>393302</v>
      </c>
      <c r="D10" s="134"/>
      <c r="E10" s="189"/>
      <c r="F10" s="189">
        <v>65753</v>
      </c>
      <c r="G10" s="189"/>
      <c r="H10" s="189">
        <v>459055</v>
      </c>
    </row>
    <row r="11" spans="1:8" ht="15.75">
      <c r="A11" s="15" t="s">
        <v>119</v>
      </c>
      <c r="B11" s="3"/>
      <c r="C11" s="189">
        <v>258246</v>
      </c>
      <c r="D11" s="134"/>
      <c r="E11" s="189"/>
      <c r="F11" s="189">
        <v>188417</v>
      </c>
      <c r="G11" s="189"/>
      <c r="H11" s="189">
        <v>446663</v>
      </c>
    </row>
    <row r="12" spans="1:8" ht="15.75">
      <c r="A12" s="15" t="s">
        <v>120</v>
      </c>
      <c r="B12" s="3"/>
      <c r="C12" s="189">
        <v>402092</v>
      </c>
      <c r="D12" s="134"/>
      <c r="E12" s="189"/>
      <c r="F12" s="189">
        <v>248</v>
      </c>
      <c r="G12" s="189"/>
      <c r="H12" s="189">
        <v>402340</v>
      </c>
    </row>
    <row r="13" spans="1:8" ht="15.75">
      <c r="A13" s="15" t="s">
        <v>412</v>
      </c>
      <c r="B13" s="3"/>
      <c r="C13" s="189">
        <v>355001</v>
      </c>
      <c r="D13" s="134"/>
      <c r="E13" s="189"/>
      <c r="F13" s="189">
        <v>21732</v>
      </c>
      <c r="G13" s="189"/>
      <c r="H13" s="189">
        <v>376733</v>
      </c>
    </row>
    <row r="14" spans="1:8" ht="15.75">
      <c r="A14" s="33" t="s">
        <v>569</v>
      </c>
      <c r="B14" s="3"/>
      <c r="C14" s="189">
        <v>317295</v>
      </c>
      <c r="D14" s="134"/>
      <c r="E14" s="189"/>
      <c r="F14" s="189">
        <v>0</v>
      </c>
      <c r="G14" s="189"/>
      <c r="H14" s="189">
        <v>317295</v>
      </c>
    </row>
    <row r="15" spans="1:8" ht="15">
      <c r="A15" s="198" t="s">
        <v>570</v>
      </c>
      <c r="B15" s="198"/>
      <c r="C15" s="248">
        <v>241583</v>
      </c>
      <c r="D15" s="182"/>
      <c r="E15" s="248"/>
      <c r="F15" s="248">
        <v>18282</v>
      </c>
      <c r="G15" s="248"/>
      <c r="H15" s="248">
        <v>259865</v>
      </c>
    </row>
    <row r="16" ht="6" customHeight="1">
      <c r="H16" s="33"/>
    </row>
    <row r="17" spans="1:8" s="49" customFormat="1" ht="11.25" customHeight="1">
      <c r="A17" s="172" t="s">
        <v>474</v>
      </c>
      <c r="H17" s="55"/>
    </row>
    <row r="18" spans="1:8" s="49" customFormat="1" ht="12.75">
      <c r="A18" s="49" t="s">
        <v>417</v>
      </c>
      <c r="H18" s="55"/>
    </row>
    <row r="19" ht="15">
      <c r="H19" s="33"/>
    </row>
    <row r="21" spans="1:13" ht="15.75">
      <c r="A21" s="37" t="s">
        <v>583</v>
      </c>
      <c r="B21" s="33"/>
      <c r="C21" s="33"/>
      <c r="D21" s="33"/>
      <c r="E21" s="33"/>
      <c r="F21" s="33"/>
      <c r="G21" s="33"/>
      <c r="H21" s="33"/>
      <c r="I21" s="33"/>
      <c r="J21" s="33"/>
      <c r="K21" s="33"/>
      <c r="L21" s="33"/>
      <c r="M21" s="33"/>
    </row>
    <row r="22" spans="1:13" ht="52.5" customHeight="1">
      <c r="A22" s="251"/>
      <c r="B22" s="249" t="s">
        <v>35</v>
      </c>
      <c r="C22" s="249" t="s">
        <v>565</v>
      </c>
      <c r="D22" s="252" t="s">
        <v>90</v>
      </c>
      <c r="E22" s="249"/>
      <c r="F22" s="249" t="s">
        <v>36</v>
      </c>
      <c r="G22" s="249" t="s">
        <v>37</v>
      </c>
      <c r="H22" s="249" t="s">
        <v>38</v>
      </c>
      <c r="I22" s="252" t="s">
        <v>91</v>
      </c>
      <c r="J22" s="250" t="s">
        <v>8</v>
      </c>
      <c r="K22" s="242"/>
      <c r="L22" s="242"/>
      <c r="M22" s="242"/>
    </row>
    <row r="23" spans="1:13" ht="21" customHeight="1">
      <c r="A23" s="15" t="s">
        <v>39</v>
      </c>
      <c r="B23" s="43">
        <v>349271</v>
      </c>
      <c r="C23" s="43">
        <v>1623768</v>
      </c>
      <c r="D23" s="43">
        <v>507365</v>
      </c>
      <c r="E23" s="43"/>
      <c r="F23" s="43">
        <v>41844</v>
      </c>
      <c r="G23" s="43">
        <v>915868</v>
      </c>
      <c r="H23" s="43">
        <v>0</v>
      </c>
      <c r="I23" s="43">
        <v>1354</v>
      </c>
      <c r="J23" s="44">
        <f aca="true" t="shared" si="0" ref="J23:J49">SUM(B23:I23)</f>
        <v>3439470</v>
      </c>
      <c r="L23" s="243"/>
      <c r="M23" s="243"/>
    </row>
    <row r="24" spans="1:13" ht="15" customHeight="1">
      <c r="A24" s="15" t="s">
        <v>85</v>
      </c>
      <c r="B24" s="43">
        <v>9410</v>
      </c>
      <c r="C24" s="43">
        <v>0</v>
      </c>
      <c r="D24" s="43">
        <v>0</v>
      </c>
      <c r="E24" s="43"/>
      <c r="F24" s="43">
        <v>0</v>
      </c>
      <c r="G24" s="43">
        <v>0</v>
      </c>
      <c r="H24" s="43">
        <v>0</v>
      </c>
      <c r="I24" s="43">
        <v>0</v>
      </c>
      <c r="J24" s="44">
        <f t="shared" si="0"/>
        <v>9410</v>
      </c>
      <c r="K24" s="243"/>
      <c r="L24" s="243"/>
      <c r="M24" s="243"/>
    </row>
    <row r="25" spans="1:13" ht="15">
      <c r="A25" s="15" t="s">
        <v>40</v>
      </c>
      <c r="B25" s="43">
        <v>30614</v>
      </c>
      <c r="C25" s="43">
        <v>0</v>
      </c>
      <c r="D25" s="43">
        <v>0</v>
      </c>
      <c r="E25" s="43"/>
      <c r="F25" s="43">
        <v>0</v>
      </c>
      <c r="G25" s="43">
        <v>0</v>
      </c>
      <c r="H25" s="43">
        <v>0</v>
      </c>
      <c r="I25" s="43">
        <v>0</v>
      </c>
      <c r="J25" s="44">
        <f t="shared" si="0"/>
        <v>30614</v>
      </c>
      <c r="K25" s="243"/>
      <c r="L25" s="243"/>
      <c r="M25" s="243"/>
    </row>
    <row r="26" spans="1:13" ht="15">
      <c r="A26" s="15" t="s">
        <v>42</v>
      </c>
      <c r="B26" s="43">
        <v>9365</v>
      </c>
      <c r="C26" s="43">
        <v>0</v>
      </c>
      <c r="D26" s="43">
        <v>0</v>
      </c>
      <c r="E26" s="43"/>
      <c r="F26" s="43">
        <v>0</v>
      </c>
      <c r="G26" s="43">
        <v>0</v>
      </c>
      <c r="H26" s="43">
        <v>0</v>
      </c>
      <c r="I26" s="43">
        <v>0</v>
      </c>
      <c r="J26" s="44">
        <f t="shared" si="0"/>
        <v>9365</v>
      </c>
      <c r="K26" s="243"/>
      <c r="L26" s="243"/>
      <c r="M26" s="243"/>
    </row>
    <row r="27" spans="1:13" ht="15">
      <c r="A27" s="15" t="s">
        <v>43</v>
      </c>
      <c r="B27" s="43">
        <v>0</v>
      </c>
      <c r="C27" s="43">
        <v>27730</v>
      </c>
      <c r="D27" s="43">
        <v>0</v>
      </c>
      <c r="E27" s="43"/>
      <c r="F27" s="43">
        <v>0</v>
      </c>
      <c r="G27" s="43">
        <v>0</v>
      </c>
      <c r="H27" s="43">
        <v>0</v>
      </c>
      <c r="I27" s="43">
        <v>0</v>
      </c>
      <c r="J27" s="44">
        <f t="shared" si="0"/>
        <v>27730</v>
      </c>
      <c r="K27" s="243"/>
      <c r="L27" s="243"/>
      <c r="M27" s="243"/>
    </row>
    <row r="28" spans="1:13" ht="15">
      <c r="A28" s="15" t="s">
        <v>555</v>
      </c>
      <c r="B28" s="43">
        <v>750</v>
      </c>
      <c r="C28" s="43" t="s">
        <v>41</v>
      </c>
      <c r="D28" s="43">
        <v>0</v>
      </c>
      <c r="E28" s="43"/>
      <c r="F28" s="43">
        <v>0</v>
      </c>
      <c r="G28" s="43">
        <v>0</v>
      </c>
      <c r="H28" s="43">
        <v>0</v>
      </c>
      <c r="I28" s="43">
        <v>0</v>
      </c>
      <c r="J28" s="44">
        <f t="shared" si="0"/>
        <v>750</v>
      </c>
      <c r="K28" s="243"/>
      <c r="L28" s="243"/>
      <c r="M28" s="243"/>
    </row>
    <row r="29" spans="1:13" ht="15">
      <c r="A29" s="15" t="s">
        <v>44</v>
      </c>
      <c r="B29" s="43">
        <v>114019</v>
      </c>
      <c r="C29" s="43">
        <v>4557684</v>
      </c>
      <c r="D29" s="43">
        <v>0</v>
      </c>
      <c r="E29" s="43"/>
      <c r="F29" s="43">
        <v>489854</v>
      </c>
      <c r="G29" s="43">
        <v>4419245</v>
      </c>
      <c r="H29" s="43">
        <v>158000</v>
      </c>
      <c r="I29" s="43">
        <v>25795</v>
      </c>
      <c r="J29" s="44">
        <f t="shared" si="0"/>
        <v>9764597</v>
      </c>
      <c r="K29" s="243"/>
      <c r="L29" s="243"/>
      <c r="M29" s="243"/>
    </row>
    <row r="30" spans="1:13" ht="15">
      <c r="A30" s="15" t="s">
        <v>556</v>
      </c>
      <c r="B30" s="43">
        <v>2473</v>
      </c>
      <c r="C30" s="43">
        <v>0</v>
      </c>
      <c r="D30" s="43">
        <v>0</v>
      </c>
      <c r="E30" s="43"/>
      <c r="F30" s="43">
        <v>0</v>
      </c>
      <c r="G30" s="43">
        <v>0</v>
      </c>
      <c r="H30" s="43">
        <v>0</v>
      </c>
      <c r="I30" s="43">
        <v>0</v>
      </c>
      <c r="J30" s="44">
        <f t="shared" si="0"/>
        <v>2473</v>
      </c>
      <c r="K30" s="243"/>
      <c r="L30" s="243"/>
      <c r="M30" s="243"/>
    </row>
    <row r="31" spans="1:13" ht="15">
      <c r="A31" s="15" t="s">
        <v>557</v>
      </c>
      <c r="B31" s="43">
        <v>1211</v>
      </c>
      <c r="C31" s="43">
        <v>0</v>
      </c>
      <c r="D31" s="43">
        <v>0</v>
      </c>
      <c r="E31" s="43"/>
      <c r="F31" s="43">
        <v>0</v>
      </c>
      <c r="G31" s="43">
        <v>0</v>
      </c>
      <c r="H31" s="43">
        <v>0</v>
      </c>
      <c r="I31" s="43">
        <v>0</v>
      </c>
      <c r="J31" s="44">
        <f t="shared" si="0"/>
        <v>1211</v>
      </c>
      <c r="K31" s="243"/>
      <c r="L31" s="243"/>
      <c r="M31" s="243"/>
    </row>
    <row r="32" spans="1:13" ht="15">
      <c r="A32" s="15" t="s">
        <v>45</v>
      </c>
      <c r="B32" s="43">
        <v>168664</v>
      </c>
      <c r="C32" s="43">
        <v>3517181</v>
      </c>
      <c r="D32" s="43">
        <v>11</v>
      </c>
      <c r="E32" s="43"/>
      <c r="F32" s="43">
        <v>180239</v>
      </c>
      <c r="G32" s="43">
        <v>2657358</v>
      </c>
      <c r="H32" s="43">
        <v>315075</v>
      </c>
      <c r="I32" s="43">
        <v>540615</v>
      </c>
      <c r="J32" s="44">
        <f t="shared" si="0"/>
        <v>7379143</v>
      </c>
      <c r="L32" s="243"/>
      <c r="M32" s="243"/>
    </row>
    <row r="33" spans="1:13" ht="15">
      <c r="A33" s="15" t="s">
        <v>46</v>
      </c>
      <c r="B33" s="43">
        <v>56138</v>
      </c>
      <c r="C33" s="43">
        <v>508120</v>
      </c>
      <c r="D33" s="43">
        <v>276</v>
      </c>
      <c r="E33" s="43"/>
      <c r="F33" s="43">
        <v>31</v>
      </c>
      <c r="G33" s="43">
        <v>37493</v>
      </c>
      <c r="H33" s="43">
        <v>0</v>
      </c>
      <c r="I33" s="43">
        <v>0</v>
      </c>
      <c r="J33" s="44">
        <f>SUM(B33:I33)</f>
        <v>602058</v>
      </c>
      <c r="K33" s="243"/>
      <c r="L33" s="243"/>
      <c r="M33" s="243"/>
    </row>
    <row r="34" spans="1:13" ht="15">
      <c r="A34" s="15" t="s">
        <v>47</v>
      </c>
      <c r="B34" s="43">
        <v>25647</v>
      </c>
      <c r="C34" s="43">
        <v>0</v>
      </c>
      <c r="D34" s="43">
        <v>0</v>
      </c>
      <c r="E34" s="43"/>
      <c r="F34" s="43">
        <v>0</v>
      </c>
      <c r="G34" s="43">
        <v>0</v>
      </c>
      <c r="H34" s="43">
        <v>0</v>
      </c>
      <c r="I34" s="43">
        <v>0</v>
      </c>
      <c r="J34" s="44">
        <f t="shared" si="0"/>
        <v>25647</v>
      </c>
      <c r="K34" s="243"/>
      <c r="L34" s="243"/>
      <c r="M34" s="243"/>
    </row>
    <row r="35" spans="1:13" ht="15">
      <c r="A35" s="15" t="s">
        <v>48</v>
      </c>
      <c r="B35" s="43">
        <v>158541</v>
      </c>
      <c r="C35" s="43">
        <v>0</v>
      </c>
      <c r="D35" s="43">
        <v>41</v>
      </c>
      <c r="E35" s="43"/>
      <c r="F35" s="43">
        <v>0</v>
      </c>
      <c r="G35" s="43">
        <v>96</v>
      </c>
      <c r="H35" s="43">
        <v>0</v>
      </c>
      <c r="I35" s="43">
        <v>0</v>
      </c>
      <c r="J35" s="44">
        <f t="shared" si="0"/>
        <v>158678</v>
      </c>
      <c r="K35" s="243"/>
      <c r="L35" s="243"/>
      <c r="M35" s="243"/>
    </row>
    <row r="36" spans="1:13" ht="15">
      <c r="A36" s="15" t="s">
        <v>88</v>
      </c>
      <c r="B36" s="43">
        <v>3784</v>
      </c>
      <c r="C36" s="43">
        <v>0</v>
      </c>
      <c r="D36" s="43">
        <v>0</v>
      </c>
      <c r="E36" s="43"/>
      <c r="F36" s="43">
        <v>0</v>
      </c>
      <c r="G36" s="43">
        <v>0</v>
      </c>
      <c r="H36" s="43">
        <v>0</v>
      </c>
      <c r="I36" s="43">
        <v>0</v>
      </c>
      <c r="J36" s="44">
        <f t="shared" si="0"/>
        <v>3784</v>
      </c>
      <c r="K36" s="243"/>
      <c r="L36" s="243"/>
      <c r="M36" s="243"/>
    </row>
    <row r="37" spans="1:13" ht="15">
      <c r="A37" s="15" t="s">
        <v>558</v>
      </c>
      <c r="B37" s="43">
        <v>6570</v>
      </c>
      <c r="C37" s="43">
        <v>0</v>
      </c>
      <c r="D37" s="43">
        <v>0</v>
      </c>
      <c r="E37" s="43"/>
      <c r="F37" s="43">
        <v>0</v>
      </c>
      <c r="G37" s="43">
        <v>0</v>
      </c>
      <c r="H37" s="43">
        <v>0</v>
      </c>
      <c r="I37" s="43">
        <v>0</v>
      </c>
      <c r="J37" s="44">
        <f t="shared" si="0"/>
        <v>6570</v>
      </c>
      <c r="K37" s="243"/>
      <c r="L37" s="243"/>
      <c r="M37" s="243"/>
    </row>
    <row r="38" spans="1:13" ht="15">
      <c r="A38" s="15" t="s">
        <v>559</v>
      </c>
      <c r="B38" s="43">
        <v>180</v>
      </c>
      <c r="C38" s="43">
        <v>0</v>
      </c>
      <c r="D38" s="43">
        <v>0</v>
      </c>
      <c r="E38" s="43"/>
      <c r="F38" s="43">
        <v>0</v>
      </c>
      <c r="G38" s="43">
        <v>0</v>
      </c>
      <c r="H38" s="43">
        <v>0</v>
      </c>
      <c r="I38" s="43">
        <v>0</v>
      </c>
      <c r="J38" s="44">
        <f t="shared" si="0"/>
        <v>180</v>
      </c>
      <c r="K38" s="243"/>
      <c r="L38" s="243"/>
      <c r="M38" s="243"/>
    </row>
    <row r="39" spans="1:13" ht="15">
      <c r="A39" s="15" t="s">
        <v>560</v>
      </c>
      <c r="B39" s="43">
        <v>29</v>
      </c>
      <c r="C39" s="43">
        <v>0</v>
      </c>
      <c r="D39" s="43">
        <v>0</v>
      </c>
      <c r="E39" s="43"/>
      <c r="F39" s="43">
        <v>0</v>
      </c>
      <c r="G39" s="43">
        <v>0</v>
      </c>
      <c r="H39" s="43">
        <v>0</v>
      </c>
      <c r="I39" s="43">
        <v>0</v>
      </c>
      <c r="J39" s="44">
        <f t="shared" si="0"/>
        <v>29</v>
      </c>
      <c r="K39" s="243"/>
      <c r="L39" s="243"/>
      <c r="M39" s="243"/>
    </row>
    <row r="40" spans="1:13" ht="15">
      <c r="A40" s="15" t="s">
        <v>561</v>
      </c>
      <c r="B40" s="43">
        <v>4190</v>
      </c>
      <c r="C40" s="43">
        <v>0</v>
      </c>
      <c r="D40" s="43">
        <v>0</v>
      </c>
      <c r="E40" s="43"/>
      <c r="F40" s="43">
        <v>0</v>
      </c>
      <c r="G40" s="43">
        <v>0</v>
      </c>
      <c r="H40" s="43">
        <v>0</v>
      </c>
      <c r="I40" s="43">
        <v>0</v>
      </c>
      <c r="J40" s="44">
        <f t="shared" si="0"/>
        <v>4190</v>
      </c>
      <c r="K40" s="243"/>
      <c r="L40" s="243"/>
      <c r="M40" s="243"/>
    </row>
    <row r="41" spans="1:13" ht="15">
      <c r="A41" s="15" t="s">
        <v>413</v>
      </c>
      <c r="B41" s="43">
        <v>62</v>
      </c>
      <c r="C41" s="43">
        <v>69454</v>
      </c>
      <c r="D41" s="43">
        <v>0</v>
      </c>
      <c r="E41" s="43"/>
      <c r="F41" s="43">
        <v>131977</v>
      </c>
      <c r="G41" s="43">
        <v>942626</v>
      </c>
      <c r="H41" s="43">
        <v>0</v>
      </c>
      <c r="I41" s="43">
        <v>0</v>
      </c>
      <c r="J41" s="44">
        <f t="shared" si="0"/>
        <v>1144119</v>
      </c>
      <c r="K41" s="243"/>
      <c r="L41" s="243"/>
      <c r="M41" s="243"/>
    </row>
    <row r="42" spans="1:13" ht="15">
      <c r="A42" s="15" t="s">
        <v>562</v>
      </c>
      <c r="B42" s="43">
        <v>2921</v>
      </c>
      <c r="C42" s="43">
        <v>0</v>
      </c>
      <c r="D42" s="43">
        <v>0</v>
      </c>
      <c r="E42" s="43"/>
      <c r="F42" s="43">
        <v>0</v>
      </c>
      <c r="G42" s="43">
        <v>0</v>
      </c>
      <c r="H42" s="43">
        <v>0</v>
      </c>
      <c r="I42" s="43">
        <v>0</v>
      </c>
      <c r="J42" s="44">
        <f t="shared" si="0"/>
        <v>2921</v>
      </c>
      <c r="K42" s="243"/>
      <c r="L42" s="243"/>
      <c r="M42" s="243"/>
    </row>
    <row r="43" spans="1:13" ht="15">
      <c r="A43" s="15" t="s">
        <v>49</v>
      </c>
      <c r="B43" s="43">
        <v>165736</v>
      </c>
      <c r="C43" s="43">
        <v>0</v>
      </c>
      <c r="D43" s="43">
        <v>137206</v>
      </c>
      <c r="E43" s="43"/>
      <c r="F43" s="43">
        <v>0</v>
      </c>
      <c r="G43" s="43">
        <v>0</v>
      </c>
      <c r="H43" s="43">
        <v>0</v>
      </c>
      <c r="I43" s="43">
        <v>0</v>
      </c>
      <c r="J43" s="44">
        <f t="shared" si="0"/>
        <v>302942</v>
      </c>
      <c r="K43" s="243"/>
      <c r="L43" s="243"/>
      <c r="M43" s="243"/>
    </row>
    <row r="44" spans="1:13" ht="15">
      <c r="A44" s="15" t="s">
        <v>50</v>
      </c>
      <c r="B44" s="43">
        <v>122974</v>
      </c>
      <c r="C44" s="43">
        <v>166</v>
      </c>
      <c r="D44" s="43" t="s">
        <v>41</v>
      </c>
      <c r="E44" s="43"/>
      <c r="F44" s="43">
        <v>0</v>
      </c>
      <c r="G44" s="43">
        <v>0</v>
      </c>
      <c r="H44" s="43">
        <v>0</v>
      </c>
      <c r="I44" s="43">
        <v>0</v>
      </c>
      <c r="J44" s="44">
        <f t="shared" si="0"/>
        <v>123140</v>
      </c>
      <c r="K44" s="243"/>
      <c r="L44" s="243"/>
      <c r="M44" s="243"/>
    </row>
    <row r="45" spans="1:13" ht="15">
      <c r="A45" s="15" t="s">
        <v>563</v>
      </c>
      <c r="B45" s="43">
        <v>3084</v>
      </c>
      <c r="C45" s="43">
        <v>0</v>
      </c>
      <c r="D45" s="43" t="s">
        <v>41</v>
      </c>
      <c r="E45" s="43"/>
      <c r="F45" s="43">
        <v>0</v>
      </c>
      <c r="G45" s="43">
        <v>0</v>
      </c>
      <c r="H45" s="43">
        <v>0</v>
      </c>
      <c r="I45" s="43">
        <v>0</v>
      </c>
      <c r="J45" s="44">
        <f t="shared" si="0"/>
        <v>3084</v>
      </c>
      <c r="K45" s="243"/>
      <c r="L45" s="243"/>
      <c r="M45" s="243"/>
    </row>
    <row r="46" spans="1:13" ht="15">
      <c r="A46" s="15" t="s">
        <v>51</v>
      </c>
      <c r="B46" s="43">
        <v>187379</v>
      </c>
      <c r="C46" s="43">
        <v>0</v>
      </c>
      <c r="D46" s="43">
        <v>13540</v>
      </c>
      <c r="E46" s="43"/>
      <c r="F46" s="43">
        <v>0</v>
      </c>
      <c r="G46" s="43">
        <v>1288</v>
      </c>
      <c r="H46" s="43">
        <v>0</v>
      </c>
      <c r="I46" s="43">
        <v>0</v>
      </c>
      <c r="J46" s="44">
        <f t="shared" si="0"/>
        <v>202207</v>
      </c>
      <c r="K46" s="243"/>
      <c r="L46" s="243"/>
      <c r="M46" s="243"/>
    </row>
    <row r="47" spans="1:13" ht="15">
      <c r="A47" s="15" t="s">
        <v>52</v>
      </c>
      <c r="B47" s="43">
        <v>7555</v>
      </c>
      <c r="C47" s="43">
        <v>0</v>
      </c>
      <c r="D47" s="43">
        <v>0</v>
      </c>
      <c r="E47" s="43"/>
      <c r="F47" s="43">
        <v>0</v>
      </c>
      <c r="G47" s="43">
        <v>0</v>
      </c>
      <c r="H47" s="43">
        <v>0</v>
      </c>
      <c r="I47" s="43">
        <v>0</v>
      </c>
      <c r="J47" s="44">
        <f t="shared" si="0"/>
        <v>7555</v>
      </c>
      <c r="K47" s="243"/>
      <c r="L47" s="243"/>
      <c r="M47" s="243"/>
    </row>
    <row r="48" spans="1:13" ht="15">
      <c r="A48" s="15" t="s">
        <v>564</v>
      </c>
      <c r="B48" s="43">
        <v>3365</v>
      </c>
      <c r="C48" s="43">
        <v>0</v>
      </c>
      <c r="D48" s="43">
        <v>0</v>
      </c>
      <c r="E48" s="43"/>
      <c r="F48" s="43">
        <v>0</v>
      </c>
      <c r="G48" s="43">
        <v>0</v>
      </c>
      <c r="H48" s="43">
        <v>0</v>
      </c>
      <c r="I48" s="43">
        <v>0</v>
      </c>
      <c r="J48" s="44">
        <f t="shared" si="0"/>
        <v>3365</v>
      </c>
      <c r="K48" s="243"/>
      <c r="L48" s="243"/>
      <c r="M48" s="243"/>
    </row>
    <row r="49" spans="1:13" ht="15">
      <c r="A49" s="15" t="s">
        <v>571</v>
      </c>
      <c r="B49" s="43">
        <v>25222</v>
      </c>
      <c r="C49" s="43">
        <v>0</v>
      </c>
      <c r="D49" s="43">
        <v>8503</v>
      </c>
      <c r="E49" s="43"/>
      <c r="F49" s="43">
        <v>0</v>
      </c>
      <c r="G49" s="43">
        <v>243</v>
      </c>
      <c r="H49" s="43">
        <v>0</v>
      </c>
      <c r="I49" s="43">
        <v>0</v>
      </c>
      <c r="J49" s="44">
        <f t="shared" si="0"/>
        <v>33968</v>
      </c>
      <c r="K49" s="243"/>
      <c r="L49" s="243"/>
      <c r="M49" s="243"/>
    </row>
    <row r="50" spans="2:13" ht="15">
      <c r="B50" s="47"/>
      <c r="C50" s="47"/>
      <c r="D50" s="47"/>
      <c r="E50" s="47"/>
      <c r="F50" s="47"/>
      <c r="G50" s="47"/>
      <c r="H50" s="47"/>
      <c r="I50" s="47"/>
      <c r="J50" s="43"/>
      <c r="K50" s="243"/>
      <c r="L50" s="243"/>
      <c r="M50" s="243"/>
    </row>
    <row r="51" spans="1:13" ht="15">
      <c r="A51" s="198" t="s">
        <v>8</v>
      </c>
      <c r="B51" s="253">
        <f>SUM(B23:B49)</f>
        <v>1459154</v>
      </c>
      <c r="C51" s="253">
        <f>SUM(C23:C49)</f>
        <v>10304103</v>
      </c>
      <c r="D51" s="253">
        <f>SUM(D23:D49)</f>
        <v>666942</v>
      </c>
      <c r="E51" s="253"/>
      <c r="F51" s="253">
        <f>SUM(F23:F49)</f>
        <v>843945</v>
      </c>
      <c r="G51" s="253">
        <f>SUM(G23:G49)</f>
        <v>8974217</v>
      </c>
      <c r="H51" s="253">
        <f>SUM(H23:H49)</f>
        <v>473075</v>
      </c>
      <c r="I51" s="253">
        <f>SUM(I23:I49)</f>
        <v>567764</v>
      </c>
      <c r="J51" s="254">
        <f>SUM(J23:J49)</f>
        <v>23289200</v>
      </c>
      <c r="K51" s="403"/>
      <c r="L51" s="403"/>
      <c r="M51" s="403"/>
    </row>
    <row r="52" spans="10:13" ht="6" customHeight="1">
      <c r="J52" s="33"/>
      <c r="K52" s="33"/>
      <c r="L52" s="33"/>
      <c r="M52" s="33"/>
    </row>
    <row r="53" spans="1:13" s="49" customFormat="1" ht="15" customHeight="1">
      <c r="A53" s="172" t="s">
        <v>474</v>
      </c>
      <c r="J53" s="55"/>
      <c r="K53" s="55"/>
      <c r="L53" s="55"/>
      <c r="M53" s="55"/>
    </row>
    <row r="54" spans="1:13" s="49" customFormat="1" ht="30.75" customHeight="1">
      <c r="A54" s="451" t="s">
        <v>566</v>
      </c>
      <c r="B54" s="452"/>
      <c r="C54" s="452"/>
      <c r="D54" s="452"/>
      <c r="E54" s="452"/>
      <c r="F54" s="452"/>
      <c r="G54" s="452"/>
      <c r="H54" s="452"/>
      <c r="I54" s="452"/>
      <c r="J54" s="452"/>
      <c r="K54" s="55"/>
      <c r="L54" s="55"/>
      <c r="M54" s="55"/>
    </row>
    <row r="55" spans="10:13" ht="15">
      <c r="J55" s="33"/>
      <c r="K55" s="33"/>
      <c r="L55" s="33"/>
      <c r="M55" s="33"/>
    </row>
    <row r="56" ht="15.75">
      <c r="A56" s="3"/>
    </row>
    <row r="57" spans="1:13" ht="15.75">
      <c r="A57" s="37" t="s">
        <v>605</v>
      </c>
      <c r="B57" s="33"/>
      <c r="C57" s="33"/>
      <c r="D57" s="33"/>
      <c r="E57" s="33"/>
      <c r="F57" s="33"/>
      <c r="G57" s="33"/>
      <c r="H57" s="33"/>
      <c r="I57" s="33"/>
      <c r="J57" s="244"/>
      <c r="K57" s="244"/>
      <c r="L57" s="245"/>
      <c r="M57" s="245"/>
    </row>
    <row r="58" spans="1:13" ht="21.75" customHeight="1">
      <c r="A58" s="449" t="s">
        <v>54</v>
      </c>
      <c r="B58" s="260" t="s">
        <v>55</v>
      </c>
      <c r="C58" s="260"/>
      <c r="D58" s="260"/>
      <c r="E58" s="255"/>
      <c r="F58" s="260" t="s">
        <v>684</v>
      </c>
      <c r="G58" s="260"/>
      <c r="H58" s="260"/>
      <c r="I58" s="256" t="s">
        <v>8</v>
      </c>
      <c r="J58" s="30"/>
      <c r="L58" s="245"/>
      <c r="M58" s="245"/>
    </row>
    <row r="59" spans="1:18" ht="19.5" customHeight="1">
      <c r="A59" s="450"/>
      <c r="B59" s="258" t="s">
        <v>56</v>
      </c>
      <c r="C59" s="258" t="s">
        <v>57</v>
      </c>
      <c r="D59" s="258" t="s">
        <v>8</v>
      </c>
      <c r="E59" s="258"/>
      <c r="F59" s="258" t="s">
        <v>56</v>
      </c>
      <c r="G59" s="258" t="s">
        <v>57</v>
      </c>
      <c r="H59" s="258" t="s">
        <v>8</v>
      </c>
      <c r="I59" s="259"/>
      <c r="K59"/>
      <c r="L59"/>
      <c r="M59"/>
      <c r="N59"/>
      <c r="O59"/>
      <c r="P59"/>
      <c r="Q59"/>
      <c r="R59"/>
    </row>
    <row r="60" spans="1:18" ht="21" customHeight="1">
      <c r="A60" s="15" t="s">
        <v>39</v>
      </c>
      <c r="B60" s="189">
        <v>862070</v>
      </c>
      <c r="C60" s="189">
        <v>604237</v>
      </c>
      <c r="D60" s="379">
        <v>1466307</v>
      </c>
      <c r="E60" s="44"/>
      <c r="F60" s="189">
        <v>1761141</v>
      </c>
      <c r="G60" s="189">
        <v>212877</v>
      </c>
      <c r="H60" s="43">
        <v>1974018</v>
      </c>
      <c r="I60" s="43">
        <v>3440325</v>
      </c>
      <c r="J60" s="347"/>
      <c r="K60"/>
      <c r="L60"/>
      <c r="M60"/>
      <c r="N60"/>
      <c r="O60"/>
      <c r="P60"/>
      <c r="Q60"/>
      <c r="R60"/>
    </row>
    <row r="61" spans="1:18" ht="15" customHeight="1">
      <c r="A61" s="15" t="s">
        <v>85</v>
      </c>
      <c r="B61" s="43">
        <v>0</v>
      </c>
      <c r="C61" s="43">
        <v>0</v>
      </c>
      <c r="D61" s="43">
        <v>0</v>
      </c>
      <c r="E61" s="44"/>
      <c r="F61" s="189">
        <v>9410</v>
      </c>
      <c r="G61" s="43">
        <v>0</v>
      </c>
      <c r="H61" s="43">
        <v>9410</v>
      </c>
      <c r="I61" s="43">
        <v>9410</v>
      </c>
      <c r="K61"/>
      <c r="L61"/>
      <c r="M61"/>
      <c r="N61"/>
      <c r="O61"/>
      <c r="P61"/>
      <c r="Q61"/>
      <c r="R61"/>
    </row>
    <row r="62" spans="1:18" ht="15">
      <c r="A62" s="15" t="s">
        <v>40</v>
      </c>
      <c r="B62" s="43">
        <v>0</v>
      </c>
      <c r="C62" s="43">
        <v>0</v>
      </c>
      <c r="D62" s="43">
        <v>0</v>
      </c>
      <c r="E62" s="44"/>
      <c r="F62" s="189">
        <v>30612</v>
      </c>
      <c r="G62" s="43">
        <v>0</v>
      </c>
      <c r="H62" s="43">
        <v>30612</v>
      </c>
      <c r="I62" s="43">
        <v>30612</v>
      </c>
      <c r="K62"/>
      <c r="L62"/>
      <c r="M62"/>
      <c r="N62"/>
      <c r="O62"/>
      <c r="P62"/>
      <c r="Q62"/>
      <c r="R62"/>
    </row>
    <row r="63" spans="1:18" ht="15">
      <c r="A63" s="15" t="s">
        <v>42</v>
      </c>
      <c r="B63" s="43">
        <v>0</v>
      </c>
      <c r="C63" s="190">
        <v>62</v>
      </c>
      <c r="D63" s="190">
        <v>62</v>
      </c>
      <c r="E63" s="43"/>
      <c r="F63" s="189">
        <v>9303</v>
      </c>
      <c r="G63" s="189">
        <v>62</v>
      </c>
      <c r="H63" s="43">
        <v>9365</v>
      </c>
      <c r="I63" s="43">
        <v>9427</v>
      </c>
      <c r="K63"/>
      <c r="L63"/>
      <c r="M63"/>
      <c r="N63"/>
      <c r="O63"/>
      <c r="P63"/>
      <c r="Q63"/>
      <c r="R63"/>
    </row>
    <row r="64" spans="1:18" ht="15">
      <c r="A64" s="15" t="s">
        <v>43</v>
      </c>
      <c r="B64" s="43">
        <v>0</v>
      </c>
      <c r="C64" s="189">
        <v>44</v>
      </c>
      <c r="D64" s="379">
        <v>44</v>
      </c>
      <c r="E64" s="44"/>
      <c r="F64" s="189">
        <v>25802</v>
      </c>
      <c r="G64" s="189">
        <v>1714</v>
      </c>
      <c r="H64" s="43">
        <v>27516</v>
      </c>
      <c r="I64" s="43">
        <v>27560</v>
      </c>
      <c r="K64"/>
      <c r="L64"/>
      <c r="M64"/>
      <c r="N64"/>
      <c r="O64"/>
      <c r="P64"/>
      <c r="Q64"/>
      <c r="R64"/>
    </row>
    <row r="65" spans="1:18" ht="15">
      <c r="A65" s="15" t="s">
        <v>44</v>
      </c>
      <c r="B65" s="189">
        <v>4839634</v>
      </c>
      <c r="C65" s="189">
        <v>253956</v>
      </c>
      <c r="D65" s="379">
        <v>5093590</v>
      </c>
      <c r="E65" s="44"/>
      <c r="F65" s="189">
        <v>4679808</v>
      </c>
      <c r="G65" s="189">
        <v>1628</v>
      </c>
      <c r="H65" s="43">
        <v>4681436</v>
      </c>
      <c r="I65" s="43">
        <v>9775026</v>
      </c>
      <c r="K65"/>
      <c r="L65"/>
      <c r="M65"/>
      <c r="N65"/>
      <c r="O65"/>
      <c r="P65"/>
      <c r="Q65"/>
      <c r="R65"/>
    </row>
    <row r="66" spans="1:18" ht="15">
      <c r="A66" s="15" t="s">
        <v>45</v>
      </c>
      <c r="B66" s="189">
        <v>2466610</v>
      </c>
      <c r="C66" s="189">
        <v>1227746</v>
      </c>
      <c r="D66" s="379">
        <v>3694356</v>
      </c>
      <c r="E66" s="44"/>
      <c r="F66" s="189">
        <v>3661797</v>
      </c>
      <c r="G66" s="189">
        <v>1946</v>
      </c>
      <c r="H66" s="43">
        <v>3663743</v>
      </c>
      <c r="I66" s="43">
        <v>7358099</v>
      </c>
      <c r="K66"/>
      <c r="L66"/>
      <c r="M66"/>
      <c r="N66"/>
      <c r="O66"/>
      <c r="P66"/>
      <c r="Q66"/>
      <c r="R66"/>
    </row>
    <row r="67" spans="1:18" ht="15">
      <c r="A67" s="15" t="s">
        <v>413</v>
      </c>
      <c r="B67" s="189">
        <v>1073678</v>
      </c>
      <c r="C67" s="189">
        <v>1231</v>
      </c>
      <c r="D67" s="379">
        <v>1074909</v>
      </c>
      <c r="E67" s="44"/>
      <c r="F67" s="189">
        <v>69659</v>
      </c>
      <c r="G67" s="43">
        <v>0</v>
      </c>
      <c r="H67" s="43">
        <v>69659</v>
      </c>
      <c r="I67" s="43">
        <v>1144568</v>
      </c>
      <c r="K67"/>
      <c r="L67"/>
      <c r="M67"/>
      <c r="N67"/>
      <c r="O67"/>
      <c r="P67"/>
      <c r="Q67"/>
      <c r="R67"/>
    </row>
    <row r="68" spans="1:18" ht="15">
      <c r="A68" s="15" t="s">
        <v>46</v>
      </c>
      <c r="B68" s="189">
        <v>34417</v>
      </c>
      <c r="C68" s="189">
        <v>3403</v>
      </c>
      <c r="D68" s="379">
        <v>37820</v>
      </c>
      <c r="E68" s="44"/>
      <c r="F68" s="189">
        <v>567458</v>
      </c>
      <c r="G68" s="189">
        <v>1444</v>
      </c>
      <c r="H68" s="43">
        <v>568902</v>
      </c>
      <c r="I68" s="43">
        <v>606722</v>
      </c>
      <c r="K68"/>
      <c r="L68"/>
      <c r="M68"/>
      <c r="N68"/>
      <c r="O68"/>
      <c r="P68"/>
      <c r="Q68"/>
      <c r="R68"/>
    </row>
    <row r="69" spans="1:18" ht="15">
      <c r="A69" s="15" t="s">
        <v>47</v>
      </c>
      <c r="B69" s="43">
        <v>0</v>
      </c>
      <c r="C69" s="43">
        <v>0</v>
      </c>
      <c r="D69" s="43">
        <v>0</v>
      </c>
      <c r="E69" s="44"/>
      <c r="F69" s="189">
        <v>25721</v>
      </c>
      <c r="G69" s="43">
        <v>0</v>
      </c>
      <c r="H69" s="43">
        <v>25721</v>
      </c>
      <c r="I69" s="43">
        <v>25721</v>
      </c>
      <c r="K69"/>
      <c r="L69"/>
      <c r="M69"/>
      <c r="N69"/>
      <c r="O69"/>
      <c r="P69"/>
      <c r="Q69"/>
      <c r="R69"/>
    </row>
    <row r="70" spans="1:18" ht="15">
      <c r="A70" s="15" t="s">
        <v>48</v>
      </c>
      <c r="B70" s="190">
        <v>10</v>
      </c>
      <c r="C70" s="189">
        <v>147</v>
      </c>
      <c r="D70" s="379">
        <v>157</v>
      </c>
      <c r="E70" s="44"/>
      <c r="F70" s="189">
        <v>149138</v>
      </c>
      <c r="G70" s="189">
        <v>279</v>
      </c>
      <c r="H70" s="43">
        <v>149417</v>
      </c>
      <c r="I70" s="43">
        <v>149574</v>
      </c>
      <c r="K70"/>
      <c r="L70"/>
      <c r="M70"/>
      <c r="N70"/>
      <c r="O70"/>
      <c r="P70"/>
      <c r="Q70"/>
      <c r="R70"/>
    </row>
    <row r="71" spans="1:18" ht="15">
      <c r="A71" s="15" t="s">
        <v>88</v>
      </c>
      <c r="B71" s="43">
        <v>0</v>
      </c>
      <c r="C71" s="43">
        <v>0</v>
      </c>
      <c r="D71" s="43">
        <v>0</v>
      </c>
      <c r="E71" s="44"/>
      <c r="F71" s="189">
        <v>3784</v>
      </c>
      <c r="G71" s="43">
        <v>0</v>
      </c>
      <c r="H71" s="43">
        <v>3784</v>
      </c>
      <c r="I71" s="43">
        <v>3784</v>
      </c>
      <c r="K71"/>
      <c r="L71"/>
      <c r="M71"/>
      <c r="N71"/>
      <c r="O71"/>
      <c r="P71"/>
      <c r="Q71"/>
      <c r="R71"/>
    </row>
    <row r="72" spans="1:18" ht="15">
      <c r="A72" s="15" t="s">
        <v>49</v>
      </c>
      <c r="B72" s="43">
        <v>0</v>
      </c>
      <c r="C72" s="189">
        <v>137206</v>
      </c>
      <c r="D72" s="379">
        <v>137206</v>
      </c>
      <c r="E72" s="44"/>
      <c r="F72" s="190">
        <v>0</v>
      </c>
      <c r="G72" s="189">
        <v>161102</v>
      </c>
      <c r="H72" s="43">
        <v>161102</v>
      </c>
      <c r="I72" s="43">
        <v>298308</v>
      </c>
      <c r="K72"/>
      <c r="L72"/>
      <c r="M72"/>
      <c r="N72"/>
      <c r="O72"/>
      <c r="P72"/>
      <c r="Q72"/>
      <c r="R72"/>
    </row>
    <row r="73" spans="1:18" ht="15">
      <c r="A73" s="15" t="s">
        <v>50</v>
      </c>
      <c r="B73" s="43">
        <v>0</v>
      </c>
      <c r="C73" s="43">
        <v>0</v>
      </c>
      <c r="D73" s="43">
        <v>0</v>
      </c>
      <c r="E73" s="44"/>
      <c r="F73" s="189">
        <v>119088</v>
      </c>
      <c r="G73" s="190">
        <v>816</v>
      </c>
      <c r="H73" s="43">
        <v>119904</v>
      </c>
      <c r="I73" s="43">
        <v>119904</v>
      </c>
      <c r="K73"/>
      <c r="L73"/>
      <c r="M73"/>
      <c r="N73"/>
      <c r="O73"/>
      <c r="P73"/>
      <c r="Q73"/>
      <c r="R73"/>
    </row>
    <row r="74" spans="1:18" ht="15">
      <c r="A74" s="15" t="s">
        <v>51</v>
      </c>
      <c r="B74" s="190">
        <v>1120</v>
      </c>
      <c r="C74" s="189">
        <v>13676</v>
      </c>
      <c r="D74" s="379">
        <v>14796</v>
      </c>
      <c r="E74" s="44"/>
      <c r="F74" s="189">
        <v>151984</v>
      </c>
      <c r="G74" s="189">
        <v>42967</v>
      </c>
      <c r="H74" s="43">
        <v>194951</v>
      </c>
      <c r="I74" s="43">
        <v>209747</v>
      </c>
      <c r="K74"/>
      <c r="L74"/>
      <c r="M74"/>
      <c r="N74"/>
      <c r="O74"/>
      <c r="P74"/>
      <c r="Q74"/>
      <c r="R74"/>
    </row>
    <row r="75" spans="1:18" ht="15">
      <c r="A75" s="15" t="s">
        <v>52</v>
      </c>
      <c r="B75" s="43">
        <v>0</v>
      </c>
      <c r="C75" s="43">
        <v>0</v>
      </c>
      <c r="D75" s="43">
        <v>0</v>
      </c>
      <c r="E75" s="44"/>
      <c r="F75" s="189">
        <v>8270</v>
      </c>
      <c r="G75" s="43">
        <v>0</v>
      </c>
      <c r="H75" s="43">
        <v>8270</v>
      </c>
      <c r="I75" s="43">
        <v>8270</v>
      </c>
      <c r="K75"/>
      <c r="L75"/>
      <c r="M75"/>
      <c r="N75"/>
      <c r="O75"/>
      <c r="P75"/>
      <c r="Q75"/>
      <c r="R75"/>
    </row>
    <row r="76" spans="1:18" ht="15">
      <c r="A76" s="15" t="s">
        <v>571</v>
      </c>
      <c r="B76" s="43">
        <v>0</v>
      </c>
      <c r="C76" s="189">
        <v>8746</v>
      </c>
      <c r="D76" s="379">
        <v>8746</v>
      </c>
      <c r="E76" s="44"/>
      <c r="F76" s="189">
        <v>23275</v>
      </c>
      <c r="G76" s="189">
        <v>1070</v>
      </c>
      <c r="H76" s="43">
        <v>24345</v>
      </c>
      <c r="I76" s="43">
        <v>33091</v>
      </c>
      <c r="K76"/>
      <c r="L76"/>
      <c r="M76"/>
      <c r="N76"/>
      <c r="O76"/>
      <c r="P76"/>
      <c r="Q76"/>
      <c r="R76"/>
    </row>
    <row r="77" spans="2:9" ht="15">
      <c r="B77" s="43"/>
      <c r="C77" s="43"/>
      <c r="D77" s="43"/>
      <c r="E77" s="43"/>
      <c r="F77" s="43"/>
      <c r="G77" s="43"/>
      <c r="H77" s="43"/>
      <c r="I77" s="44"/>
    </row>
    <row r="78" spans="1:9" ht="15">
      <c r="A78" s="198" t="s">
        <v>8</v>
      </c>
      <c r="B78" s="254">
        <f>SUM(B60:B76)</f>
        <v>9277539</v>
      </c>
      <c r="C78" s="254">
        <f>SUM(C60:C76)</f>
        <v>2250454</v>
      </c>
      <c r="D78" s="254">
        <f>SUM(D60:D76)</f>
        <v>11527993</v>
      </c>
      <c r="E78" s="254"/>
      <c r="F78" s="254">
        <f>SUM(F60:F76)</f>
        <v>11296250</v>
      </c>
      <c r="G78" s="254">
        <f>SUM(G60:G76)</f>
        <v>425905</v>
      </c>
      <c r="H78" s="254">
        <f>SUM(H60:H76)</f>
        <v>11722155</v>
      </c>
      <c r="I78" s="254">
        <f>SUM(I60:I76)</f>
        <v>23250148</v>
      </c>
    </row>
    <row r="79" spans="2:9" ht="6.75" customHeight="1">
      <c r="B79" s="29"/>
      <c r="C79" s="29"/>
      <c r="D79" s="29"/>
      <c r="E79" s="29"/>
      <c r="F79" s="29"/>
      <c r="G79" s="29"/>
      <c r="H79" s="29"/>
      <c r="I79" s="28"/>
    </row>
    <row r="80" spans="1:9" s="49" customFormat="1" ht="12.75" customHeight="1">
      <c r="A80" s="172" t="s">
        <v>474</v>
      </c>
      <c r="B80" s="322"/>
      <c r="C80" s="322"/>
      <c r="D80" s="322"/>
      <c r="E80" s="322"/>
      <c r="F80" s="322"/>
      <c r="G80" s="322"/>
      <c r="H80" s="322"/>
      <c r="I80" s="323"/>
    </row>
    <row r="81" spans="1:7" s="49" customFormat="1" ht="12.75">
      <c r="A81" s="49" t="s">
        <v>683</v>
      </c>
      <c r="B81" s="324"/>
      <c r="C81" s="324"/>
      <c r="D81" s="324"/>
      <c r="E81" s="324"/>
      <c r="F81" s="324"/>
      <c r="G81" s="324"/>
    </row>
    <row r="82" spans="1:11" s="49" customFormat="1" ht="12.75">
      <c r="A82" s="49" t="s">
        <v>372</v>
      </c>
      <c r="B82" s="55"/>
      <c r="C82" s="55"/>
      <c r="D82" s="55"/>
      <c r="E82" s="55"/>
      <c r="F82" s="55"/>
      <c r="G82" s="55"/>
      <c r="K82" s="325"/>
    </row>
    <row r="83" spans="2:7" s="49" customFormat="1" ht="12.75">
      <c r="B83" s="55"/>
      <c r="C83" s="55"/>
      <c r="D83" s="55"/>
      <c r="E83" s="55"/>
      <c r="F83" s="55"/>
      <c r="G83" s="55"/>
    </row>
    <row r="84" spans="1:7" s="49" customFormat="1" ht="12.75">
      <c r="A84" s="49" t="s">
        <v>373</v>
      </c>
      <c r="B84" s="55"/>
      <c r="C84" s="55"/>
      <c r="D84" s="55"/>
      <c r="E84" s="55"/>
      <c r="F84" s="55"/>
      <c r="G84" s="55"/>
    </row>
  </sheetData>
  <sheetProtection/>
  <mergeCells count="2">
    <mergeCell ref="A58:A59"/>
    <mergeCell ref="A54:J54"/>
  </mergeCells>
  <printOptions/>
  <pageMargins left="0.75" right="0.75" top="1" bottom="1" header="0.5" footer="0.5"/>
  <pageSetup fitToHeight="1" fitToWidth="1" horizontalDpi="96" verticalDpi="96" orientation="portrait" paperSize="9" scale="53" r:id="rId1"/>
  <headerFooter alignWithMargins="0">
    <oddHeader>&amp;R&amp;"Arial,Bold"&amp;16AIR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u016789</cp:lastModifiedBy>
  <cp:lastPrinted>2015-02-06T13:59:36Z</cp:lastPrinted>
  <dcterms:created xsi:type="dcterms:W3CDTF">1999-06-30T08:33:47Z</dcterms:created>
  <dcterms:modified xsi:type="dcterms:W3CDTF">2015-02-06T13:59:48Z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A7813862</vt:lpwstr>
  </property>
  <property fmtid="{D5CDD505-2E9C-101B-9397-08002B2CF9AE}" pid="3" name="Objective-Comment">
    <vt:lpwstr/>
  </property>
  <property fmtid="{D5CDD505-2E9C-101B-9397-08002B2CF9AE}" pid="4" name="Objective-CreationStamp">
    <vt:filetime>2014-02-19T13:37:48Z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2015-02-06T14:01:38Z</vt:filetime>
  </property>
  <property fmtid="{D5CDD505-2E9C-101B-9397-08002B2CF9AE}" pid="8" name="Objective-ModificationStamp">
    <vt:filetime>2015-02-06T14:01:42Z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1" name="Objective-Parent">
    <vt:lpwstr>Transport statistics: Scottish Transport Statistics: 2014: Research and analysis: Transport: 2014-2019</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27.0</vt:lpwstr>
  </property>
  <property fmtid="{D5CDD505-2E9C-101B-9397-08002B2CF9AE}" pid="15" name="Objective-VersionComment">
    <vt:lpwstr/>
  </property>
  <property fmtid="{D5CDD505-2E9C-101B-9397-08002B2CF9AE}" pid="16" name="Objective-VersionNumber">
    <vt:i4>27</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